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mbltd\Desktop\PE_nº_034.2022_-_Porc._3749.2022_-_Serviços_de_Engenharia2\PROPOSTA ADEQUADA\"/>
    </mc:Choice>
  </mc:AlternateContent>
  <xr:revisionPtr revIDLastSave="0" documentId="13_ncr:1_{CAA75EC6-93AC-4039-8EBD-00D709AA4542}" xr6:coauthVersionLast="47" xr6:coauthVersionMax="47" xr10:uidLastSave="{00000000-0000-0000-0000-000000000000}"/>
  <bookViews>
    <workbookView xWindow="-120" yWindow="-120" windowWidth="20730" windowHeight="11160" xr2:uid="{00000000-000D-0000-FFFF-FFFF00000000}"/>
  </bookViews>
  <sheets>
    <sheet name="Planilha2" sheetId="12" r:id="rId1"/>
    <sheet name="Export Summary" sheetId="1" r:id="rId2"/>
    <sheet name="Planilha1" sheetId="11" r:id="rId3"/>
    <sheet name="ATA_SERVIÇOS_ATUALIZADA_AGOST" sheetId="2" r:id="rId4"/>
    <sheet name="COMPOSICAO" sheetId="3" r:id="rId5"/>
    <sheet name="MOBILIZAÇÃO" sheetId="4" r:id="rId6"/>
    <sheet name="RESUMO" sheetId="5" r:id="rId7"/>
    <sheet name="COMP. ELASTOMÉRICO" sheetId="6" r:id="rId8"/>
    <sheet name="SERVIÇOS_AGOST" sheetId="7" r:id="rId9"/>
    <sheet name="DESMOBILIZAÇÃO" sheetId="8" r:id="rId10"/>
    <sheet name="ENCARGOS SOCIAIS" sheetId="9" r:id="rId11"/>
    <sheet name="BDI_SERVIÇOS" sheetId="10"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0" l="1"/>
  <c r="D38" i="9"/>
  <c r="F37" i="9"/>
  <c r="E37" i="9"/>
  <c r="D37" i="9"/>
  <c r="C37" i="9"/>
  <c r="C33" i="9"/>
  <c r="F26" i="9"/>
  <c r="E26" i="9"/>
  <c r="D26" i="9"/>
  <c r="C26" i="9"/>
  <c r="F14" i="9"/>
  <c r="F38" i="9" s="1"/>
  <c r="E14" i="9"/>
  <c r="E38" i="9" s="1"/>
  <c r="D14" i="9"/>
  <c r="C14" i="9"/>
  <c r="C38" i="9" s="1"/>
  <c r="G13" i="8"/>
  <c r="G14" i="8" s="1"/>
  <c r="G10" i="8"/>
  <c r="G11" i="8" s="1"/>
  <c r="G8" i="8"/>
  <c r="G7" i="8"/>
  <c r="G12" i="8" s="1"/>
  <c r="G325" i="6"/>
  <c r="G326" i="6" s="1"/>
  <c r="G324" i="6"/>
  <c r="G321" i="6"/>
  <c r="G320" i="6"/>
  <c r="G319" i="6"/>
  <c r="G322" i="6" s="1"/>
  <c r="G309" i="6"/>
  <c r="G308" i="6"/>
  <c r="G310" i="6" s="1"/>
  <c r="G306" i="6"/>
  <c r="G305" i="6"/>
  <c r="G304" i="6"/>
  <c r="G303" i="6"/>
  <c r="G293" i="6"/>
  <c r="G294" i="6" s="1"/>
  <c r="G292" i="6"/>
  <c r="G289" i="6"/>
  <c r="G288" i="6"/>
  <c r="G287" i="6"/>
  <c r="G290" i="6" s="1"/>
  <c r="G284" i="6"/>
  <c r="G278" i="6"/>
  <c r="G277" i="6"/>
  <c r="G276" i="6"/>
  <c r="G273" i="6"/>
  <c r="G274" i="6" s="1"/>
  <c r="G272" i="6"/>
  <c r="G271" i="6"/>
  <c r="G261" i="6"/>
  <c r="G260" i="6"/>
  <c r="G262" i="6" s="1"/>
  <c r="G257" i="6"/>
  <c r="G256" i="6"/>
  <c r="G255" i="6"/>
  <c r="G258" i="6" s="1"/>
  <c r="G246" i="6"/>
  <c r="G245" i="6"/>
  <c r="G244" i="6"/>
  <c r="G241" i="6"/>
  <c r="G242" i="6" s="1"/>
  <c r="G240" i="6"/>
  <c r="G239" i="6"/>
  <c r="G229" i="6"/>
  <c r="G228" i="6"/>
  <c r="G230" i="6" s="1"/>
  <c r="G225" i="6"/>
  <c r="G224" i="6"/>
  <c r="G223" i="6"/>
  <c r="G226" i="6" s="1"/>
  <c r="G214" i="6"/>
  <c r="G213" i="6"/>
  <c r="G212" i="6"/>
  <c r="G209" i="6"/>
  <c r="G210" i="6" s="1"/>
  <c r="G208" i="6"/>
  <c r="G207" i="6"/>
  <c r="G197" i="6"/>
  <c r="G196" i="6"/>
  <c r="G198" i="6" s="1"/>
  <c r="G194" i="6"/>
  <c r="G181" i="6"/>
  <c r="G182" i="6" s="1"/>
  <c r="G180" i="6"/>
  <c r="G178" i="6"/>
  <c r="G166" i="6"/>
  <c r="G165" i="6"/>
  <c r="G164" i="6"/>
  <c r="G162" i="6"/>
  <c r="G149" i="6"/>
  <c r="G148" i="6"/>
  <c r="G150" i="6" s="1"/>
  <c r="G146" i="6"/>
  <c r="G133" i="6"/>
  <c r="G132" i="6"/>
  <c r="G134" i="6" s="1"/>
  <c r="G130" i="6"/>
  <c r="F123" i="6"/>
  <c r="G123" i="6" s="1"/>
  <c r="G117" i="6"/>
  <c r="G118" i="6" s="1"/>
  <c r="G116" i="6"/>
  <c r="G114" i="6"/>
  <c r="G102" i="6"/>
  <c r="G101" i="6"/>
  <c r="G100" i="6"/>
  <c r="G98" i="6"/>
  <c r="G85" i="6"/>
  <c r="G84" i="6"/>
  <c r="G86" i="6" s="1"/>
  <c r="G82" i="6"/>
  <c r="G77" i="6"/>
  <c r="G76" i="6"/>
  <c r="G75" i="6"/>
  <c r="G74" i="6"/>
  <c r="G73" i="6"/>
  <c r="G72" i="6"/>
  <c r="G71" i="6"/>
  <c r="G70" i="6"/>
  <c r="G69" i="6"/>
  <c r="G78" i="6" s="1"/>
  <c r="G87" i="6" s="1"/>
  <c r="G67" i="6" s="1"/>
  <c r="F316" i="6" s="1"/>
  <c r="G316" i="6" s="1"/>
  <c r="G63" i="6"/>
  <c r="G62" i="6"/>
  <c r="G64" i="6" s="1"/>
  <c r="G60" i="6"/>
  <c r="G55" i="6"/>
  <c r="G54" i="6"/>
  <c r="G53" i="6"/>
  <c r="G52" i="6"/>
  <c r="G51" i="6"/>
  <c r="G50" i="6"/>
  <c r="G49" i="6"/>
  <c r="G48" i="6"/>
  <c r="G47" i="6"/>
  <c r="G41" i="6"/>
  <c r="G40" i="6"/>
  <c r="G42" i="6" s="1"/>
  <c r="G38" i="6"/>
  <c r="G33" i="6"/>
  <c r="G32" i="6"/>
  <c r="G31" i="6"/>
  <c r="G30" i="6"/>
  <c r="G29" i="6"/>
  <c r="G28" i="6"/>
  <c r="G27" i="6"/>
  <c r="G26" i="6"/>
  <c r="G25" i="6"/>
  <c r="G19" i="6"/>
  <c r="G18" i="6"/>
  <c r="G20" i="6" s="1"/>
  <c r="G16" i="6"/>
  <c r="G11" i="6"/>
  <c r="G10" i="6"/>
  <c r="G9" i="6"/>
  <c r="G8" i="6"/>
  <c r="G7" i="6"/>
  <c r="G6" i="6"/>
  <c r="G5" i="6"/>
  <c r="G4" i="6"/>
  <c r="G3" i="6"/>
  <c r="G12" i="6" s="1"/>
  <c r="G21" i="6" s="1"/>
  <c r="G1" i="6" s="1"/>
  <c r="D6" i="5"/>
  <c r="D15" i="5" s="1"/>
  <c r="G24" i="4"/>
  <c r="G25" i="4" s="1"/>
  <c r="G26" i="4" s="1"/>
  <c r="G27" i="4" s="1"/>
  <c r="G28" i="4" s="1"/>
  <c r="F22" i="4"/>
  <c r="G22" i="4" s="1"/>
  <c r="F21" i="4"/>
  <c r="G21" i="4" s="1"/>
  <c r="G10" i="4"/>
  <c r="G11" i="4" s="1"/>
  <c r="G8" i="4"/>
  <c r="G7" i="4"/>
  <c r="I5447" i="3"/>
  <c r="I5448" i="3" s="1"/>
  <c r="I5443" i="3"/>
  <c r="I5442" i="3"/>
  <c r="I5441" i="3"/>
  <c r="I5440" i="3"/>
  <c r="I5439" i="3"/>
  <c r="I5438" i="3"/>
  <c r="I5437" i="3"/>
  <c r="I5436" i="3"/>
  <c r="I5444" i="3" s="1"/>
  <c r="G5435" i="3"/>
  <c r="F5435" i="3"/>
  <c r="E5435" i="3"/>
  <c r="I5434" i="3"/>
  <c r="I5433" i="3"/>
  <c r="I5432" i="3"/>
  <c r="I5431" i="3"/>
  <c r="G5430" i="3"/>
  <c r="F5430" i="3"/>
  <c r="E5430" i="3"/>
  <c r="I5428" i="3"/>
  <c r="I5429" i="3" s="1"/>
  <c r="I5427" i="3"/>
  <c r="G5426" i="3"/>
  <c r="F5426" i="3"/>
  <c r="E5426" i="3"/>
  <c r="I5424" i="3"/>
  <c r="I5423" i="3"/>
  <c r="I5422" i="3"/>
  <c r="I5421" i="3"/>
  <c r="I5425" i="3" s="1"/>
  <c r="I5417" i="3"/>
  <c r="I5416" i="3"/>
  <c r="I5415" i="3"/>
  <c r="I5414" i="3"/>
  <c r="I5413" i="3"/>
  <c r="I5418" i="3" s="1"/>
  <c r="I5409" i="3"/>
  <c r="I5408" i="3"/>
  <c r="I5407" i="3"/>
  <c r="I5406" i="3"/>
  <c r="I5410" i="3" s="1"/>
  <c r="I5405" i="3"/>
  <c r="H5401" i="3"/>
  <c r="I5401" i="3" s="1"/>
  <c r="I5402" i="3" s="1"/>
  <c r="I5398" i="3"/>
  <c r="I5397" i="3"/>
  <c r="I5399" i="3" s="1"/>
  <c r="G5396" i="3"/>
  <c r="F5396" i="3"/>
  <c r="E5396" i="3"/>
  <c r="I5394" i="3"/>
  <c r="I5393" i="3"/>
  <c r="I5392" i="3"/>
  <c r="I5391" i="3"/>
  <c r="I5390" i="3"/>
  <c r="I5389" i="3"/>
  <c r="I5388" i="3"/>
  <c r="I5387" i="3"/>
  <c r="I5386" i="3"/>
  <c r="I5395" i="3" s="1"/>
  <c r="I5385" i="3"/>
  <c r="I5384" i="3"/>
  <c r="G5383" i="3"/>
  <c r="F5383" i="3"/>
  <c r="E5383" i="3"/>
  <c r="I5381" i="3"/>
  <c r="I5380" i="3"/>
  <c r="I5382" i="3" s="1"/>
  <c r="G5379" i="3"/>
  <c r="F5379" i="3"/>
  <c r="E5379" i="3"/>
  <c r="I5378" i="3"/>
  <c r="I5377" i="3"/>
  <c r="I5376" i="3"/>
  <c r="G5375" i="3"/>
  <c r="F5375" i="3"/>
  <c r="E5375" i="3"/>
  <c r="I5373" i="3"/>
  <c r="I5372" i="3"/>
  <c r="I5374" i="3" s="1"/>
  <c r="G5371" i="3"/>
  <c r="F5371" i="3"/>
  <c r="E5371" i="3"/>
  <c r="I5370" i="3"/>
  <c r="I5369" i="3"/>
  <c r="I5368" i="3"/>
  <c r="G5367" i="3"/>
  <c r="F5367" i="3"/>
  <c r="E5367" i="3"/>
  <c r="I5365" i="3"/>
  <c r="I5364" i="3"/>
  <c r="I5366" i="3" s="1"/>
  <c r="G5363" i="3"/>
  <c r="F5363" i="3"/>
  <c r="E5363" i="3"/>
  <c r="I5362" i="3"/>
  <c r="I5361" i="3"/>
  <c r="I5360" i="3"/>
  <c r="G5359" i="3"/>
  <c r="F5359" i="3"/>
  <c r="E5359" i="3"/>
  <c r="I5357" i="3"/>
  <c r="I5356" i="3"/>
  <c r="I5355" i="3"/>
  <c r="I5354" i="3"/>
  <c r="I5353" i="3"/>
  <c r="I5352" i="3"/>
  <c r="I5358" i="3" s="1"/>
  <c r="G5351" i="3"/>
  <c r="F5351" i="3"/>
  <c r="E5351" i="3"/>
  <c r="I5349" i="3"/>
  <c r="I5348" i="3"/>
  <c r="I5347" i="3"/>
  <c r="I5346" i="3"/>
  <c r="I5350" i="3" s="1"/>
  <c r="I5345" i="3"/>
  <c r="I5344" i="3"/>
  <c r="G5343" i="3"/>
  <c r="F5343" i="3"/>
  <c r="E5343" i="3"/>
  <c r="I5341" i="3"/>
  <c r="I5340" i="3"/>
  <c r="I5339" i="3"/>
  <c r="I5338" i="3"/>
  <c r="G5337" i="3"/>
  <c r="F5337" i="3"/>
  <c r="E5337" i="3"/>
  <c r="I5335" i="3"/>
  <c r="I5334" i="3"/>
  <c r="I5333" i="3"/>
  <c r="I5332" i="3"/>
  <c r="I5336" i="3" s="1"/>
  <c r="G5331" i="3"/>
  <c r="F5331" i="3"/>
  <c r="E5331" i="3"/>
  <c r="I5329" i="3"/>
  <c r="I5328" i="3"/>
  <c r="I5327" i="3"/>
  <c r="I5326" i="3"/>
  <c r="I5330" i="3" s="1"/>
  <c r="G5325" i="3"/>
  <c r="F5325" i="3"/>
  <c r="E5325" i="3"/>
  <c r="I5323" i="3"/>
  <c r="I5322" i="3"/>
  <c r="I5324" i="3" s="1"/>
  <c r="G5321" i="3"/>
  <c r="F5321" i="3"/>
  <c r="E5321" i="3"/>
  <c r="I5320" i="3"/>
  <c r="I5319" i="3"/>
  <c r="I5318" i="3"/>
  <c r="G5317" i="3"/>
  <c r="F5317" i="3"/>
  <c r="E5317" i="3"/>
  <c r="I5315" i="3"/>
  <c r="I5314" i="3"/>
  <c r="I5316" i="3" s="1"/>
  <c r="G5313" i="3"/>
  <c r="F5313" i="3"/>
  <c r="E5313" i="3"/>
  <c r="I5312" i="3"/>
  <c r="I5311" i="3"/>
  <c r="I5310" i="3"/>
  <c r="I5309" i="3"/>
  <c r="G5308" i="3"/>
  <c r="F5308" i="3"/>
  <c r="E5308" i="3"/>
  <c r="I5306" i="3"/>
  <c r="I5307" i="3" s="1"/>
  <c r="I5305" i="3"/>
  <c r="G5304" i="3"/>
  <c r="F5304" i="3"/>
  <c r="E5304" i="3"/>
  <c r="I5302" i="3"/>
  <c r="I5301" i="3"/>
  <c r="I5300" i="3"/>
  <c r="I5303" i="3" s="1"/>
  <c r="G5299" i="3"/>
  <c r="F5299" i="3"/>
  <c r="E5299" i="3"/>
  <c r="I5298" i="3"/>
  <c r="I5297" i="3"/>
  <c r="I5296" i="3"/>
  <c r="G5295" i="3"/>
  <c r="F5295" i="3"/>
  <c r="E5295" i="3"/>
  <c r="I5293" i="3"/>
  <c r="I5292" i="3"/>
  <c r="G5291" i="3"/>
  <c r="F5291" i="3"/>
  <c r="E5291" i="3"/>
  <c r="I5290" i="3"/>
  <c r="I5289" i="3"/>
  <c r="I5288" i="3"/>
  <c r="G5287" i="3"/>
  <c r="F5287" i="3"/>
  <c r="E5287" i="3"/>
  <c r="I5285" i="3"/>
  <c r="I5284" i="3"/>
  <c r="G5283" i="3"/>
  <c r="F5283" i="3"/>
  <c r="E5283" i="3"/>
  <c r="I5282" i="3"/>
  <c r="I5281" i="3"/>
  <c r="I5280" i="3"/>
  <c r="G5279" i="3"/>
  <c r="F5279" i="3"/>
  <c r="E5279" i="3"/>
  <c r="I5277" i="3"/>
  <c r="I5276" i="3"/>
  <c r="I5278" i="3" s="1"/>
  <c r="G5275" i="3"/>
  <c r="F5275" i="3"/>
  <c r="E5275" i="3"/>
  <c r="I5274" i="3"/>
  <c r="I5273" i="3"/>
  <c r="I5272" i="3"/>
  <c r="G5271" i="3"/>
  <c r="F5271" i="3"/>
  <c r="E5271" i="3"/>
  <c r="I5269" i="3"/>
  <c r="I5268" i="3"/>
  <c r="I5267" i="3"/>
  <c r="I5266" i="3"/>
  <c r="I5265" i="3"/>
  <c r="G5264" i="3"/>
  <c r="F5264" i="3"/>
  <c r="E5264" i="3"/>
  <c r="I5262" i="3"/>
  <c r="I5263" i="3" s="1"/>
  <c r="I5261" i="3"/>
  <c r="G5260" i="3"/>
  <c r="F5260" i="3"/>
  <c r="E5260" i="3"/>
  <c r="I5258" i="3"/>
  <c r="I5257" i="3"/>
  <c r="I5256" i="3"/>
  <c r="I5255" i="3"/>
  <c r="I5259" i="3" s="1"/>
  <c r="G5254" i="3"/>
  <c r="F5254" i="3"/>
  <c r="E5254" i="3"/>
  <c r="I5252" i="3"/>
  <c r="I5251" i="3"/>
  <c r="I5253" i="3" s="1"/>
  <c r="G5250" i="3"/>
  <c r="F5250" i="3"/>
  <c r="E5250" i="3"/>
  <c r="I5249" i="3"/>
  <c r="I5248" i="3"/>
  <c r="I5247" i="3"/>
  <c r="G5246" i="3"/>
  <c r="F5246" i="3"/>
  <c r="E5246" i="3"/>
  <c r="I5244" i="3"/>
  <c r="I5243" i="3"/>
  <c r="I5245" i="3" s="1"/>
  <c r="G5242" i="3"/>
  <c r="F5242" i="3"/>
  <c r="E5242" i="3"/>
  <c r="I5240" i="3"/>
  <c r="I5239" i="3"/>
  <c r="I5238" i="3"/>
  <c r="I5237" i="3"/>
  <c r="I5241" i="3" s="1"/>
  <c r="G5236" i="3"/>
  <c r="F5236" i="3"/>
  <c r="E5236" i="3"/>
  <c r="I5234" i="3"/>
  <c r="I5235" i="3" s="1"/>
  <c r="I5233" i="3"/>
  <c r="G5232" i="3"/>
  <c r="F5232" i="3"/>
  <c r="E5232" i="3"/>
  <c r="I5230" i="3"/>
  <c r="I5229" i="3"/>
  <c r="I5228" i="3"/>
  <c r="I5227" i="3"/>
  <c r="I5231" i="3" s="1"/>
  <c r="I5226" i="3"/>
  <c r="G5225" i="3"/>
  <c r="F5225" i="3"/>
  <c r="E5225" i="3"/>
  <c r="I5223" i="3"/>
  <c r="I5222" i="3"/>
  <c r="I5221" i="3"/>
  <c r="I5224" i="3" s="1"/>
  <c r="G5220" i="3"/>
  <c r="F5220" i="3"/>
  <c r="E5220" i="3"/>
  <c r="I5218" i="3"/>
  <c r="I5217" i="3"/>
  <c r="I5219" i="3" s="1"/>
  <c r="G5216" i="3"/>
  <c r="F5216" i="3"/>
  <c r="E5216" i="3"/>
  <c r="I5215" i="3"/>
  <c r="I5214" i="3"/>
  <c r="I5213" i="3"/>
  <c r="G5212" i="3"/>
  <c r="F5212" i="3"/>
  <c r="E5212" i="3"/>
  <c r="I5210" i="3"/>
  <c r="I5209" i="3"/>
  <c r="I5211" i="3" s="1"/>
  <c r="G5208" i="3"/>
  <c r="F5208" i="3"/>
  <c r="E5208" i="3"/>
  <c r="I5206" i="3"/>
  <c r="I5205" i="3"/>
  <c r="I5204" i="3"/>
  <c r="I5203" i="3"/>
  <c r="I5202" i="3"/>
  <c r="I5207" i="3" s="1"/>
  <c r="I5201" i="3"/>
  <c r="G5200" i="3"/>
  <c r="F5200" i="3"/>
  <c r="E5200" i="3"/>
  <c r="I5198" i="3"/>
  <c r="I5197" i="3"/>
  <c r="I5196" i="3"/>
  <c r="I5195" i="3"/>
  <c r="I5194" i="3"/>
  <c r="I5193" i="3"/>
  <c r="G5192" i="3"/>
  <c r="F5192" i="3"/>
  <c r="E5192" i="3"/>
  <c r="I5190" i="3"/>
  <c r="I5191" i="3" s="1"/>
  <c r="G5189" i="3"/>
  <c r="F5189" i="3"/>
  <c r="E5189" i="3"/>
  <c r="I5188" i="3"/>
  <c r="I5187" i="3"/>
  <c r="G5186" i="3"/>
  <c r="F5186" i="3"/>
  <c r="E5186" i="3"/>
  <c r="I5185" i="3"/>
  <c r="I5184" i="3"/>
  <c r="G5183" i="3"/>
  <c r="F5183" i="3"/>
  <c r="E5183" i="3"/>
  <c r="I5181" i="3"/>
  <c r="I5182" i="3" s="1"/>
  <c r="G5180" i="3"/>
  <c r="F5180" i="3"/>
  <c r="E5180" i="3"/>
  <c r="I5178" i="3"/>
  <c r="I5179" i="3" s="1"/>
  <c r="G5177" i="3"/>
  <c r="F5177" i="3"/>
  <c r="E5177" i="3"/>
  <c r="I5176" i="3"/>
  <c r="I5175" i="3"/>
  <c r="G5174" i="3"/>
  <c r="F5174" i="3"/>
  <c r="E5174" i="3"/>
  <c r="I5173" i="3"/>
  <c r="I5172" i="3"/>
  <c r="G5171" i="3"/>
  <c r="F5171" i="3"/>
  <c r="E5171" i="3"/>
  <c r="I5169" i="3"/>
  <c r="I5170" i="3" s="1"/>
  <c r="G5168" i="3"/>
  <c r="F5168" i="3"/>
  <c r="E5168" i="3"/>
  <c r="I5167" i="3"/>
  <c r="I5166" i="3"/>
  <c r="I5165" i="3"/>
  <c r="I5164" i="3"/>
  <c r="G5163" i="3"/>
  <c r="F5163" i="3"/>
  <c r="E5163" i="3"/>
  <c r="I5161" i="3"/>
  <c r="I5160" i="3"/>
  <c r="I5159" i="3"/>
  <c r="G5158" i="3"/>
  <c r="F5158" i="3"/>
  <c r="E5158" i="3"/>
  <c r="I5156" i="3"/>
  <c r="I5155" i="3"/>
  <c r="I5154" i="3"/>
  <c r="I5157" i="3" s="1"/>
  <c r="G5153" i="3"/>
  <c r="F5153" i="3"/>
  <c r="E5153" i="3"/>
  <c r="I5151" i="3"/>
  <c r="I5150" i="3"/>
  <c r="I5149" i="3"/>
  <c r="I5148" i="3"/>
  <c r="I5152" i="3" s="1"/>
  <c r="G5147" i="3"/>
  <c r="F5147" i="3"/>
  <c r="E5147" i="3"/>
  <c r="I5145" i="3"/>
  <c r="I5144" i="3"/>
  <c r="I5143" i="3"/>
  <c r="I5142" i="3"/>
  <c r="I5146" i="3" s="1"/>
  <c r="G5141" i="3"/>
  <c r="F5141" i="3"/>
  <c r="E5141" i="3"/>
  <c r="I5139" i="3"/>
  <c r="I5138" i="3"/>
  <c r="I5137" i="3"/>
  <c r="I5136" i="3"/>
  <c r="I5140" i="3" s="1"/>
  <c r="I5135" i="3"/>
  <c r="G5134" i="3"/>
  <c r="F5134" i="3"/>
  <c r="E5134" i="3"/>
  <c r="I5133" i="3"/>
  <c r="I5132" i="3"/>
  <c r="G5131" i="3"/>
  <c r="F5131" i="3"/>
  <c r="E5131" i="3"/>
  <c r="I5129" i="3"/>
  <c r="I5128" i="3"/>
  <c r="I5127" i="3"/>
  <c r="I5126" i="3"/>
  <c r="I5125" i="3"/>
  <c r="G5124" i="3"/>
  <c r="F5124" i="3"/>
  <c r="E5124" i="3"/>
  <c r="I5122" i="3"/>
  <c r="I5123" i="3" s="1"/>
  <c r="J5121" i="3"/>
  <c r="G5121" i="3"/>
  <c r="F5121" i="3"/>
  <c r="E5121" i="3"/>
  <c r="I5119" i="3"/>
  <c r="I5118" i="3"/>
  <c r="I5117" i="3"/>
  <c r="I5116" i="3"/>
  <c r="I5115" i="3"/>
  <c r="G5114" i="3"/>
  <c r="F5114" i="3"/>
  <c r="E5114" i="3"/>
  <c r="I5112" i="3"/>
  <c r="I5113" i="3" s="1"/>
  <c r="J5111" i="3"/>
  <c r="G5111" i="3"/>
  <c r="F5111" i="3"/>
  <c r="E5111" i="3"/>
  <c r="I5109" i="3"/>
  <c r="I5108" i="3"/>
  <c r="I5107" i="3"/>
  <c r="I5106" i="3"/>
  <c r="I5110" i="3" s="1"/>
  <c r="I5105" i="3"/>
  <c r="G5104" i="3"/>
  <c r="F5104" i="3"/>
  <c r="E5104" i="3"/>
  <c r="I5103" i="3"/>
  <c r="I5102" i="3"/>
  <c r="K5101" i="3"/>
  <c r="G5101" i="3"/>
  <c r="F5101" i="3"/>
  <c r="E5101" i="3"/>
  <c r="I5099" i="3"/>
  <c r="I5098" i="3"/>
  <c r="I5097" i="3"/>
  <c r="I5096" i="3"/>
  <c r="I5100" i="3" s="1"/>
  <c r="G5095" i="3"/>
  <c r="F5095" i="3"/>
  <c r="E5095" i="3"/>
  <c r="I5093" i="3"/>
  <c r="I5092" i="3"/>
  <c r="I5091" i="3"/>
  <c r="I5090" i="3"/>
  <c r="G5089" i="3"/>
  <c r="F5089" i="3"/>
  <c r="E5089" i="3"/>
  <c r="I5087" i="3"/>
  <c r="I5088" i="3" s="1"/>
  <c r="I5086" i="3"/>
  <c r="I5085" i="3"/>
  <c r="G5084" i="3"/>
  <c r="F5084" i="3"/>
  <c r="E5084" i="3"/>
  <c r="I5082" i="3"/>
  <c r="I5081" i="3"/>
  <c r="I5080" i="3"/>
  <c r="I5083" i="3" s="1"/>
  <c r="G5079" i="3"/>
  <c r="F5079" i="3"/>
  <c r="E5079" i="3"/>
  <c r="I5077" i="3"/>
  <c r="I5076" i="3"/>
  <c r="I5075" i="3"/>
  <c r="I5078" i="3" s="1"/>
  <c r="G5074" i="3"/>
  <c r="F5074" i="3"/>
  <c r="E5074" i="3"/>
  <c r="I5073" i="3"/>
  <c r="I5072" i="3"/>
  <c r="I5071" i="3"/>
  <c r="I5070" i="3"/>
  <c r="G5069" i="3"/>
  <c r="F5069" i="3"/>
  <c r="E5069" i="3"/>
  <c r="I5067" i="3"/>
  <c r="I5068" i="3" s="1"/>
  <c r="I5066" i="3"/>
  <c r="I5065" i="3"/>
  <c r="G5064" i="3"/>
  <c r="F5064" i="3"/>
  <c r="E5064" i="3"/>
  <c r="I5062" i="3"/>
  <c r="I5061" i="3"/>
  <c r="I5060" i="3"/>
  <c r="G5059" i="3"/>
  <c r="F5059" i="3"/>
  <c r="E5059" i="3"/>
  <c r="I5057" i="3"/>
  <c r="I5056" i="3"/>
  <c r="I5055" i="3"/>
  <c r="I5058" i="3" s="1"/>
  <c r="G5054" i="3"/>
  <c r="F5054" i="3"/>
  <c r="E5054" i="3"/>
  <c r="I5053" i="3"/>
  <c r="I5052" i="3"/>
  <c r="I5051" i="3"/>
  <c r="I5050" i="3"/>
  <c r="G5049" i="3"/>
  <c r="F5049" i="3"/>
  <c r="E5049" i="3"/>
  <c r="I5047" i="3"/>
  <c r="I5048" i="3" s="1"/>
  <c r="I5046" i="3"/>
  <c r="I5045" i="3"/>
  <c r="G5044" i="3"/>
  <c r="F5044" i="3"/>
  <c r="E5044" i="3"/>
  <c r="I5042" i="3"/>
  <c r="I5041" i="3"/>
  <c r="I5040" i="3"/>
  <c r="I5043" i="3" s="1"/>
  <c r="G5039" i="3"/>
  <c r="F5039" i="3"/>
  <c r="E5039" i="3"/>
  <c r="I5037" i="3"/>
  <c r="I5036" i="3"/>
  <c r="I5035" i="3"/>
  <c r="I5038" i="3" s="1"/>
  <c r="G5034" i="3"/>
  <c r="F5034" i="3"/>
  <c r="E5034" i="3"/>
  <c r="I5033" i="3"/>
  <c r="I5032" i="3"/>
  <c r="I5031" i="3"/>
  <c r="I5030" i="3"/>
  <c r="G5029" i="3"/>
  <c r="F5029" i="3"/>
  <c r="E5029" i="3"/>
  <c r="I5027" i="3"/>
  <c r="I5028" i="3" s="1"/>
  <c r="I5026" i="3"/>
  <c r="I5025" i="3"/>
  <c r="G5024" i="3"/>
  <c r="F5024" i="3"/>
  <c r="E5024" i="3"/>
  <c r="I5022" i="3"/>
  <c r="I5021" i="3"/>
  <c r="I5020" i="3"/>
  <c r="G5019" i="3"/>
  <c r="F5019" i="3"/>
  <c r="E5019" i="3"/>
  <c r="I5017" i="3"/>
  <c r="I5016" i="3"/>
  <c r="I5015" i="3"/>
  <c r="I5018" i="3" s="1"/>
  <c r="G5014" i="3"/>
  <c r="F5014" i="3"/>
  <c r="E5014" i="3"/>
  <c r="I5013" i="3"/>
  <c r="I5012" i="3"/>
  <c r="I5011" i="3"/>
  <c r="I5010" i="3"/>
  <c r="G5009" i="3"/>
  <c r="F5009" i="3"/>
  <c r="E5009" i="3"/>
  <c r="I5007" i="3"/>
  <c r="I5008" i="3" s="1"/>
  <c r="I5006" i="3"/>
  <c r="I5005" i="3"/>
  <c r="G5004" i="3"/>
  <c r="F5004" i="3"/>
  <c r="E5004" i="3"/>
  <c r="I5002" i="3"/>
  <c r="I5001" i="3"/>
  <c r="I5000" i="3"/>
  <c r="I5003" i="3" s="1"/>
  <c r="G4999" i="3"/>
  <c r="F4999" i="3"/>
  <c r="E4999" i="3"/>
  <c r="I4998" i="3"/>
  <c r="I4997" i="3"/>
  <c r="K4996" i="3"/>
  <c r="G4996" i="3"/>
  <c r="F4996" i="3"/>
  <c r="E4996" i="3"/>
  <c r="I4994" i="3"/>
  <c r="I4995" i="3" s="1"/>
  <c r="K4993" i="3"/>
  <c r="G4993" i="3"/>
  <c r="F4993" i="3"/>
  <c r="E4993" i="3"/>
  <c r="I4992" i="3"/>
  <c r="I4991" i="3"/>
  <c r="K4990" i="3"/>
  <c r="G4990" i="3"/>
  <c r="F4990" i="3"/>
  <c r="E4990" i="3"/>
  <c r="I4988" i="3"/>
  <c r="I4989" i="3" s="1"/>
  <c r="K4987" i="3"/>
  <c r="G4987" i="3"/>
  <c r="F4987" i="3"/>
  <c r="E4987" i="3"/>
  <c r="I4985" i="3"/>
  <c r="I4986" i="3" s="1"/>
  <c r="K4984" i="3"/>
  <c r="G4984" i="3"/>
  <c r="F4984" i="3"/>
  <c r="E4984" i="3"/>
  <c r="I4982" i="3"/>
  <c r="I4983" i="3" s="1"/>
  <c r="K4981" i="3"/>
  <c r="G4981" i="3"/>
  <c r="F4981" i="3"/>
  <c r="E4981" i="3"/>
  <c r="I4979" i="3"/>
  <c r="I4978" i="3"/>
  <c r="I4977" i="3"/>
  <c r="I4976" i="3"/>
  <c r="I4975" i="3"/>
  <c r="I4974" i="3"/>
  <c r="I4973" i="3"/>
  <c r="I4972" i="3"/>
  <c r="I4971" i="3"/>
  <c r="I4970" i="3"/>
  <c r="I4969" i="3"/>
  <c r="G4968" i="3"/>
  <c r="F4968" i="3"/>
  <c r="E4968" i="3"/>
  <c r="I4966" i="3"/>
  <c r="I4965" i="3"/>
  <c r="I4964" i="3"/>
  <c r="I4963" i="3"/>
  <c r="I4962" i="3"/>
  <c r="I4961" i="3"/>
  <c r="I4960" i="3"/>
  <c r="I4967" i="3" s="1"/>
  <c r="G4959" i="3"/>
  <c r="F4959" i="3"/>
  <c r="E4959" i="3"/>
  <c r="I4957" i="3"/>
  <c r="I4956" i="3"/>
  <c r="I4955" i="3"/>
  <c r="I4954" i="3"/>
  <c r="I4953" i="3"/>
  <c r="I4952" i="3"/>
  <c r="I4951" i="3"/>
  <c r="I4950" i="3"/>
  <c r="I4958" i="3" s="1"/>
  <c r="I4949" i="3"/>
  <c r="I4948" i="3"/>
  <c r="G4947" i="3"/>
  <c r="F4947" i="3"/>
  <c r="E4947" i="3"/>
  <c r="I4945" i="3"/>
  <c r="I4944" i="3"/>
  <c r="I4943" i="3"/>
  <c r="I4942" i="3"/>
  <c r="I4941" i="3"/>
  <c r="I4940" i="3"/>
  <c r="I4939" i="3"/>
  <c r="I4946" i="3" s="1"/>
  <c r="G4938" i="3"/>
  <c r="F4938" i="3"/>
  <c r="E4938" i="3"/>
  <c r="I4936" i="3"/>
  <c r="I4935" i="3"/>
  <c r="K4934" i="3"/>
  <c r="I4934" i="3"/>
  <c r="I4937" i="3" s="1"/>
  <c r="K4933" i="3"/>
  <c r="G4933" i="3"/>
  <c r="F4933" i="3"/>
  <c r="E4933" i="3"/>
  <c r="I4931" i="3"/>
  <c r="I4930" i="3"/>
  <c r="I4929" i="3"/>
  <c r="I4928" i="3"/>
  <c r="I4932" i="3" s="1"/>
  <c r="G4927" i="3"/>
  <c r="F4927" i="3"/>
  <c r="E4927" i="3"/>
  <c r="I4925" i="3"/>
  <c r="I4924" i="3"/>
  <c r="I4923" i="3"/>
  <c r="I4922" i="3"/>
  <c r="I4921" i="3"/>
  <c r="I4920" i="3"/>
  <c r="G4919" i="3"/>
  <c r="F4919" i="3"/>
  <c r="E4919" i="3"/>
  <c r="I4917" i="3"/>
  <c r="I4916" i="3"/>
  <c r="I4915" i="3"/>
  <c r="I4914" i="3"/>
  <c r="I4913" i="3"/>
  <c r="I4918" i="3" s="1"/>
  <c r="I4912" i="3"/>
  <c r="G4911" i="3"/>
  <c r="F4911" i="3"/>
  <c r="E4911" i="3"/>
  <c r="I4909" i="3"/>
  <c r="I4908" i="3"/>
  <c r="I4907" i="3"/>
  <c r="I4906" i="3"/>
  <c r="G4905" i="3"/>
  <c r="F4905" i="3"/>
  <c r="E4905" i="3"/>
  <c r="I4903" i="3"/>
  <c r="I4902" i="3"/>
  <c r="I4901" i="3"/>
  <c r="I4900" i="3"/>
  <c r="I4899" i="3"/>
  <c r="G4898" i="3"/>
  <c r="F4898" i="3"/>
  <c r="E4898" i="3"/>
  <c r="I4896" i="3"/>
  <c r="I4895" i="3"/>
  <c r="I4894" i="3"/>
  <c r="I4893" i="3"/>
  <c r="I4892" i="3"/>
  <c r="G4891" i="3"/>
  <c r="F4891" i="3"/>
  <c r="E4891" i="3"/>
  <c r="I4889" i="3"/>
  <c r="I4888" i="3"/>
  <c r="I4887" i="3"/>
  <c r="I4886" i="3"/>
  <c r="I4885" i="3"/>
  <c r="I4890" i="3" s="1"/>
  <c r="G4884" i="3"/>
  <c r="F4884" i="3"/>
  <c r="E4884" i="3"/>
  <c r="I4882" i="3"/>
  <c r="I4881" i="3"/>
  <c r="I4880" i="3"/>
  <c r="I4879" i="3"/>
  <c r="I4883" i="3" s="1"/>
  <c r="I4878" i="3"/>
  <c r="G4877" i="3"/>
  <c r="F4877" i="3"/>
  <c r="E4877" i="3"/>
  <c r="I4875" i="3"/>
  <c r="I4874" i="3"/>
  <c r="I4873" i="3"/>
  <c r="I4872" i="3"/>
  <c r="I4871" i="3"/>
  <c r="I4876" i="3" s="1"/>
  <c r="G4870" i="3"/>
  <c r="F4870" i="3"/>
  <c r="E4870" i="3"/>
  <c r="I4868" i="3"/>
  <c r="I4867" i="3"/>
  <c r="I4866" i="3"/>
  <c r="I4865" i="3"/>
  <c r="I4864" i="3"/>
  <c r="I4869" i="3" s="1"/>
  <c r="G4863" i="3"/>
  <c r="F4863" i="3"/>
  <c r="E4863" i="3"/>
  <c r="I4861" i="3"/>
  <c r="I4860" i="3"/>
  <c r="I4859" i="3"/>
  <c r="I4858" i="3"/>
  <c r="I4862" i="3" s="1"/>
  <c r="I4857" i="3"/>
  <c r="G4856" i="3"/>
  <c r="F4856" i="3"/>
  <c r="E4856" i="3"/>
  <c r="I4854" i="3"/>
  <c r="I4853" i="3"/>
  <c r="I4852" i="3"/>
  <c r="I4851" i="3"/>
  <c r="I4855" i="3" s="1"/>
  <c r="I4850" i="3"/>
  <c r="G4849" i="3"/>
  <c r="F4849" i="3"/>
  <c r="E4849" i="3"/>
  <c r="I4847" i="3"/>
  <c r="I4846" i="3"/>
  <c r="I4845" i="3"/>
  <c r="I4844" i="3"/>
  <c r="I4843" i="3"/>
  <c r="G4842" i="3"/>
  <c r="F4842" i="3"/>
  <c r="E4842" i="3"/>
  <c r="I4840" i="3"/>
  <c r="I4841" i="3" s="1"/>
  <c r="G4839" i="3"/>
  <c r="F4839" i="3"/>
  <c r="E4839" i="3"/>
  <c r="I4837" i="3"/>
  <c r="I4838" i="3" s="1"/>
  <c r="G4836" i="3"/>
  <c r="F4836" i="3"/>
  <c r="E4836" i="3"/>
  <c r="I4835" i="3"/>
  <c r="I4834" i="3"/>
  <c r="G4833" i="3"/>
  <c r="F4833" i="3"/>
  <c r="E4833" i="3"/>
  <c r="I4831" i="3"/>
  <c r="I4832" i="3" s="1"/>
  <c r="G4830" i="3"/>
  <c r="F4830" i="3"/>
  <c r="E4830" i="3"/>
  <c r="I4828" i="3"/>
  <c r="I4827" i="3"/>
  <c r="I4826" i="3"/>
  <c r="I4825" i="3"/>
  <c r="I4824" i="3"/>
  <c r="I4823" i="3"/>
  <c r="I4822" i="3"/>
  <c r="I4821" i="3"/>
  <c r="I4820" i="3"/>
  <c r="I4829" i="3" s="1"/>
  <c r="G4819" i="3"/>
  <c r="F4819" i="3"/>
  <c r="E4819" i="3"/>
  <c r="I4817" i="3"/>
  <c r="I4816" i="3"/>
  <c r="I4815" i="3"/>
  <c r="I4814" i="3"/>
  <c r="I4813" i="3"/>
  <c r="I4812" i="3"/>
  <c r="I4811" i="3"/>
  <c r="I4810" i="3"/>
  <c r="I4818" i="3" s="1"/>
  <c r="I4809" i="3"/>
  <c r="G4808" i="3"/>
  <c r="F4808" i="3"/>
  <c r="E4808" i="3"/>
  <c r="I4806" i="3"/>
  <c r="I4805" i="3"/>
  <c r="I4804" i="3"/>
  <c r="I4803" i="3"/>
  <c r="I4802" i="3"/>
  <c r="I4801" i="3"/>
  <c r="I4800" i="3"/>
  <c r="I4807" i="3" s="1"/>
  <c r="G4799" i="3"/>
  <c r="F4799" i="3"/>
  <c r="E4799" i="3"/>
  <c r="I4797" i="3"/>
  <c r="I4796" i="3"/>
  <c r="I4795" i="3"/>
  <c r="I4794" i="3"/>
  <c r="I4798" i="3" s="1"/>
  <c r="I4793" i="3"/>
  <c r="I4792" i="3"/>
  <c r="I4791" i="3"/>
  <c r="G4790" i="3"/>
  <c r="F4790" i="3"/>
  <c r="E4790" i="3"/>
  <c r="I4788" i="3"/>
  <c r="I4787" i="3"/>
  <c r="I4786" i="3"/>
  <c r="I4785" i="3"/>
  <c r="I4784" i="3"/>
  <c r="I4783" i="3"/>
  <c r="I4782" i="3"/>
  <c r="I4781" i="3"/>
  <c r="G4780" i="3"/>
  <c r="F4780" i="3"/>
  <c r="E4780" i="3"/>
  <c r="I4778" i="3"/>
  <c r="I4777" i="3"/>
  <c r="I4776" i="3"/>
  <c r="I4775" i="3"/>
  <c r="I4774" i="3"/>
  <c r="I4773" i="3"/>
  <c r="I4772" i="3"/>
  <c r="I4771" i="3"/>
  <c r="G4770" i="3"/>
  <c r="F4770" i="3"/>
  <c r="E4770" i="3"/>
  <c r="I4769" i="3"/>
  <c r="G4767" i="3"/>
  <c r="F4767" i="3"/>
  <c r="E4767" i="3"/>
  <c r="I4765" i="3"/>
  <c r="I4764" i="3"/>
  <c r="I4763" i="3"/>
  <c r="I4762" i="3"/>
  <c r="I4761" i="3"/>
  <c r="I4766" i="3" s="1"/>
  <c r="G4760" i="3"/>
  <c r="F4760" i="3"/>
  <c r="E4760" i="3"/>
  <c r="I4758" i="3"/>
  <c r="I4757" i="3"/>
  <c r="I4756" i="3"/>
  <c r="I4755" i="3"/>
  <c r="I4754" i="3"/>
  <c r="I4759" i="3" s="1"/>
  <c r="G4753" i="3"/>
  <c r="F4753" i="3"/>
  <c r="E4753" i="3"/>
  <c r="I4751" i="3"/>
  <c r="I4750" i="3"/>
  <c r="I4749" i="3"/>
  <c r="I4748" i="3"/>
  <c r="I4752" i="3" s="1"/>
  <c r="I4747" i="3"/>
  <c r="G4746" i="3"/>
  <c r="F4746" i="3"/>
  <c r="E4746" i="3"/>
  <c r="I4744" i="3"/>
  <c r="I4743" i="3"/>
  <c r="I4742" i="3"/>
  <c r="I4741" i="3"/>
  <c r="I4740" i="3"/>
  <c r="G4739" i="3"/>
  <c r="F4739" i="3"/>
  <c r="E4739" i="3"/>
  <c r="I4737" i="3"/>
  <c r="I4736" i="3"/>
  <c r="I4735" i="3"/>
  <c r="I4734" i="3"/>
  <c r="I4733" i="3"/>
  <c r="G4732" i="3"/>
  <c r="F4732" i="3"/>
  <c r="E4732" i="3"/>
  <c r="I4730" i="3"/>
  <c r="I4729" i="3"/>
  <c r="I4728" i="3"/>
  <c r="I4727" i="3"/>
  <c r="I4726" i="3"/>
  <c r="I4731" i="3" s="1"/>
  <c r="G4725" i="3"/>
  <c r="F4725" i="3"/>
  <c r="E4725" i="3"/>
  <c r="I4723" i="3"/>
  <c r="I4722" i="3"/>
  <c r="I4721" i="3"/>
  <c r="I4720" i="3"/>
  <c r="I4724" i="3" s="1"/>
  <c r="I4719" i="3"/>
  <c r="G4718" i="3"/>
  <c r="F4718" i="3"/>
  <c r="E4718" i="3"/>
  <c r="I4716" i="3"/>
  <c r="I4715" i="3"/>
  <c r="I4714" i="3"/>
  <c r="I4713" i="3"/>
  <c r="I4712" i="3"/>
  <c r="G4711" i="3"/>
  <c r="F4711" i="3"/>
  <c r="E4711" i="3"/>
  <c r="I4709" i="3"/>
  <c r="I4708" i="3"/>
  <c r="I4707" i="3"/>
  <c r="I4706" i="3"/>
  <c r="I4705" i="3"/>
  <c r="I4710" i="3" s="1"/>
  <c r="G4704" i="3"/>
  <c r="F4704" i="3"/>
  <c r="E4704" i="3"/>
  <c r="I4702" i="3"/>
  <c r="I4701" i="3"/>
  <c r="I4700" i="3"/>
  <c r="I4699" i="3"/>
  <c r="I4698" i="3"/>
  <c r="I4703" i="3" s="1"/>
  <c r="G4697" i="3"/>
  <c r="F4697" i="3"/>
  <c r="E4697" i="3"/>
  <c r="I4695" i="3"/>
  <c r="I4694" i="3"/>
  <c r="I4693" i="3"/>
  <c r="I4692" i="3"/>
  <c r="I4696" i="3" s="1"/>
  <c r="I4691" i="3"/>
  <c r="G4690" i="3"/>
  <c r="F4690" i="3"/>
  <c r="E4690" i="3"/>
  <c r="I4688" i="3"/>
  <c r="I4687" i="3"/>
  <c r="I4686" i="3"/>
  <c r="I4685" i="3"/>
  <c r="I4684" i="3"/>
  <c r="G4683" i="3"/>
  <c r="F4683" i="3"/>
  <c r="E4683" i="3"/>
  <c r="I4681" i="3"/>
  <c r="I4680" i="3"/>
  <c r="I4679" i="3"/>
  <c r="I4678" i="3"/>
  <c r="I4677" i="3"/>
  <c r="G4676" i="3"/>
  <c r="F4676" i="3"/>
  <c r="E4676" i="3"/>
  <c r="I4674" i="3"/>
  <c r="I4673" i="3"/>
  <c r="I4672" i="3"/>
  <c r="I4671" i="3"/>
  <c r="I4670" i="3"/>
  <c r="I4675" i="3" s="1"/>
  <c r="G4669" i="3"/>
  <c r="F4669" i="3"/>
  <c r="E4669" i="3"/>
  <c r="I4667" i="3"/>
  <c r="I4666" i="3"/>
  <c r="I4665" i="3"/>
  <c r="I4664" i="3"/>
  <c r="I4668" i="3" s="1"/>
  <c r="I4663" i="3"/>
  <c r="G4662" i="3"/>
  <c r="F4662" i="3"/>
  <c r="E4662" i="3"/>
  <c r="I4660" i="3"/>
  <c r="I4659" i="3"/>
  <c r="I4658" i="3"/>
  <c r="I4661" i="3" s="1"/>
  <c r="I4654" i="3"/>
  <c r="I4653" i="3"/>
  <c r="I4652" i="3"/>
  <c r="G4651" i="3"/>
  <c r="F4651" i="3"/>
  <c r="E4651" i="3"/>
  <c r="I4649" i="3"/>
  <c r="I4648" i="3"/>
  <c r="I4647" i="3"/>
  <c r="I4650" i="3" s="1"/>
  <c r="G4646" i="3"/>
  <c r="F4646" i="3"/>
  <c r="E4646" i="3"/>
  <c r="I4645" i="3"/>
  <c r="I4644" i="3"/>
  <c r="I4643" i="3"/>
  <c r="I4642" i="3"/>
  <c r="G4641" i="3"/>
  <c r="F4641" i="3"/>
  <c r="E4641" i="3"/>
  <c r="I4639" i="3"/>
  <c r="I4638" i="3"/>
  <c r="I4637" i="3"/>
  <c r="G4636" i="3"/>
  <c r="F4636" i="3"/>
  <c r="E4636" i="3"/>
  <c r="I4634" i="3"/>
  <c r="I4633" i="3"/>
  <c r="I4632" i="3"/>
  <c r="I4631" i="3"/>
  <c r="G4630" i="3"/>
  <c r="F4630" i="3"/>
  <c r="E4630" i="3"/>
  <c r="I4628" i="3"/>
  <c r="I4627" i="3"/>
  <c r="I4626" i="3"/>
  <c r="I4625" i="3"/>
  <c r="I4629" i="3" s="1"/>
  <c r="G4624" i="3"/>
  <c r="F4624" i="3"/>
  <c r="E4624" i="3"/>
  <c r="I4622" i="3"/>
  <c r="I4621" i="3"/>
  <c r="I4620" i="3"/>
  <c r="I4619" i="3"/>
  <c r="I4623" i="3" s="1"/>
  <c r="G4618" i="3"/>
  <c r="F4618" i="3"/>
  <c r="E4618" i="3"/>
  <c r="I4616" i="3"/>
  <c r="I4615" i="3"/>
  <c r="I4614" i="3"/>
  <c r="G4613" i="3"/>
  <c r="F4613" i="3"/>
  <c r="E4613" i="3"/>
  <c r="I4611" i="3"/>
  <c r="I4610" i="3"/>
  <c r="I4609" i="3"/>
  <c r="I4612" i="3" s="1"/>
  <c r="G4608" i="3"/>
  <c r="F4608" i="3"/>
  <c r="E4608" i="3"/>
  <c r="I4607" i="3"/>
  <c r="I4606" i="3"/>
  <c r="I4605" i="3"/>
  <c r="I4604" i="3"/>
  <c r="G4603" i="3"/>
  <c r="F4603" i="3"/>
  <c r="E4603" i="3"/>
  <c r="I4601" i="3"/>
  <c r="I4600" i="3"/>
  <c r="I4602" i="3" s="1"/>
  <c r="I4599" i="3"/>
  <c r="G4598" i="3"/>
  <c r="F4598" i="3"/>
  <c r="E4598" i="3"/>
  <c r="I4596" i="3"/>
  <c r="I4595" i="3"/>
  <c r="I4594" i="3"/>
  <c r="I4593" i="3"/>
  <c r="I4592" i="3"/>
  <c r="I4597" i="3" s="1"/>
  <c r="G4591" i="3"/>
  <c r="F4591" i="3"/>
  <c r="E4591" i="3"/>
  <c r="I4589" i="3"/>
  <c r="I4588" i="3"/>
  <c r="I4587" i="3"/>
  <c r="I4586" i="3"/>
  <c r="I4590" i="3" s="1"/>
  <c r="G4585" i="3"/>
  <c r="F4585" i="3"/>
  <c r="E4585" i="3"/>
  <c r="I4583" i="3"/>
  <c r="I4582" i="3"/>
  <c r="I4581" i="3"/>
  <c r="I4580" i="3"/>
  <c r="I4579" i="3"/>
  <c r="I4584" i="3" s="1"/>
  <c r="G4578" i="3"/>
  <c r="F4578" i="3"/>
  <c r="E4578" i="3"/>
  <c r="I4576" i="3"/>
  <c r="I4575" i="3"/>
  <c r="I4574" i="3"/>
  <c r="I4573" i="3"/>
  <c r="I4577" i="3" s="1"/>
  <c r="G4572" i="3"/>
  <c r="F4572" i="3"/>
  <c r="E4572" i="3"/>
  <c r="I4570" i="3"/>
  <c r="I4569" i="3"/>
  <c r="I4568" i="3"/>
  <c r="I4567" i="3"/>
  <c r="I4571" i="3" s="1"/>
  <c r="G4566" i="3"/>
  <c r="F4566" i="3"/>
  <c r="E4566" i="3"/>
  <c r="I4564" i="3"/>
  <c r="I4563" i="3"/>
  <c r="I4562" i="3"/>
  <c r="I4561" i="3"/>
  <c r="I4565" i="3" s="1"/>
  <c r="G4560" i="3"/>
  <c r="F4560" i="3"/>
  <c r="E4560" i="3"/>
  <c r="I4559" i="3"/>
  <c r="I4558" i="3"/>
  <c r="I4557" i="3"/>
  <c r="I4556" i="3"/>
  <c r="G4555" i="3"/>
  <c r="F4555" i="3"/>
  <c r="E4555" i="3"/>
  <c r="I4553" i="3"/>
  <c r="I4552" i="3"/>
  <c r="I4551" i="3"/>
  <c r="G4550" i="3"/>
  <c r="F4550" i="3"/>
  <c r="E4550" i="3"/>
  <c r="I4548" i="3"/>
  <c r="I4547" i="3"/>
  <c r="I4546" i="3"/>
  <c r="I4549" i="3" s="1"/>
  <c r="G4545" i="3"/>
  <c r="F4545" i="3"/>
  <c r="E4545" i="3"/>
  <c r="I4544" i="3"/>
  <c r="I4543" i="3"/>
  <c r="I4542" i="3"/>
  <c r="I4541" i="3"/>
  <c r="G4540" i="3"/>
  <c r="F4540" i="3"/>
  <c r="E4540" i="3"/>
  <c r="I4538" i="3"/>
  <c r="I4539" i="3" s="1"/>
  <c r="I4537" i="3"/>
  <c r="I4536" i="3"/>
  <c r="G4535" i="3"/>
  <c r="F4535" i="3"/>
  <c r="E4535" i="3"/>
  <c r="I4533" i="3"/>
  <c r="I4532" i="3"/>
  <c r="I4531" i="3"/>
  <c r="G4530" i="3"/>
  <c r="F4530" i="3"/>
  <c r="E4530" i="3"/>
  <c r="I4528" i="3"/>
  <c r="I4527" i="3"/>
  <c r="I4526" i="3"/>
  <c r="G4525" i="3"/>
  <c r="F4525" i="3"/>
  <c r="E4525" i="3"/>
  <c r="I4523" i="3"/>
  <c r="I4522" i="3"/>
  <c r="I4521" i="3"/>
  <c r="I4524" i="3" s="1"/>
  <c r="G4520" i="3"/>
  <c r="F4520" i="3"/>
  <c r="E4520" i="3"/>
  <c r="I4519" i="3"/>
  <c r="I4518" i="3"/>
  <c r="I4517" i="3"/>
  <c r="I4516" i="3"/>
  <c r="G4515" i="3"/>
  <c r="F4515" i="3"/>
  <c r="E4515" i="3"/>
  <c r="I4513" i="3"/>
  <c r="I4512" i="3"/>
  <c r="I4511" i="3"/>
  <c r="I4514" i="3" s="1"/>
  <c r="G4510" i="3"/>
  <c r="F4510" i="3"/>
  <c r="E4510" i="3"/>
  <c r="I4508" i="3"/>
  <c r="I4507" i="3"/>
  <c r="I4506" i="3"/>
  <c r="I4509" i="3" s="1"/>
  <c r="G4505" i="3"/>
  <c r="F4505" i="3"/>
  <c r="E4505" i="3"/>
  <c r="I4503" i="3"/>
  <c r="I4502" i="3"/>
  <c r="I4501" i="3"/>
  <c r="I4504" i="3" s="1"/>
  <c r="G4500" i="3"/>
  <c r="F4500" i="3"/>
  <c r="E4500" i="3"/>
  <c r="I4499" i="3"/>
  <c r="I4498" i="3"/>
  <c r="I4497" i="3"/>
  <c r="I4496" i="3"/>
  <c r="G4495" i="3"/>
  <c r="F4495" i="3"/>
  <c r="E4495" i="3"/>
  <c r="I4493" i="3"/>
  <c r="I4492" i="3"/>
  <c r="I4491" i="3"/>
  <c r="I4494" i="3" s="1"/>
  <c r="G4490" i="3"/>
  <c r="F4490" i="3"/>
  <c r="E4490" i="3"/>
  <c r="I4488" i="3"/>
  <c r="I4487" i="3"/>
  <c r="I4486" i="3"/>
  <c r="G4485" i="3"/>
  <c r="F4485" i="3"/>
  <c r="E4485" i="3"/>
  <c r="I4484" i="3"/>
  <c r="I4483" i="3"/>
  <c r="I4482" i="3"/>
  <c r="G4481" i="3"/>
  <c r="F4481" i="3"/>
  <c r="E4481" i="3"/>
  <c r="I4479" i="3"/>
  <c r="I4478" i="3"/>
  <c r="I4477" i="3"/>
  <c r="I4476" i="3"/>
  <c r="I4475" i="3"/>
  <c r="I4474" i="3"/>
  <c r="I4480" i="3" s="1"/>
  <c r="G4473" i="3"/>
  <c r="F4473" i="3"/>
  <c r="E4473" i="3"/>
  <c r="I4471" i="3"/>
  <c r="I4470" i="3"/>
  <c r="I4469" i="3"/>
  <c r="I4468" i="3"/>
  <c r="I4467" i="3"/>
  <c r="I4466" i="3"/>
  <c r="I4465" i="3"/>
  <c r="I4464" i="3"/>
  <c r="I4463" i="3"/>
  <c r="G4462" i="3"/>
  <c r="F4462" i="3"/>
  <c r="E4462" i="3"/>
  <c r="I4460" i="3"/>
  <c r="I4459" i="3"/>
  <c r="I4458" i="3"/>
  <c r="I4457" i="3"/>
  <c r="I4456" i="3"/>
  <c r="I4455" i="3"/>
  <c r="I4454" i="3"/>
  <c r="I4453" i="3"/>
  <c r="I4452" i="3"/>
  <c r="I4461" i="3" s="1"/>
  <c r="G4451" i="3"/>
  <c r="F4451" i="3"/>
  <c r="E4451" i="3"/>
  <c r="I4449" i="3"/>
  <c r="I4450" i="3" s="1"/>
  <c r="K4448" i="3"/>
  <c r="G4448" i="3"/>
  <c r="F4448" i="3"/>
  <c r="E4448" i="3"/>
  <c r="I4446" i="3"/>
  <c r="I4445" i="3"/>
  <c r="I4444" i="3"/>
  <c r="I4443" i="3"/>
  <c r="I4442" i="3"/>
  <c r="I4441" i="3"/>
  <c r="I4440" i="3"/>
  <c r="I4439" i="3"/>
  <c r="I4447" i="3" s="1"/>
  <c r="I4438" i="3"/>
  <c r="G4437" i="3"/>
  <c r="F4437" i="3"/>
  <c r="E4437" i="3"/>
  <c r="I4435" i="3"/>
  <c r="I4434" i="3"/>
  <c r="I4433" i="3"/>
  <c r="I4432" i="3"/>
  <c r="I4431" i="3"/>
  <c r="I4430" i="3"/>
  <c r="I4429" i="3"/>
  <c r="I4428" i="3"/>
  <c r="I4427" i="3"/>
  <c r="G4426" i="3"/>
  <c r="F4426" i="3"/>
  <c r="E4426" i="3"/>
  <c r="I4424" i="3"/>
  <c r="I4423" i="3"/>
  <c r="I4422" i="3"/>
  <c r="I4421" i="3"/>
  <c r="I4420" i="3"/>
  <c r="I4419" i="3"/>
  <c r="I4418" i="3"/>
  <c r="I4417" i="3"/>
  <c r="I4416" i="3"/>
  <c r="I4425" i="3" s="1"/>
  <c r="G4415" i="3"/>
  <c r="F4415" i="3"/>
  <c r="E4415" i="3"/>
  <c r="I4413" i="3"/>
  <c r="I4412" i="3"/>
  <c r="I4411" i="3"/>
  <c r="I4410" i="3"/>
  <c r="I4409" i="3"/>
  <c r="I4408" i="3"/>
  <c r="I4407" i="3"/>
  <c r="I4406" i="3"/>
  <c r="I4414" i="3" s="1"/>
  <c r="I4405" i="3"/>
  <c r="G4404" i="3"/>
  <c r="F4404" i="3"/>
  <c r="E4404" i="3"/>
  <c r="I4402" i="3"/>
  <c r="I4401" i="3"/>
  <c r="I4400" i="3"/>
  <c r="I4399" i="3"/>
  <c r="I4398" i="3"/>
  <c r="I4397" i="3"/>
  <c r="I4396" i="3"/>
  <c r="I4395" i="3"/>
  <c r="I4394" i="3"/>
  <c r="G4393" i="3"/>
  <c r="F4393" i="3"/>
  <c r="E4393" i="3"/>
  <c r="I4391" i="3"/>
  <c r="I4390" i="3"/>
  <c r="I4389" i="3"/>
  <c r="I4388" i="3"/>
  <c r="I4387" i="3"/>
  <c r="I4386" i="3"/>
  <c r="I4385" i="3"/>
  <c r="I4384" i="3"/>
  <c r="I4383" i="3"/>
  <c r="I4392" i="3" s="1"/>
  <c r="G4382" i="3"/>
  <c r="F4382" i="3"/>
  <c r="E4382" i="3"/>
  <c r="I4380" i="3"/>
  <c r="I4379" i="3"/>
  <c r="I4378" i="3"/>
  <c r="I4377" i="3"/>
  <c r="I4376" i="3"/>
  <c r="I4375" i="3"/>
  <c r="G4374" i="3"/>
  <c r="F4374" i="3"/>
  <c r="E4374" i="3"/>
  <c r="I4372" i="3"/>
  <c r="I4371" i="3"/>
  <c r="I4370" i="3"/>
  <c r="I4369" i="3"/>
  <c r="I4373" i="3" s="1"/>
  <c r="I4368" i="3"/>
  <c r="I4367" i="3"/>
  <c r="G4366" i="3"/>
  <c r="F4366" i="3"/>
  <c r="E4366" i="3"/>
  <c r="I4364" i="3"/>
  <c r="I4363" i="3"/>
  <c r="I4362" i="3"/>
  <c r="I4361" i="3"/>
  <c r="I4360" i="3"/>
  <c r="I4359" i="3"/>
  <c r="G4358" i="3"/>
  <c r="F4358" i="3"/>
  <c r="E4358" i="3"/>
  <c r="I4356" i="3"/>
  <c r="I4355" i="3"/>
  <c r="I4354" i="3"/>
  <c r="I4353" i="3"/>
  <c r="I4352" i="3"/>
  <c r="I4351" i="3"/>
  <c r="I4350" i="3"/>
  <c r="I4349" i="3"/>
  <c r="I4348" i="3"/>
  <c r="I4347" i="3"/>
  <c r="I4346" i="3"/>
  <c r="I4357" i="3" s="1"/>
  <c r="G4345" i="3"/>
  <c r="F4345" i="3"/>
  <c r="E4345" i="3"/>
  <c r="I4343" i="3"/>
  <c r="I4342" i="3"/>
  <c r="I4341" i="3"/>
  <c r="I4340" i="3"/>
  <c r="I4339" i="3"/>
  <c r="I4338" i="3"/>
  <c r="I4337" i="3"/>
  <c r="I4336" i="3"/>
  <c r="I4344" i="3" s="1"/>
  <c r="I4335" i="3"/>
  <c r="I4334" i="3"/>
  <c r="I4333" i="3"/>
  <c r="G4332" i="3"/>
  <c r="F4332" i="3"/>
  <c r="E4332" i="3"/>
  <c r="I4330" i="3"/>
  <c r="I4329" i="3"/>
  <c r="I4328" i="3"/>
  <c r="I4327" i="3"/>
  <c r="I4326" i="3"/>
  <c r="I4325" i="3"/>
  <c r="I4324" i="3"/>
  <c r="I4323" i="3"/>
  <c r="I4322" i="3"/>
  <c r="I4321" i="3"/>
  <c r="I4320" i="3"/>
  <c r="I4319" i="3"/>
  <c r="G4318" i="3"/>
  <c r="F4318" i="3"/>
  <c r="E4318" i="3"/>
  <c r="I4316" i="3"/>
  <c r="I4315" i="3"/>
  <c r="I4314" i="3"/>
  <c r="I4313" i="3"/>
  <c r="I4312" i="3"/>
  <c r="I4311" i="3"/>
  <c r="I4310" i="3"/>
  <c r="I4309" i="3"/>
  <c r="I4308" i="3"/>
  <c r="I4307" i="3"/>
  <c r="I4306" i="3"/>
  <c r="I4305" i="3"/>
  <c r="I4317" i="3" s="1"/>
  <c r="G4304" i="3"/>
  <c r="F4304" i="3"/>
  <c r="E4304" i="3"/>
  <c r="I4302" i="3"/>
  <c r="I4301" i="3"/>
  <c r="I4300" i="3"/>
  <c r="I4299" i="3"/>
  <c r="I4298" i="3"/>
  <c r="I4297" i="3"/>
  <c r="I4296" i="3"/>
  <c r="I4295" i="3"/>
  <c r="I4294" i="3"/>
  <c r="I4293" i="3"/>
  <c r="I4292" i="3"/>
  <c r="I4291" i="3"/>
  <c r="I4303" i="3" s="1"/>
  <c r="G4290" i="3"/>
  <c r="F4290" i="3"/>
  <c r="E4290" i="3"/>
  <c r="I4288" i="3"/>
  <c r="I4287" i="3"/>
  <c r="I4286" i="3"/>
  <c r="I4285" i="3"/>
  <c r="I4284" i="3"/>
  <c r="I4283" i="3"/>
  <c r="I4282" i="3"/>
  <c r="I4281" i="3"/>
  <c r="I4280" i="3"/>
  <c r="I4279" i="3"/>
  <c r="I4278" i="3"/>
  <c r="I4277" i="3"/>
  <c r="I4289" i="3" s="1"/>
  <c r="G4276" i="3"/>
  <c r="F4276" i="3"/>
  <c r="E4276" i="3"/>
  <c r="I4274" i="3"/>
  <c r="I4273" i="3"/>
  <c r="I4272" i="3"/>
  <c r="I4271" i="3"/>
  <c r="I4270" i="3"/>
  <c r="I4269" i="3"/>
  <c r="I4268" i="3"/>
  <c r="I4267" i="3"/>
  <c r="I4266" i="3"/>
  <c r="I4265" i="3"/>
  <c r="I4264" i="3"/>
  <c r="I4263" i="3"/>
  <c r="G4262" i="3"/>
  <c r="F4262" i="3"/>
  <c r="E4262" i="3"/>
  <c r="I4260" i="3"/>
  <c r="I4259" i="3"/>
  <c r="I4258" i="3"/>
  <c r="I4257" i="3"/>
  <c r="I4256" i="3"/>
  <c r="I4255" i="3"/>
  <c r="I4254" i="3"/>
  <c r="I4253" i="3"/>
  <c r="I4252" i="3"/>
  <c r="I4251" i="3"/>
  <c r="I4250" i="3"/>
  <c r="I4249" i="3"/>
  <c r="I4261" i="3" s="1"/>
  <c r="G4248" i="3"/>
  <c r="F4248" i="3"/>
  <c r="E4248" i="3"/>
  <c r="I4246" i="3"/>
  <c r="I4245" i="3"/>
  <c r="I4244" i="3"/>
  <c r="I4243" i="3"/>
  <c r="I4242" i="3"/>
  <c r="I4241" i="3"/>
  <c r="I4240" i="3"/>
  <c r="I4239" i="3"/>
  <c r="I4238" i="3"/>
  <c r="I4237" i="3"/>
  <c r="I4236" i="3"/>
  <c r="I4235" i="3"/>
  <c r="I4247" i="3" s="1"/>
  <c r="G4234" i="3"/>
  <c r="F4234" i="3"/>
  <c r="E4234" i="3"/>
  <c r="I4232" i="3"/>
  <c r="I4231" i="3"/>
  <c r="I4230" i="3"/>
  <c r="I4229" i="3"/>
  <c r="I4228" i="3"/>
  <c r="I4227" i="3"/>
  <c r="I4226" i="3"/>
  <c r="I4225" i="3"/>
  <c r="I4224" i="3"/>
  <c r="I4223" i="3"/>
  <c r="I4222" i="3"/>
  <c r="I4221" i="3"/>
  <c r="I4233" i="3" s="1"/>
  <c r="G4220" i="3"/>
  <c r="F4220" i="3"/>
  <c r="E4220" i="3"/>
  <c r="I4218" i="3"/>
  <c r="I4217" i="3"/>
  <c r="I4216" i="3"/>
  <c r="I4215" i="3"/>
  <c r="I4214" i="3"/>
  <c r="I4213" i="3"/>
  <c r="I4212" i="3"/>
  <c r="I4211" i="3"/>
  <c r="I4210" i="3"/>
  <c r="I4209" i="3"/>
  <c r="I4208" i="3"/>
  <c r="G4207" i="3"/>
  <c r="F4207" i="3"/>
  <c r="E4207" i="3"/>
  <c r="I4205" i="3"/>
  <c r="I4204" i="3"/>
  <c r="I4203" i="3"/>
  <c r="I4202" i="3"/>
  <c r="I4201" i="3"/>
  <c r="I4200" i="3"/>
  <c r="I4199" i="3"/>
  <c r="I4198" i="3"/>
  <c r="I4197" i="3"/>
  <c r="I4196" i="3"/>
  <c r="I4206" i="3" s="1"/>
  <c r="I4195" i="3"/>
  <c r="G4194" i="3"/>
  <c r="F4194" i="3"/>
  <c r="E4194" i="3"/>
  <c r="I4192" i="3"/>
  <c r="I4191" i="3"/>
  <c r="I4190" i="3"/>
  <c r="I4189" i="3"/>
  <c r="I4188" i="3"/>
  <c r="I4187" i="3"/>
  <c r="I4186" i="3"/>
  <c r="I4185" i="3"/>
  <c r="I4184" i="3"/>
  <c r="I4183" i="3"/>
  <c r="I4182" i="3"/>
  <c r="I4193" i="3" s="1"/>
  <c r="G4181" i="3"/>
  <c r="F4181" i="3"/>
  <c r="E4181" i="3"/>
  <c r="I4179" i="3"/>
  <c r="I4178" i="3"/>
  <c r="I4177" i="3"/>
  <c r="I4176" i="3"/>
  <c r="I4175" i="3"/>
  <c r="I4174" i="3"/>
  <c r="I4173" i="3"/>
  <c r="I4172" i="3"/>
  <c r="I4180" i="3" s="1"/>
  <c r="I4171" i="3"/>
  <c r="I4170" i="3"/>
  <c r="I4169" i="3"/>
  <c r="G4168" i="3"/>
  <c r="F4168" i="3"/>
  <c r="E4168" i="3"/>
  <c r="I4166" i="3"/>
  <c r="I4167" i="3" s="1"/>
  <c r="G4165" i="3"/>
  <c r="F4165" i="3"/>
  <c r="E4165" i="3"/>
  <c r="I4163" i="3"/>
  <c r="I4162" i="3"/>
  <c r="I4161" i="3"/>
  <c r="I4160" i="3"/>
  <c r="I4164" i="3" s="1"/>
  <c r="G4159" i="3"/>
  <c r="F4159" i="3"/>
  <c r="E4159" i="3"/>
  <c r="I4157" i="3"/>
  <c r="I4156" i="3"/>
  <c r="I4155" i="3"/>
  <c r="I4154" i="3"/>
  <c r="I4158" i="3" s="1"/>
  <c r="I4153" i="3"/>
  <c r="I4152" i="3"/>
  <c r="G4151" i="3"/>
  <c r="F4151" i="3"/>
  <c r="E4151" i="3"/>
  <c r="I4149" i="3"/>
  <c r="I4148" i="3"/>
  <c r="I4150" i="3" s="1"/>
  <c r="I4147" i="3"/>
  <c r="G4146" i="3"/>
  <c r="F4146" i="3"/>
  <c r="E4146" i="3"/>
  <c r="I4144" i="3"/>
  <c r="I4143" i="3"/>
  <c r="I4142" i="3"/>
  <c r="I4145" i="3" s="1"/>
  <c r="G4141" i="3"/>
  <c r="F4141" i="3"/>
  <c r="E4141" i="3"/>
  <c r="I4140" i="3"/>
  <c r="I4139" i="3"/>
  <c r="I4138" i="3"/>
  <c r="I4137" i="3"/>
  <c r="G4136" i="3"/>
  <c r="F4136" i="3"/>
  <c r="E4136" i="3"/>
  <c r="I4134" i="3"/>
  <c r="I4133" i="3"/>
  <c r="I4132" i="3"/>
  <c r="I4135" i="3" s="1"/>
  <c r="G4131" i="3"/>
  <c r="F4131" i="3"/>
  <c r="E4131" i="3"/>
  <c r="I4129" i="3"/>
  <c r="I4128" i="3"/>
  <c r="I4130" i="3" s="1"/>
  <c r="G4127" i="3"/>
  <c r="F4127" i="3"/>
  <c r="E4127" i="3"/>
  <c r="I4126" i="3"/>
  <c r="I4125" i="3"/>
  <c r="I4124" i="3"/>
  <c r="G4123" i="3"/>
  <c r="F4123" i="3"/>
  <c r="E4123" i="3"/>
  <c r="I4121" i="3"/>
  <c r="I4120" i="3"/>
  <c r="I4119" i="3"/>
  <c r="I4118" i="3"/>
  <c r="G4117" i="3"/>
  <c r="F4117" i="3"/>
  <c r="E4117" i="3"/>
  <c r="I4115" i="3"/>
  <c r="I4114" i="3"/>
  <c r="I4113" i="3"/>
  <c r="I4112" i="3"/>
  <c r="I4116" i="3" s="1"/>
  <c r="G4111" i="3"/>
  <c r="F4111" i="3"/>
  <c r="E4111" i="3"/>
  <c r="I4109" i="3"/>
  <c r="I4108" i="3"/>
  <c r="I4110" i="3" s="1"/>
  <c r="G4107" i="3"/>
  <c r="F4107" i="3"/>
  <c r="E4107" i="3"/>
  <c r="I4106" i="3"/>
  <c r="I4105" i="3"/>
  <c r="I4104" i="3"/>
  <c r="G4103" i="3"/>
  <c r="F4103" i="3"/>
  <c r="E4103" i="3"/>
  <c r="I4101" i="3"/>
  <c r="I4100" i="3"/>
  <c r="I4102" i="3" s="1"/>
  <c r="I4099" i="3"/>
  <c r="G4098" i="3"/>
  <c r="F4098" i="3"/>
  <c r="E4098" i="3"/>
  <c r="I4096" i="3"/>
  <c r="I4095" i="3"/>
  <c r="I4094" i="3"/>
  <c r="I4093" i="3"/>
  <c r="G4092" i="3"/>
  <c r="F4092" i="3"/>
  <c r="E4092" i="3"/>
  <c r="I4090" i="3"/>
  <c r="I4089" i="3"/>
  <c r="I4088" i="3"/>
  <c r="I4087" i="3"/>
  <c r="I4091" i="3" s="1"/>
  <c r="G4086" i="3"/>
  <c r="F4086" i="3"/>
  <c r="E4086" i="3"/>
  <c r="I4084" i="3"/>
  <c r="I4083" i="3"/>
  <c r="I4082" i="3"/>
  <c r="I4081" i="3"/>
  <c r="G4080" i="3"/>
  <c r="F4080" i="3"/>
  <c r="E4080" i="3"/>
  <c r="I4078" i="3"/>
  <c r="I4077" i="3"/>
  <c r="I4076" i="3"/>
  <c r="I4075" i="3"/>
  <c r="G4074" i="3"/>
  <c r="F4074" i="3"/>
  <c r="E4074" i="3"/>
  <c r="I4072" i="3"/>
  <c r="I4071" i="3"/>
  <c r="I4070" i="3"/>
  <c r="I4069" i="3"/>
  <c r="G4068" i="3"/>
  <c r="F4068" i="3"/>
  <c r="E4068" i="3"/>
  <c r="I4066" i="3"/>
  <c r="I4065" i="3"/>
  <c r="I4064" i="3"/>
  <c r="I4063" i="3"/>
  <c r="I4067" i="3" s="1"/>
  <c r="G4062" i="3"/>
  <c r="F4062" i="3"/>
  <c r="E4062" i="3"/>
  <c r="I4060" i="3"/>
  <c r="I4059" i="3"/>
  <c r="I4058" i="3"/>
  <c r="I4057" i="3"/>
  <c r="I4056" i="3"/>
  <c r="I4061" i="3" s="1"/>
  <c r="G4055" i="3"/>
  <c r="F4055" i="3"/>
  <c r="E4055" i="3"/>
  <c r="I4053" i="3"/>
  <c r="I4052" i="3"/>
  <c r="I4051" i="3"/>
  <c r="I4050" i="3"/>
  <c r="I4049" i="3"/>
  <c r="G4048" i="3"/>
  <c r="F4048" i="3"/>
  <c r="E4048" i="3"/>
  <c r="I4046" i="3"/>
  <c r="I4045" i="3"/>
  <c r="I4044" i="3"/>
  <c r="I4043" i="3"/>
  <c r="G4042" i="3"/>
  <c r="F4042" i="3"/>
  <c r="E4042" i="3"/>
  <c r="I4040" i="3"/>
  <c r="I4039" i="3"/>
  <c r="I4038" i="3"/>
  <c r="I4037" i="3"/>
  <c r="I4041" i="3" s="1"/>
  <c r="G4036" i="3"/>
  <c r="F4036" i="3"/>
  <c r="E4036" i="3"/>
  <c r="I4034" i="3"/>
  <c r="I4033" i="3"/>
  <c r="I4032" i="3"/>
  <c r="I4031" i="3"/>
  <c r="I4030" i="3"/>
  <c r="I4029" i="3"/>
  <c r="I4028" i="3"/>
  <c r="I4035" i="3" s="1"/>
  <c r="G4027" i="3"/>
  <c r="F4027" i="3"/>
  <c r="E4027" i="3"/>
  <c r="I4025" i="3"/>
  <c r="I4024" i="3"/>
  <c r="I4023" i="3"/>
  <c r="I4022" i="3"/>
  <c r="I4021" i="3"/>
  <c r="I4020" i="3"/>
  <c r="I4026" i="3" s="1"/>
  <c r="I4019" i="3"/>
  <c r="G4018" i="3"/>
  <c r="F4018" i="3"/>
  <c r="E4018" i="3"/>
  <c r="I4016" i="3"/>
  <c r="I4015" i="3"/>
  <c r="I4014" i="3"/>
  <c r="I4013" i="3"/>
  <c r="I4012" i="3"/>
  <c r="G4011" i="3"/>
  <c r="F4011" i="3"/>
  <c r="E4011" i="3"/>
  <c r="I4009" i="3"/>
  <c r="I4008" i="3"/>
  <c r="I4007" i="3"/>
  <c r="I4006" i="3"/>
  <c r="I4010" i="3" s="1"/>
  <c r="I4005" i="3"/>
  <c r="G4004" i="3"/>
  <c r="F4004" i="3"/>
  <c r="E4004" i="3"/>
  <c r="I4002" i="3"/>
  <c r="I4001" i="3"/>
  <c r="I4000" i="3"/>
  <c r="I3999" i="3"/>
  <c r="I3998" i="3"/>
  <c r="I4003" i="3" s="1"/>
  <c r="G3997" i="3"/>
  <c r="F3997" i="3"/>
  <c r="E3997" i="3"/>
  <c r="I3996" i="3"/>
  <c r="I3995" i="3"/>
  <c r="I3994" i="3"/>
  <c r="I3993" i="3"/>
  <c r="G3992" i="3"/>
  <c r="F3992" i="3"/>
  <c r="E3992" i="3"/>
  <c r="I3990" i="3"/>
  <c r="I3989" i="3"/>
  <c r="I3988" i="3"/>
  <c r="G3987" i="3"/>
  <c r="F3987" i="3"/>
  <c r="E3987" i="3"/>
  <c r="I3985" i="3"/>
  <c r="I3984" i="3"/>
  <c r="I3986" i="3" s="1"/>
  <c r="I3983" i="3"/>
  <c r="G3982" i="3"/>
  <c r="F3982" i="3"/>
  <c r="E3982" i="3"/>
  <c r="I3980" i="3"/>
  <c r="I3979" i="3"/>
  <c r="I3978" i="3"/>
  <c r="G3977" i="3"/>
  <c r="F3977" i="3"/>
  <c r="E3977" i="3"/>
  <c r="I3975" i="3"/>
  <c r="I3974" i="3"/>
  <c r="I3976" i="3" s="1"/>
  <c r="I3973" i="3"/>
  <c r="G3972" i="3"/>
  <c r="F3972" i="3"/>
  <c r="E3972" i="3"/>
  <c r="I3970" i="3"/>
  <c r="I3969" i="3"/>
  <c r="I3968" i="3"/>
  <c r="I3971" i="3" s="1"/>
  <c r="G3967" i="3"/>
  <c r="F3967" i="3"/>
  <c r="E3967" i="3"/>
  <c r="I3966" i="3"/>
  <c r="I3965" i="3"/>
  <c r="I3964" i="3"/>
  <c r="I3963" i="3"/>
  <c r="G3962" i="3"/>
  <c r="F3962" i="3"/>
  <c r="E3962" i="3"/>
  <c r="I3960" i="3"/>
  <c r="I3959" i="3"/>
  <c r="I3958" i="3"/>
  <c r="I3961" i="3" s="1"/>
  <c r="G3957" i="3"/>
  <c r="F3957" i="3"/>
  <c r="E3957" i="3"/>
  <c r="I3956" i="3"/>
  <c r="I3955" i="3"/>
  <c r="I3954" i="3"/>
  <c r="G3953" i="3"/>
  <c r="F3953" i="3"/>
  <c r="E3953" i="3"/>
  <c r="I3951" i="3"/>
  <c r="I3950" i="3"/>
  <c r="I3949" i="3"/>
  <c r="I3948" i="3"/>
  <c r="I3947" i="3"/>
  <c r="I3946" i="3"/>
  <c r="I3952" i="3" s="1"/>
  <c r="G3945" i="3"/>
  <c r="F3945" i="3"/>
  <c r="E3945" i="3"/>
  <c r="I3944" i="3"/>
  <c r="I3943" i="3"/>
  <c r="I3942" i="3"/>
  <c r="G3941" i="3"/>
  <c r="F3941" i="3"/>
  <c r="E3941" i="3"/>
  <c r="I3939" i="3"/>
  <c r="I3938" i="3"/>
  <c r="I3940" i="3" s="1"/>
  <c r="G3937" i="3"/>
  <c r="F3937" i="3"/>
  <c r="E3937" i="3"/>
  <c r="I3935" i="3"/>
  <c r="I3934" i="3"/>
  <c r="I3933" i="3"/>
  <c r="I3932" i="3"/>
  <c r="I3936" i="3" s="1"/>
  <c r="I3931" i="3"/>
  <c r="I3930" i="3"/>
  <c r="G3929" i="3"/>
  <c r="F3929" i="3"/>
  <c r="E3929" i="3"/>
  <c r="I3927" i="3"/>
  <c r="I3926" i="3"/>
  <c r="I3925" i="3"/>
  <c r="I3924" i="3"/>
  <c r="I3928" i="3" s="1"/>
  <c r="G3923" i="3"/>
  <c r="F3923" i="3"/>
  <c r="E3923" i="3"/>
  <c r="I3921" i="3"/>
  <c r="I3920" i="3"/>
  <c r="I3919" i="3"/>
  <c r="I3918" i="3"/>
  <c r="I3922" i="3" s="1"/>
  <c r="G3917" i="3"/>
  <c r="F3917" i="3"/>
  <c r="E3917" i="3"/>
  <c r="I3915" i="3"/>
  <c r="I3914" i="3"/>
  <c r="I3913" i="3"/>
  <c r="I3912" i="3"/>
  <c r="I3916" i="3" s="1"/>
  <c r="I3911" i="3"/>
  <c r="G3910" i="3"/>
  <c r="F3910" i="3"/>
  <c r="E3910" i="3"/>
  <c r="I3908" i="3"/>
  <c r="I3907" i="3"/>
  <c r="I3906" i="3"/>
  <c r="I3905" i="3"/>
  <c r="I3904" i="3"/>
  <c r="I3903" i="3"/>
  <c r="G3902" i="3"/>
  <c r="F3902" i="3"/>
  <c r="E3902" i="3"/>
  <c r="I3900" i="3"/>
  <c r="I3899" i="3"/>
  <c r="I3898" i="3"/>
  <c r="I3897" i="3"/>
  <c r="I3896" i="3"/>
  <c r="I3895" i="3"/>
  <c r="I3894" i="3"/>
  <c r="G3893" i="3"/>
  <c r="F3893" i="3"/>
  <c r="E3893" i="3"/>
  <c r="I3891" i="3"/>
  <c r="I3890" i="3"/>
  <c r="I3889" i="3"/>
  <c r="I3888" i="3"/>
  <c r="I3892" i="3" s="1"/>
  <c r="I3887" i="3"/>
  <c r="G3886" i="3"/>
  <c r="F3886" i="3"/>
  <c r="E3886" i="3"/>
  <c r="I3884" i="3"/>
  <c r="I3883" i="3"/>
  <c r="I3882" i="3"/>
  <c r="I3881" i="3"/>
  <c r="I3880" i="3"/>
  <c r="I3885" i="3" s="1"/>
  <c r="G3879" i="3"/>
  <c r="F3879" i="3"/>
  <c r="E3879" i="3"/>
  <c r="I3877" i="3"/>
  <c r="I3876" i="3"/>
  <c r="I3875" i="3"/>
  <c r="I3874" i="3"/>
  <c r="I3878" i="3" s="1"/>
  <c r="I3873" i="3"/>
  <c r="G3872" i="3"/>
  <c r="F3872" i="3"/>
  <c r="E3872" i="3"/>
  <c r="I3870" i="3"/>
  <c r="I3869" i="3"/>
  <c r="I3868" i="3"/>
  <c r="I3867" i="3"/>
  <c r="I3866" i="3"/>
  <c r="I3871" i="3" s="1"/>
  <c r="G3865" i="3"/>
  <c r="F3865" i="3"/>
  <c r="E3865" i="3"/>
  <c r="I3863" i="3"/>
  <c r="I3862" i="3"/>
  <c r="I3861" i="3"/>
  <c r="I3860" i="3"/>
  <c r="I3864" i="3" s="1"/>
  <c r="I3859" i="3"/>
  <c r="G3858" i="3"/>
  <c r="F3858" i="3"/>
  <c r="E3858" i="3"/>
  <c r="I3856" i="3"/>
  <c r="I3855" i="3"/>
  <c r="I3854" i="3"/>
  <c r="I3853" i="3"/>
  <c r="I3852" i="3"/>
  <c r="G3851" i="3"/>
  <c r="F3851" i="3"/>
  <c r="E3851" i="3"/>
  <c r="I3849" i="3"/>
  <c r="I3848" i="3"/>
  <c r="I3847" i="3"/>
  <c r="I3846" i="3"/>
  <c r="I3850" i="3" s="1"/>
  <c r="I3845" i="3"/>
  <c r="G3844" i="3"/>
  <c r="F3844" i="3"/>
  <c r="E3844" i="3"/>
  <c r="I3842" i="3"/>
  <c r="I3841" i="3"/>
  <c r="I3840" i="3"/>
  <c r="I3839" i="3"/>
  <c r="I3838" i="3"/>
  <c r="G3837" i="3"/>
  <c r="F3837" i="3"/>
  <c r="E3837" i="3"/>
  <c r="I3835" i="3"/>
  <c r="I3834" i="3"/>
  <c r="I3836" i="3" s="1"/>
  <c r="I3833" i="3"/>
  <c r="G3832" i="3"/>
  <c r="F3832" i="3"/>
  <c r="E3832" i="3"/>
  <c r="I3830" i="3"/>
  <c r="I3829" i="3"/>
  <c r="I3828" i="3"/>
  <c r="I3831" i="3" s="1"/>
  <c r="G3827" i="3"/>
  <c r="F3827" i="3"/>
  <c r="E3827" i="3"/>
  <c r="I3826" i="3"/>
  <c r="I3825" i="3"/>
  <c r="I3824" i="3"/>
  <c r="I3823" i="3"/>
  <c r="G3822" i="3"/>
  <c r="F3822" i="3"/>
  <c r="E3822" i="3"/>
  <c r="I3820" i="3"/>
  <c r="I3819" i="3"/>
  <c r="I3818" i="3"/>
  <c r="I3821" i="3" s="1"/>
  <c r="G3817" i="3"/>
  <c r="F3817" i="3"/>
  <c r="E3817" i="3"/>
  <c r="I3816" i="3"/>
  <c r="I3815" i="3"/>
  <c r="I3814" i="3"/>
  <c r="I3813" i="3"/>
  <c r="G3812" i="3"/>
  <c r="F3812" i="3"/>
  <c r="E3812" i="3"/>
  <c r="I3810" i="3"/>
  <c r="I3809" i="3"/>
  <c r="I3808" i="3"/>
  <c r="G3807" i="3"/>
  <c r="F3807" i="3"/>
  <c r="E3807" i="3"/>
  <c r="I3805" i="3"/>
  <c r="I3804" i="3"/>
  <c r="I3806" i="3" s="1"/>
  <c r="I3803" i="3"/>
  <c r="G3802" i="3"/>
  <c r="F3802" i="3"/>
  <c r="E3802" i="3"/>
  <c r="I3800" i="3"/>
  <c r="I3799" i="3"/>
  <c r="I3798" i="3"/>
  <c r="I3797" i="3"/>
  <c r="I3796" i="3"/>
  <c r="I3801" i="3" s="1"/>
  <c r="G3795" i="3"/>
  <c r="F3795" i="3"/>
  <c r="E3795" i="3"/>
  <c r="I3793" i="3"/>
  <c r="I3792" i="3"/>
  <c r="I3791" i="3"/>
  <c r="I3790" i="3"/>
  <c r="I3794" i="3" s="1"/>
  <c r="I3789" i="3"/>
  <c r="G3788" i="3"/>
  <c r="F3788" i="3"/>
  <c r="E3788" i="3"/>
  <c r="I3786" i="3"/>
  <c r="I3785" i="3"/>
  <c r="I3784" i="3"/>
  <c r="I3783" i="3"/>
  <c r="G3782" i="3"/>
  <c r="F3782" i="3"/>
  <c r="E3782" i="3"/>
  <c r="I3780" i="3"/>
  <c r="I3779" i="3"/>
  <c r="I3778" i="3"/>
  <c r="I3777" i="3"/>
  <c r="I3781" i="3" s="1"/>
  <c r="G3776" i="3"/>
  <c r="F3776" i="3"/>
  <c r="E3776" i="3"/>
  <c r="I3774" i="3"/>
  <c r="I3773" i="3"/>
  <c r="I3772" i="3"/>
  <c r="I3771" i="3"/>
  <c r="I3770" i="3"/>
  <c r="I3775" i="3" s="1"/>
  <c r="G3769" i="3"/>
  <c r="F3769" i="3"/>
  <c r="E3769" i="3"/>
  <c r="I3767" i="3"/>
  <c r="I3766" i="3"/>
  <c r="I3765" i="3"/>
  <c r="I3764" i="3"/>
  <c r="I3768" i="3" s="1"/>
  <c r="I3763" i="3"/>
  <c r="G3762" i="3"/>
  <c r="F3762" i="3"/>
  <c r="E3762" i="3"/>
  <c r="I3760" i="3"/>
  <c r="I3759" i="3"/>
  <c r="I3758" i="3"/>
  <c r="I3757" i="3"/>
  <c r="I3756" i="3"/>
  <c r="I3761" i="3" s="1"/>
  <c r="G3755" i="3"/>
  <c r="F3755" i="3"/>
  <c r="E3755" i="3"/>
  <c r="I3753" i="3"/>
  <c r="I3752" i="3"/>
  <c r="I3751" i="3"/>
  <c r="I3750" i="3"/>
  <c r="I3754" i="3" s="1"/>
  <c r="I3749" i="3"/>
  <c r="G3748" i="3"/>
  <c r="F3748" i="3"/>
  <c r="E3748" i="3"/>
  <c r="I3746" i="3"/>
  <c r="I3745" i="3"/>
  <c r="I3744" i="3"/>
  <c r="I3743" i="3"/>
  <c r="I3742" i="3"/>
  <c r="G3741" i="3"/>
  <c r="F3741" i="3"/>
  <c r="E3741" i="3"/>
  <c r="I3739" i="3"/>
  <c r="I3738" i="3"/>
  <c r="I3737" i="3"/>
  <c r="I3736" i="3"/>
  <c r="I3735" i="3"/>
  <c r="G3734" i="3"/>
  <c r="F3734" i="3"/>
  <c r="E3734" i="3"/>
  <c r="I3732" i="3"/>
  <c r="I3731" i="3"/>
  <c r="I3730" i="3"/>
  <c r="I3729" i="3"/>
  <c r="I3728" i="3"/>
  <c r="G3727" i="3"/>
  <c r="F3727" i="3"/>
  <c r="E3727" i="3"/>
  <c r="I3725" i="3"/>
  <c r="I3724" i="3"/>
  <c r="I3723" i="3"/>
  <c r="I3722" i="3"/>
  <c r="I3726" i="3" s="1"/>
  <c r="I3721" i="3"/>
  <c r="G3720" i="3"/>
  <c r="F3720" i="3"/>
  <c r="E3720" i="3"/>
  <c r="I3718" i="3"/>
  <c r="I3717" i="3"/>
  <c r="I3716" i="3"/>
  <c r="I3715" i="3"/>
  <c r="I3714" i="3"/>
  <c r="I3719" i="3" s="1"/>
  <c r="G3713" i="3"/>
  <c r="F3713" i="3"/>
  <c r="E3713" i="3"/>
  <c r="I3711" i="3"/>
  <c r="I3710" i="3"/>
  <c r="I3709" i="3"/>
  <c r="I3708" i="3"/>
  <c r="I3712" i="3" s="1"/>
  <c r="I3707" i="3"/>
  <c r="I3706" i="3"/>
  <c r="G3705" i="3"/>
  <c r="F3705" i="3"/>
  <c r="E3705" i="3"/>
  <c r="I3703" i="3"/>
  <c r="I3702" i="3"/>
  <c r="I3701" i="3"/>
  <c r="I3700" i="3"/>
  <c r="I3699" i="3"/>
  <c r="I3698" i="3"/>
  <c r="I3704" i="3" s="1"/>
  <c r="G3697" i="3"/>
  <c r="F3697" i="3"/>
  <c r="E3697" i="3"/>
  <c r="I3695" i="3"/>
  <c r="I3694" i="3"/>
  <c r="I3693" i="3"/>
  <c r="I3692" i="3"/>
  <c r="I3696" i="3" s="1"/>
  <c r="I3691" i="3"/>
  <c r="I3690" i="3"/>
  <c r="G3689" i="3"/>
  <c r="F3689" i="3"/>
  <c r="E3689" i="3"/>
  <c r="I3687" i="3"/>
  <c r="I3686" i="3"/>
  <c r="I3685" i="3"/>
  <c r="I3684" i="3"/>
  <c r="I3683" i="3"/>
  <c r="I3682" i="3"/>
  <c r="I3688" i="3" s="1"/>
  <c r="G3681" i="3"/>
  <c r="F3681" i="3"/>
  <c r="E3681" i="3"/>
  <c r="I3679" i="3"/>
  <c r="I3678" i="3"/>
  <c r="I3677" i="3"/>
  <c r="I3676" i="3"/>
  <c r="I3680" i="3" s="1"/>
  <c r="G3675" i="3"/>
  <c r="F3675" i="3"/>
  <c r="E3675" i="3"/>
  <c r="I3673" i="3"/>
  <c r="I3672" i="3"/>
  <c r="I3671" i="3"/>
  <c r="I3670" i="3"/>
  <c r="I3674" i="3" s="1"/>
  <c r="G3669" i="3"/>
  <c r="F3669" i="3"/>
  <c r="E3669" i="3"/>
  <c r="I3667" i="3"/>
  <c r="I3666" i="3"/>
  <c r="I3665" i="3"/>
  <c r="I3664" i="3"/>
  <c r="I3668" i="3" s="1"/>
  <c r="G3663" i="3"/>
  <c r="F3663" i="3"/>
  <c r="E3663" i="3"/>
  <c r="I3661" i="3"/>
  <c r="I3660" i="3"/>
  <c r="I3659" i="3"/>
  <c r="I3658" i="3"/>
  <c r="I3662" i="3" s="1"/>
  <c r="G3657" i="3"/>
  <c r="F3657" i="3"/>
  <c r="E3657" i="3"/>
  <c r="I3655" i="3"/>
  <c r="I3654" i="3"/>
  <c r="I3653" i="3"/>
  <c r="I3652" i="3"/>
  <c r="I3656" i="3" s="1"/>
  <c r="G3651" i="3"/>
  <c r="F3651" i="3"/>
  <c r="E3651" i="3"/>
  <c r="I3649" i="3"/>
  <c r="I3648" i="3"/>
  <c r="I3647" i="3"/>
  <c r="I3646" i="3"/>
  <c r="I3650" i="3" s="1"/>
  <c r="G3645" i="3"/>
  <c r="F3645" i="3"/>
  <c r="E3645" i="3"/>
  <c r="I3643" i="3"/>
  <c r="I3642" i="3"/>
  <c r="I3641" i="3"/>
  <c r="I3640" i="3"/>
  <c r="I3644" i="3" s="1"/>
  <c r="G3639" i="3"/>
  <c r="F3639" i="3"/>
  <c r="E3639" i="3"/>
  <c r="I3637" i="3"/>
  <c r="I3636" i="3"/>
  <c r="I3635" i="3"/>
  <c r="I3634" i="3"/>
  <c r="I3638" i="3" s="1"/>
  <c r="G3633" i="3"/>
  <c r="F3633" i="3"/>
  <c r="E3633" i="3"/>
  <c r="I3631" i="3"/>
  <c r="I3630" i="3"/>
  <c r="I3629" i="3"/>
  <c r="I3628" i="3"/>
  <c r="I3632" i="3" s="1"/>
  <c r="G3627" i="3"/>
  <c r="F3627" i="3"/>
  <c r="E3627" i="3"/>
  <c r="I3625" i="3"/>
  <c r="I3624" i="3"/>
  <c r="I3623" i="3"/>
  <c r="I3622" i="3"/>
  <c r="I3626" i="3" s="1"/>
  <c r="I3621" i="3"/>
  <c r="I3620" i="3"/>
  <c r="G3619" i="3"/>
  <c r="F3619" i="3"/>
  <c r="E3619" i="3"/>
  <c r="I3617" i="3"/>
  <c r="I3616" i="3"/>
  <c r="I3618" i="3" s="1"/>
  <c r="I3615" i="3"/>
  <c r="G3614" i="3"/>
  <c r="F3614" i="3"/>
  <c r="E3614" i="3"/>
  <c r="I3612" i="3"/>
  <c r="I3611" i="3"/>
  <c r="I3610" i="3"/>
  <c r="I3609" i="3"/>
  <c r="I3608" i="3"/>
  <c r="I3607" i="3"/>
  <c r="G3606" i="3"/>
  <c r="F3606" i="3"/>
  <c r="E3606" i="3"/>
  <c r="I3604" i="3"/>
  <c r="I3603" i="3"/>
  <c r="I3602" i="3"/>
  <c r="I3601" i="3"/>
  <c r="I3600" i="3"/>
  <c r="I3599" i="3"/>
  <c r="G3598" i="3"/>
  <c r="F3598" i="3"/>
  <c r="E3598" i="3"/>
  <c r="I3596" i="3"/>
  <c r="I3595" i="3"/>
  <c r="I3594" i="3"/>
  <c r="I3593" i="3"/>
  <c r="I3592" i="3"/>
  <c r="I3591" i="3"/>
  <c r="I3597" i="3" s="1"/>
  <c r="G3590" i="3"/>
  <c r="F3590" i="3"/>
  <c r="E3590" i="3"/>
  <c r="I3588" i="3"/>
  <c r="I3587" i="3"/>
  <c r="I3586" i="3"/>
  <c r="I3585" i="3"/>
  <c r="I3584" i="3"/>
  <c r="I3583" i="3"/>
  <c r="I3582" i="3"/>
  <c r="I3581" i="3"/>
  <c r="G3580" i="3"/>
  <c r="F3580" i="3"/>
  <c r="E3580" i="3"/>
  <c r="I3578" i="3"/>
  <c r="I3577" i="3"/>
  <c r="I3576" i="3"/>
  <c r="I3575" i="3"/>
  <c r="I3574" i="3"/>
  <c r="I3573" i="3"/>
  <c r="G3572" i="3"/>
  <c r="F3572" i="3"/>
  <c r="E3572" i="3"/>
  <c r="I3570" i="3"/>
  <c r="I3569" i="3"/>
  <c r="I3568" i="3"/>
  <c r="I3567" i="3"/>
  <c r="I3566" i="3"/>
  <c r="I3565" i="3"/>
  <c r="G3564" i="3"/>
  <c r="F3564" i="3"/>
  <c r="E3564" i="3"/>
  <c r="I3562" i="3"/>
  <c r="I3561" i="3"/>
  <c r="I3560" i="3"/>
  <c r="I3559" i="3"/>
  <c r="I3563" i="3" s="1"/>
  <c r="G3558" i="3"/>
  <c r="F3558" i="3"/>
  <c r="E3558" i="3"/>
  <c r="I3556" i="3"/>
  <c r="I3555" i="3"/>
  <c r="I3554" i="3"/>
  <c r="I3553" i="3"/>
  <c r="G3552" i="3"/>
  <c r="F3552" i="3"/>
  <c r="E3552" i="3"/>
  <c r="I3550" i="3"/>
  <c r="I3549" i="3"/>
  <c r="I3548" i="3"/>
  <c r="I3547" i="3"/>
  <c r="G3546" i="3"/>
  <c r="F3546" i="3"/>
  <c r="E3546" i="3"/>
  <c r="I3544" i="3"/>
  <c r="I3543" i="3"/>
  <c r="I3542" i="3"/>
  <c r="I3541" i="3"/>
  <c r="G3540" i="3"/>
  <c r="F3540" i="3"/>
  <c r="E3540" i="3"/>
  <c r="I3538" i="3"/>
  <c r="I3537" i="3"/>
  <c r="I3536" i="3"/>
  <c r="I3535" i="3"/>
  <c r="I3539" i="3" s="1"/>
  <c r="G3534" i="3"/>
  <c r="F3534" i="3"/>
  <c r="E3534" i="3"/>
  <c r="I3532" i="3"/>
  <c r="I3531" i="3"/>
  <c r="I3530" i="3"/>
  <c r="I3529" i="3"/>
  <c r="G3528" i="3"/>
  <c r="F3528" i="3"/>
  <c r="E3528" i="3"/>
  <c r="I3526" i="3"/>
  <c r="I3525" i="3"/>
  <c r="I3524" i="3"/>
  <c r="I3523" i="3"/>
  <c r="G3522" i="3"/>
  <c r="F3522" i="3"/>
  <c r="E3522" i="3"/>
  <c r="I3520" i="3"/>
  <c r="I3519" i="3"/>
  <c r="I3518" i="3"/>
  <c r="I3517" i="3"/>
  <c r="G3516" i="3"/>
  <c r="F3516" i="3"/>
  <c r="E3516" i="3"/>
  <c r="I3514" i="3"/>
  <c r="I3513" i="3"/>
  <c r="I3512" i="3"/>
  <c r="I3511" i="3"/>
  <c r="I3515" i="3" s="1"/>
  <c r="G3510" i="3"/>
  <c r="F3510" i="3"/>
  <c r="E3510" i="3"/>
  <c r="I3508" i="3"/>
  <c r="I3507" i="3"/>
  <c r="I3506" i="3"/>
  <c r="I3505" i="3"/>
  <c r="I3504" i="3"/>
  <c r="I3503" i="3"/>
  <c r="G3502" i="3"/>
  <c r="F3502" i="3"/>
  <c r="E3502" i="3"/>
  <c r="I3500" i="3"/>
  <c r="I3499" i="3"/>
  <c r="I3498" i="3"/>
  <c r="I3497" i="3"/>
  <c r="I3496" i="3"/>
  <c r="I3501" i="3" s="1"/>
  <c r="I3495" i="3"/>
  <c r="G3494" i="3"/>
  <c r="F3494" i="3"/>
  <c r="E3494" i="3"/>
  <c r="I3492" i="3"/>
  <c r="I3491" i="3"/>
  <c r="I3490" i="3"/>
  <c r="I3489" i="3"/>
  <c r="I3488" i="3"/>
  <c r="I3487" i="3"/>
  <c r="G3486" i="3"/>
  <c r="F3486" i="3"/>
  <c r="E3486" i="3"/>
  <c r="I3484" i="3"/>
  <c r="I3483" i="3"/>
  <c r="I3482" i="3"/>
  <c r="I3481" i="3"/>
  <c r="I3480" i="3"/>
  <c r="I3479" i="3"/>
  <c r="G3478" i="3"/>
  <c r="F3478" i="3"/>
  <c r="E3478" i="3"/>
  <c r="I3476" i="3"/>
  <c r="I3475" i="3"/>
  <c r="I3474" i="3"/>
  <c r="I3473" i="3"/>
  <c r="I3472" i="3"/>
  <c r="I3471" i="3"/>
  <c r="G3470" i="3"/>
  <c r="F3470" i="3"/>
  <c r="E3470" i="3"/>
  <c r="I3468" i="3"/>
  <c r="I3467" i="3"/>
  <c r="I3466" i="3"/>
  <c r="I3465" i="3"/>
  <c r="I3464" i="3"/>
  <c r="I3469" i="3" s="1"/>
  <c r="I3463" i="3"/>
  <c r="G3462" i="3"/>
  <c r="F3462" i="3"/>
  <c r="E3462" i="3"/>
  <c r="I3460" i="3"/>
  <c r="I3459" i="3"/>
  <c r="I3458" i="3"/>
  <c r="I3457" i="3"/>
  <c r="I3456" i="3"/>
  <c r="I3455" i="3"/>
  <c r="G3454" i="3"/>
  <c r="F3454" i="3"/>
  <c r="E3454" i="3"/>
  <c r="I3452" i="3"/>
  <c r="I3451" i="3"/>
  <c r="I3450" i="3"/>
  <c r="I3449" i="3"/>
  <c r="I3448" i="3"/>
  <c r="I3447" i="3"/>
  <c r="I3453" i="3" s="1"/>
  <c r="G3446" i="3"/>
  <c r="F3446" i="3"/>
  <c r="E3446" i="3"/>
  <c r="I3444" i="3"/>
  <c r="I3443" i="3"/>
  <c r="I3442" i="3"/>
  <c r="I3441" i="3"/>
  <c r="I3440" i="3"/>
  <c r="I3439" i="3"/>
  <c r="G3438" i="3"/>
  <c r="F3438" i="3"/>
  <c r="E3438" i="3"/>
  <c r="I3436" i="3"/>
  <c r="I3435" i="3"/>
  <c r="I3434" i="3"/>
  <c r="I3433" i="3"/>
  <c r="I3432" i="3"/>
  <c r="I3431" i="3"/>
  <c r="G3430" i="3"/>
  <c r="F3430" i="3"/>
  <c r="E3430" i="3"/>
  <c r="I3428" i="3"/>
  <c r="I3427" i="3"/>
  <c r="I3426" i="3"/>
  <c r="I3425" i="3"/>
  <c r="I3424" i="3"/>
  <c r="I3423" i="3"/>
  <c r="G3422" i="3"/>
  <c r="F3422" i="3"/>
  <c r="E3422" i="3"/>
  <c r="I3420" i="3"/>
  <c r="I3419" i="3"/>
  <c r="I3418" i="3"/>
  <c r="I3417" i="3"/>
  <c r="I3416" i="3"/>
  <c r="I3415" i="3"/>
  <c r="I3421" i="3" s="1"/>
  <c r="G3414" i="3"/>
  <c r="F3414" i="3"/>
  <c r="E3414" i="3"/>
  <c r="I3412" i="3"/>
  <c r="I3411" i="3"/>
  <c r="I3410" i="3"/>
  <c r="I3409" i="3"/>
  <c r="I3408" i="3"/>
  <c r="I3407" i="3"/>
  <c r="G3406" i="3"/>
  <c r="F3406" i="3"/>
  <c r="E3406" i="3"/>
  <c r="I3404" i="3"/>
  <c r="I3403" i="3"/>
  <c r="I3402" i="3"/>
  <c r="I3401" i="3"/>
  <c r="I3400" i="3"/>
  <c r="I3399" i="3"/>
  <c r="G3398" i="3"/>
  <c r="F3398" i="3"/>
  <c r="E3398" i="3"/>
  <c r="I3396" i="3"/>
  <c r="I3395" i="3"/>
  <c r="I3394" i="3"/>
  <c r="I3393" i="3"/>
  <c r="I3392" i="3"/>
  <c r="I3391" i="3"/>
  <c r="G3390" i="3"/>
  <c r="F3390" i="3"/>
  <c r="E3390" i="3"/>
  <c r="I3388" i="3"/>
  <c r="I3387" i="3"/>
  <c r="I3386" i="3"/>
  <c r="I3385" i="3"/>
  <c r="I3384" i="3"/>
  <c r="I3383" i="3"/>
  <c r="I3389" i="3" s="1"/>
  <c r="G3382" i="3"/>
  <c r="F3382" i="3"/>
  <c r="E3382" i="3"/>
  <c r="I3380" i="3"/>
  <c r="I3379" i="3"/>
  <c r="I3378" i="3"/>
  <c r="I3377" i="3"/>
  <c r="I3376" i="3"/>
  <c r="I3375" i="3"/>
  <c r="G3374" i="3"/>
  <c r="F3374" i="3"/>
  <c r="E3374" i="3"/>
  <c r="I3372" i="3"/>
  <c r="I3371" i="3"/>
  <c r="I3370" i="3"/>
  <c r="I3369" i="3"/>
  <c r="I3368" i="3"/>
  <c r="I3367" i="3"/>
  <c r="G3366" i="3"/>
  <c r="F3366" i="3"/>
  <c r="E3366" i="3"/>
  <c r="I3364" i="3"/>
  <c r="I3363" i="3"/>
  <c r="I3362" i="3"/>
  <c r="I3361" i="3"/>
  <c r="I3360" i="3"/>
  <c r="I3359" i="3"/>
  <c r="G3358" i="3"/>
  <c r="F3358" i="3"/>
  <c r="E3358" i="3"/>
  <c r="I3356" i="3"/>
  <c r="I3355" i="3"/>
  <c r="I3354" i="3"/>
  <c r="I3353" i="3"/>
  <c r="I3352" i="3"/>
  <c r="I3351" i="3"/>
  <c r="I3357" i="3" s="1"/>
  <c r="H480" i="2" s="1"/>
  <c r="I480" i="2" s="1"/>
  <c r="J480" i="2" s="1"/>
  <c r="G3350" i="3"/>
  <c r="F3350" i="3"/>
  <c r="E3350" i="3"/>
  <c r="I3348" i="3"/>
  <c r="I3347" i="3"/>
  <c r="I3346" i="3"/>
  <c r="I3345" i="3"/>
  <c r="I3344" i="3"/>
  <c r="I3343" i="3"/>
  <c r="G3342" i="3"/>
  <c r="F3342" i="3"/>
  <c r="E3342" i="3"/>
  <c r="I3340" i="3"/>
  <c r="I3339" i="3"/>
  <c r="I3338" i="3"/>
  <c r="I3337" i="3"/>
  <c r="I3341" i="3" s="1"/>
  <c r="I3336" i="3"/>
  <c r="I3335" i="3"/>
  <c r="G3334" i="3"/>
  <c r="F3334" i="3"/>
  <c r="E3334" i="3"/>
  <c r="I3332" i="3"/>
  <c r="I3331" i="3"/>
  <c r="I3330" i="3"/>
  <c r="I3329" i="3"/>
  <c r="I3328" i="3"/>
  <c r="I3327" i="3"/>
  <c r="I3333" i="3" s="1"/>
  <c r="G3326" i="3"/>
  <c r="F3326" i="3"/>
  <c r="E3326" i="3"/>
  <c r="I3324" i="3"/>
  <c r="I3323" i="3"/>
  <c r="I3322" i="3"/>
  <c r="I3321" i="3"/>
  <c r="I3325" i="3" s="1"/>
  <c r="I3320" i="3"/>
  <c r="I3319" i="3"/>
  <c r="G3318" i="3"/>
  <c r="F3318" i="3"/>
  <c r="E3318" i="3"/>
  <c r="I3316" i="3"/>
  <c r="I3315" i="3"/>
  <c r="I3314" i="3"/>
  <c r="I3313" i="3"/>
  <c r="I3312" i="3"/>
  <c r="I3311" i="3"/>
  <c r="G3310" i="3"/>
  <c r="F3310" i="3"/>
  <c r="E3310" i="3"/>
  <c r="I3308" i="3"/>
  <c r="I3307" i="3"/>
  <c r="I3306" i="3"/>
  <c r="I3305" i="3"/>
  <c r="I3309" i="3" s="1"/>
  <c r="I3304" i="3"/>
  <c r="I3303" i="3"/>
  <c r="G3302" i="3"/>
  <c r="F3302" i="3"/>
  <c r="E3302" i="3"/>
  <c r="I3300" i="3"/>
  <c r="I3299" i="3"/>
  <c r="I3298" i="3"/>
  <c r="I3297" i="3"/>
  <c r="I3296" i="3"/>
  <c r="I3295" i="3"/>
  <c r="I3301" i="3" s="1"/>
  <c r="G3294" i="3"/>
  <c r="F3294" i="3"/>
  <c r="E3294" i="3"/>
  <c r="I3292" i="3"/>
  <c r="I3291" i="3"/>
  <c r="I3290" i="3"/>
  <c r="I3289" i="3"/>
  <c r="I3293" i="3" s="1"/>
  <c r="I3288" i="3"/>
  <c r="I3287" i="3"/>
  <c r="G3286" i="3"/>
  <c r="F3286" i="3"/>
  <c r="E3286" i="3"/>
  <c r="I3284" i="3"/>
  <c r="I3283" i="3"/>
  <c r="I3282" i="3"/>
  <c r="I3281" i="3"/>
  <c r="I3280" i="3"/>
  <c r="I3279" i="3"/>
  <c r="G3278" i="3"/>
  <c r="F3278" i="3"/>
  <c r="E3278" i="3"/>
  <c r="I3276" i="3"/>
  <c r="I3275" i="3"/>
  <c r="I3274" i="3"/>
  <c r="I3273" i="3"/>
  <c r="I3277" i="3" s="1"/>
  <c r="I3272" i="3"/>
  <c r="I3271" i="3"/>
  <c r="G3270" i="3"/>
  <c r="F3270" i="3"/>
  <c r="E3270" i="3"/>
  <c r="I3268" i="3"/>
  <c r="I3267" i="3"/>
  <c r="I3266" i="3"/>
  <c r="I3265" i="3"/>
  <c r="I3264" i="3"/>
  <c r="I3263" i="3"/>
  <c r="I3269" i="3" s="1"/>
  <c r="G3262" i="3"/>
  <c r="F3262" i="3"/>
  <c r="E3262" i="3"/>
  <c r="I3260" i="3"/>
  <c r="I3259" i="3"/>
  <c r="I3258" i="3"/>
  <c r="I3257" i="3"/>
  <c r="I3261" i="3" s="1"/>
  <c r="I3256" i="3"/>
  <c r="I3255" i="3"/>
  <c r="G3254" i="3"/>
  <c r="F3254" i="3"/>
  <c r="E3254" i="3"/>
  <c r="I3252" i="3"/>
  <c r="I3251" i="3"/>
  <c r="I3250" i="3"/>
  <c r="I3249" i="3"/>
  <c r="I3248" i="3"/>
  <c r="I3247" i="3"/>
  <c r="G3246" i="3"/>
  <c r="F3246" i="3"/>
  <c r="E3246" i="3"/>
  <c r="I3244" i="3"/>
  <c r="I3243" i="3"/>
  <c r="I3242" i="3"/>
  <c r="I3245" i="3" s="1"/>
  <c r="G3241" i="3"/>
  <c r="F3241" i="3"/>
  <c r="E3241" i="3"/>
  <c r="I3240" i="3"/>
  <c r="I3239" i="3"/>
  <c r="I3238" i="3"/>
  <c r="I3237" i="3"/>
  <c r="G3236" i="3"/>
  <c r="F3236" i="3"/>
  <c r="E3236" i="3"/>
  <c r="I3234" i="3"/>
  <c r="I3233" i="3"/>
  <c r="I3235" i="3" s="1"/>
  <c r="G3232" i="3"/>
  <c r="F3232" i="3"/>
  <c r="E3232" i="3"/>
  <c r="I3231" i="3"/>
  <c r="I3230" i="3"/>
  <c r="I3229" i="3"/>
  <c r="G3228" i="3"/>
  <c r="F3228" i="3"/>
  <c r="E3228" i="3"/>
  <c r="I3226" i="3"/>
  <c r="I3225" i="3"/>
  <c r="I3224" i="3"/>
  <c r="I3227" i="3" s="1"/>
  <c r="G3223" i="3"/>
  <c r="F3223" i="3"/>
  <c r="E3223" i="3"/>
  <c r="I3221" i="3"/>
  <c r="I3220" i="3"/>
  <c r="I3219" i="3"/>
  <c r="G3218" i="3"/>
  <c r="F3218" i="3"/>
  <c r="E3218" i="3"/>
  <c r="I3216" i="3"/>
  <c r="I3215" i="3"/>
  <c r="I3214" i="3"/>
  <c r="I3213" i="3"/>
  <c r="I3212" i="3"/>
  <c r="I3211" i="3"/>
  <c r="I3210" i="3"/>
  <c r="I3209" i="3"/>
  <c r="I3217" i="3" s="1"/>
  <c r="G3208" i="3"/>
  <c r="F3208" i="3"/>
  <c r="E3208" i="3"/>
  <c r="I3206" i="3"/>
  <c r="I3205" i="3"/>
  <c r="I3204" i="3"/>
  <c r="I3203" i="3"/>
  <c r="I3202" i="3"/>
  <c r="I3201" i="3"/>
  <c r="I3200" i="3"/>
  <c r="I3199" i="3"/>
  <c r="I3207" i="3" s="1"/>
  <c r="G3198" i="3"/>
  <c r="F3198" i="3"/>
  <c r="E3198" i="3"/>
  <c r="I3196" i="3"/>
  <c r="I3195" i="3"/>
  <c r="I3194" i="3"/>
  <c r="I3193" i="3"/>
  <c r="I3192" i="3"/>
  <c r="I3191" i="3"/>
  <c r="I3190" i="3"/>
  <c r="I3189" i="3"/>
  <c r="I3197" i="3" s="1"/>
  <c r="G3188" i="3"/>
  <c r="F3188" i="3"/>
  <c r="E3188" i="3"/>
  <c r="I3186" i="3"/>
  <c r="I3185" i="3"/>
  <c r="I3184" i="3"/>
  <c r="I3183" i="3"/>
  <c r="I3182" i="3"/>
  <c r="I3181" i="3"/>
  <c r="I3180" i="3"/>
  <c r="I3179" i="3"/>
  <c r="G3178" i="3"/>
  <c r="F3178" i="3"/>
  <c r="E3178" i="3"/>
  <c r="I3176" i="3"/>
  <c r="I3175" i="3"/>
  <c r="I3174" i="3"/>
  <c r="I3173" i="3"/>
  <c r="I3177" i="3" s="1"/>
  <c r="G3172" i="3"/>
  <c r="F3172" i="3"/>
  <c r="E3172" i="3"/>
  <c r="I3170" i="3"/>
  <c r="I3169" i="3"/>
  <c r="I3168" i="3"/>
  <c r="I3167" i="3"/>
  <c r="I3171" i="3" s="1"/>
  <c r="G3166" i="3"/>
  <c r="F3166" i="3"/>
  <c r="E3166" i="3"/>
  <c r="I3164" i="3"/>
  <c r="I3163" i="3"/>
  <c r="I3162" i="3"/>
  <c r="I3161" i="3"/>
  <c r="I3160" i="3"/>
  <c r="I3159" i="3"/>
  <c r="I3158" i="3"/>
  <c r="I3157" i="3"/>
  <c r="I3165" i="3" s="1"/>
  <c r="I3156" i="3"/>
  <c r="G3155" i="3"/>
  <c r="F3155" i="3"/>
  <c r="E3155" i="3"/>
  <c r="I3153" i="3"/>
  <c r="I3152" i="3"/>
  <c r="I3151" i="3"/>
  <c r="I3150" i="3"/>
  <c r="I3149" i="3"/>
  <c r="I3148" i="3"/>
  <c r="I3147" i="3"/>
  <c r="I3146" i="3"/>
  <c r="I3145" i="3"/>
  <c r="G3144" i="3"/>
  <c r="F3144" i="3"/>
  <c r="E3144" i="3"/>
  <c r="I3142" i="3"/>
  <c r="I3141" i="3"/>
  <c r="I3140" i="3"/>
  <c r="I3139" i="3"/>
  <c r="I3136" i="3"/>
  <c r="I3135" i="3"/>
  <c r="I3134" i="3"/>
  <c r="I3133" i="3"/>
  <c r="I3137" i="3" s="1"/>
  <c r="I3132" i="3"/>
  <c r="I3129" i="3"/>
  <c r="I3128" i="3"/>
  <c r="I3127" i="3"/>
  <c r="I3126" i="3"/>
  <c r="I3130" i="3" s="1"/>
  <c r="I3125" i="3"/>
  <c r="I3122" i="3"/>
  <c r="I3121" i="3"/>
  <c r="I3120" i="3"/>
  <c r="I3119" i="3"/>
  <c r="I3118" i="3"/>
  <c r="I3123" i="3" s="1"/>
  <c r="I3115" i="3"/>
  <c r="I3114" i="3"/>
  <c r="I3113" i="3"/>
  <c r="I3112" i="3"/>
  <c r="I3116" i="3" s="1"/>
  <c r="I3111" i="3"/>
  <c r="I3108" i="3"/>
  <c r="I3107" i="3"/>
  <c r="I3106" i="3"/>
  <c r="I3105" i="3"/>
  <c r="I3104" i="3"/>
  <c r="I3101" i="3"/>
  <c r="I3100" i="3"/>
  <c r="I3099" i="3"/>
  <c r="I3098" i="3"/>
  <c r="I3102" i="3" s="1"/>
  <c r="I3097" i="3"/>
  <c r="I3094" i="3"/>
  <c r="I3093" i="3"/>
  <c r="I3092" i="3"/>
  <c r="I3091" i="3"/>
  <c r="I3090" i="3"/>
  <c r="I3095" i="3" s="1"/>
  <c r="I3087" i="3"/>
  <c r="I3086" i="3"/>
  <c r="I3085" i="3"/>
  <c r="I3084" i="3"/>
  <c r="G3083" i="3"/>
  <c r="F3083" i="3"/>
  <c r="E3083" i="3"/>
  <c r="I3081" i="3"/>
  <c r="I3080" i="3"/>
  <c r="I3079" i="3"/>
  <c r="I3082" i="3" s="1"/>
  <c r="G3078" i="3"/>
  <c r="F3078" i="3"/>
  <c r="E3078" i="3"/>
  <c r="I3076" i="3"/>
  <c r="I3075" i="3"/>
  <c r="I3074" i="3"/>
  <c r="I3077" i="3" s="1"/>
  <c r="G3073" i="3"/>
  <c r="F3073" i="3"/>
  <c r="E3073" i="3"/>
  <c r="I3072" i="3"/>
  <c r="I3071" i="3"/>
  <c r="I3070" i="3"/>
  <c r="I3069" i="3"/>
  <c r="G3068" i="3"/>
  <c r="F3068" i="3"/>
  <c r="E3068" i="3"/>
  <c r="I3066" i="3"/>
  <c r="I3065" i="3"/>
  <c r="I3064" i="3"/>
  <c r="G3063" i="3"/>
  <c r="F3063" i="3"/>
  <c r="E3063" i="3"/>
  <c r="I3061" i="3"/>
  <c r="I3060" i="3"/>
  <c r="I3059" i="3"/>
  <c r="I3058" i="3"/>
  <c r="G3057" i="3"/>
  <c r="F3057" i="3"/>
  <c r="E3057" i="3"/>
  <c r="I3055" i="3"/>
  <c r="I3054" i="3"/>
  <c r="I3053" i="3"/>
  <c r="I3056" i="3" s="1"/>
  <c r="G3052" i="3"/>
  <c r="F3052" i="3"/>
  <c r="E3052" i="3"/>
  <c r="I3050" i="3"/>
  <c r="I3049" i="3"/>
  <c r="I3048" i="3"/>
  <c r="I3047" i="3"/>
  <c r="I3051" i="3" s="1"/>
  <c r="G3046" i="3"/>
  <c r="F3046" i="3"/>
  <c r="E3046" i="3"/>
  <c r="I3044" i="3"/>
  <c r="I3043" i="3"/>
  <c r="I3042" i="3"/>
  <c r="I3041" i="3"/>
  <c r="G3040" i="3"/>
  <c r="F3040" i="3"/>
  <c r="E3040" i="3"/>
  <c r="I3038" i="3"/>
  <c r="I3037" i="3"/>
  <c r="I3036" i="3"/>
  <c r="I3035" i="3"/>
  <c r="I3039" i="3" s="1"/>
  <c r="G3034" i="3"/>
  <c r="F3034" i="3"/>
  <c r="E3034" i="3"/>
  <c r="I3032" i="3"/>
  <c r="I3031" i="3"/>
  <c r="I3030" i="3"/>
  <c r="I3029" i="3"/>
  <c r="I3033" i="3" s="1"/>
  <c r="G3028" i="3"/>
  <c r="F3028" i="3"/>
  <c r="E3028" i="3"/>
  <c r="I3026" i="3"/>
  <c r="I3025" i="3"/>
  <c r="I3024" i="3"/>
  <c r="I3023" i="3"/>
  <c r="I3027" i="3" s="1"/>
  <c r="G3022" i="3"/>
  <c r="F3022" i="3"/>
  <c r="E3022" i="3"/>
  <c r="I3020" i="3"/>
  <c r="I3019" i="3"/>
  <c r="I3018" i="3"/>
  <c r="I3017" i="3"/>
  <c r="G3016" i="3"/>
  <c r="F3016" i="3"/>
  <c r="E3016" i="3"/>
  <c r="I3014" i="3"/>
  <c r="I3013" i="3"/>
  <c r="I3012" i="3"/>
  <c r="I3011" i="3"/>
  <c r="I3015" i="3" s="1"/>
  <c r="G3010" i="3"/>
  <c r="F3010" i="3"/>
  <c r="E3010" i="3"/>
  <c r="I3008" i="3"/>
  <c r="I3007" i="3"/>
  <c r="I3006" i="3"/>
  <c r="I3005" i="3"/>
  <c r="I3009" i="3" s="1"/>
  <c r="G3004" i="3"/>
  <c r="F3004" i="3"/>
  <c r="E3004" i="3"/>
  <c r="I3002" i="3"/>
  <c r="I3001" i="3"/>
  <c r="I3000" i="3"/>
  <c r="I2999" i="3"/>
  <c r="I3003" i="3" s="1"/>
  <c r="G2998" i="3"/>
  <c r="F2998" i="3"/>
  <c r="E2998" i="3"/>
  <c r="I2996" i="3"/>
  <c r="I2995" i="3"/>
  <c r="I2994" i="3"/>
  <c r="I2993" i="3"/>
  <c r="G2992" i="3"/>
  <c r="F2992" i="3"/>
  <c r="E2992" i="3"/>
  <c r="I2990" i="3"/>
  <c r="I2989" i="3"/>
  <c r="I2988" i="3"/>
  <c r="I2987" i="3"/>
  <c r="I2991" i="3" s="1"/>
  <c r="G2986" i="3"/>
  <c r="F2986" i="3"/>
  <c r="E2986" i="3"/>
  <c r="I2984" i="3"/>
  <c r="I2983" i="3"/>
  <c r="I2982" i="3"/>
  <c r="I2981" i="3"/>
  <c r="I2985" i="3" s="1"/>
  <c r="G2980" i="3"/>
  <c r="F2980" i="3"/>
  <c r="E2980" i="3"/>
  <c r="I2978" i="3"/>
  <c r="I2977" i="3"/>
  <c r="I2976" i="3"/>
  <c r="I2979" i="3" s="1"/>
  <c r="G2975" i="3"/>
  <c r="F2975" i="3"/>
  <c r="E2975" i="3"/>
  <c r="I2974" i="3"/>
  <c r="I2973" i="3"/>
  <c r="I2972" i="3"/>
  <c r="I2971" i="3"/>
  <c r="G2970" i="3"/>
  <c r="F2970" i="3"/>
  <c r="E2970" i="3"/>
  <c r="I2968" i="3"/>
  <c r="I2967" i="3"/>
  <c r="I2966" i="3"/>
  <c r="I2965" i="3"/>
  <c r="G2964" i="3"/>
  <c r="F2964" i="3"/>
  <c r="E2964" i="3"/>
  <c r="I2962" i="3"/>
  <c r="I2961" i="3"/>
  <c r="I2960" i="3"/>
  <c r="I2959" i="3"/>
  <c r="G2958" i="3"/>
  <c r="F2958" i="3"/>
  <c r="E2958" i="3"/>
  <c r="I2956" i="3"/>
  <c r="I2955" i="3"/>
  <c r="I2954" i="3"/>
  <c r="I2953" i="3"/>
  <c r="G2952" i="3"/>
  <c r="F2952" i="3"/>
  <c r="E2952" i="3"/>
  <c r="I2950" i="3"/>
  <c r="I2949" i="3"/>
  <c r="I2948" i="3"/>
  <c r="I2947" i="3"/>
  <c r="I2951" i="3" s="1"/>
  <c r="G2946" i="3"/>
  <c r="F2946" i="3"/>
  <c r="E2946" i="3"/>
  <c r="I2944" i="3"/>
  <c r="I2943" i="3"/>
  <c r="I2942" i="3"/>
  <c r="I2941" i="3"/>
  <c r="G2940" i="3"/>
  <c r="F2940" i="3"/>
  <c r="E2940" i="3"/>
  <c r="I2938" i="3"/>
  <c r="I2937" i="3"/>
  <c r="I2936" i="3"/>
  <c r="I2935" i="3"/>
  <c r="G2934" i="3"/>
  <c r="F2934" i="3"/>
  <c r="E2934" i="3"/>
  <c r="I2932" i="3"/>
  <c r="I2931" i="3"/>
  <c r="I2930" i="3"/>
  <c r="I2929" i="3"/>
  <c r="G2928" i="3"/>
  <c r="F2928" i="3"/>
  <c r="E2928" i="3"/>
  <c r="I2926" i="3"/>
  <c r="I2925" i="3"/>
  <c r="I2924" i="3"/>
  <c r="I2923" i="3"/>
  <c r="I2927" i="3" s="1"/>
  <c r="G2922" i="3"/>
  <c r="F2922" i="3"/>
  <c r="E2922" i="3"/>
  <c r="I2920" i="3"/>
  <c r="I2919" i="3"/>
  <c r="I2918" i="3"/>
  <c r="I2917" i="3"/>
  <c r="G2916" i="3"/>
  <c r="F2916" i="3"/>
  <c r="E2916" i="3"/>
  <c r="I2914" i="3"/>
  <c r="I2913" i="3"/>
  <c r="I2912" i="3"/>
  <c r="G2911" i="3"/>
  <c r="F2911" i="3"/>
  <c r="E2911" i="3"/>
  <c r="I2909" i="3"/>
  <c r="I2908" i="3"/>
  <c r="I2907" i="3"/>
  <c r="I2906" i="3"/>
  <c r="I2910" i="3" s="1"/>
  <c r="G2905" i="3"/>
  <c r="F2905" i="3"/>
  <c r="E2905" i="3"/>
  <c r="I2903" i="3"/>
  <c r="I2902" i="3"/>
  <c r="I2901" i="3"/>
  <c r="I2900" i="3"/>
  <c r="I2904" i="3" s="1"/>
  <c r="G2899" i="3"/>
  <c r="F2899" i="3"/>
  <c r="E2899" i="3"/>
  <c r="I2897" i="3"/>
  <c r="I2896" i="3"/>
  <c r="I2895" i="3"/>
  <c r="I2894" i="3"/>
  <c r="G2893" i="3"/>
  <c r="F2893" i="3"/>
  <c r="E2893" i="3"/>
  <c r="I2891" i="3"/>
  <c r="I2890" i="3"/>
  <c r="I2889" i="3"/>
  <c r="I2888" i="3"/>
  <c r="G2887" i="3"/>
  <c r="F2887" i="3"/>
  <c r="E2887" i="3"/>
  <c r="I2885" i="3"/>
  <c r="I2884" i="3"/>
  <c r="I2886" i="3" s="1"/>
  <c r="G2883" i="3"/>
  <c r="F2883" i="3"/>
  <c r="E2883" i="3"/>
  <c r="I2882" i="3"/>
  <c r="I2881" i="3"/>
  <c r="I2880" i="3"/>
  <c r="G2879" i="3"/>
  <c r="F2879" i="3"/>
  <c r="E2879" i="3"/>
  <c r="I2877" i="3"/>
  <c r="I2876" i="3"/>
  <c r="I2878" i="3" s="1"/>
  <c r="G2875" i="3"/>
  <c r="F2875" i="3"/>
  <c r="E2875" i="3"/>
  <c r="I2874" i="3"/>
  <c r="I2873" i="3"/>
  <c r="I2872" i="3"/>
  <c r="G2871" i="3"/>
  <c r="F2871" i="3"/>
  <c r="E2871" i="3"/>
  <c r="I2869" i="3"/>
  <c r="I2868" i="3"/>
  <c r="I2870" i="3" s="1"/>
  <c r="G2867" i="3"/>
  <c r="F2867" i="3"/>
  <c r="E2867" i="3"/>
  <c r="I2866" i="3"/>
  <c r="I2865" i="3"/>
  <c r="I2864" i="3"/>
  <c r="G2863" i="3"/>
  <c r="F2863" i="3"/>
  <c r="E2863" i="3"/>
  <c r="I2861" i="3"/>
  <c r="I2860" i="3"/>
  <c r="I2862" i="3" s="1"/>
  <c r="G2859" i="3"/>
  <c r="F2859" i="3"/>
  <c r="E2859" i="3"/>
  <c r="I2858" i="3"/>
  <c r="I2857" i="3"/>
  <c r="I2856" i="3"/>
  <c r="G2855" i="3"/>
  <c r="F2855" i="3"/>
  <c r="E2855" i="3"/>
  <c r="I2853" i="3"/>
  <c r="I2852" i="3"/>
  <c r="I2854" i="3" s="1"/>
  <c r="G2851" i="3"/>
  <c r="F2851" i="3"/>
  <c r="E2851" i="3"/>
  <c r="I2850" i="3"/>
  <c r="I2849" i="3"/>
  <c r="I2848" i="3"/>
  <c r="G2847" i="3"/>
  <c r="F2847" i="3"/>
  <c r="E2847" i="3"/>
  <c r="I2845" i="3"/>
  <c r="I2844" i="3"/>
  <c r="I2846" i="3" s="1"/>
  <c r="G2843" i="3"/>
  <c r="F2843" i="3"/>
  <c r="E2843" i="3"/>
  <c r="I2842" i="3"/>
  <c r="I2841" i="3"/>
  <c r="I2840" i="3"/>
  <c r="G2839" i="3"/>
  <c r="F2839" i="3"/>
  <c r="E2839" i="3"/>
  <c r="I2837" i="3"/>
  <c r="I2836" i="3"/>
  <c r="I2838" i="3" s="1"/>
  <c r="G2835" i="3"/>
  <c r="F2835" i="3"/>
  <c r="E2835" i="3"/>
  <c r="I2834" i="3"/>
  <c r="I2833" i="3"/>
  <c r="I2832" i="3"/>
  <c r="G2831" i="3"/>
  <c r="F2831" i="3"/>
  <c r="E2831" i="3"/>
  <c r="I2829" i="3"/>
  <c r="I2828" i="3"/>
  <c r="I2830" i="3" s="1"/>
  <c r="G2827" i="3"/>
  <c r="F2827" i="3"/>
  <c r="E2827" i="3"/>
  <c r="I2825" i="3"/>
  <c r="I2824" i="3"/>
  <c r="I2823" i="3"/>
  <c r="I2822" i="3"/>
  <c r="I2826" i="3" s="1"/>
  <c r="G2821" i="3"/>
  <c r="F2821" i="3"/>
  <c r="E2821" i="3"/>
  <c r="I2819" i="3"/>
  <c r="I2818" i="3"/>
  <c r="I2817" i="3"/>
  <c r="I2816" i="3"/>
  <c r="I2820" i="3" s="1"/>
  <c r="G2815" i="3"/>
  <c r="F2815" i="3"/>
  <c r="E2815" i="3"/>
  <c r="I2813" i="3"/>
  <c r="I2812" i="3"/>
  <c r="I2811" i="3"/>
  <c r="I2810" i="3"/>
  <c r="I2814" i="3" s="1"/>
  <c r="G2809" i="3"/>
  <c r="F2809" i="3"/>
  <c r="E2809" i="3"/>
  <c r="I2807" i="3"/>
  <c r="I2806" i="3"/>
  <c r="I2805" i="3"/>
  <c r="I2804" i="3"/>
  <c r="I2808" i="3" s="1"/>
  <c r="G2803" i="3"/>
  <c r="F2803" i="3"/>
  <c r="E2803" i="3"/>
  <c r="I2801" i="3"/>
  <c r="I2800" i="3"/>
  <c r="I2799" i="3"/>
  <c r="I2798" i="3"/>
  <c r="I2802" i="3" s="1"/>
  <c r="G2797" i="3"/>
  <c r="F2797" i="3"/>
  <c r="E2797" i="3"/>
  <c r="I2795" i="3"/>
  <c r="I2794" i="3"/>
  <c r="I2793" i="3"/>
  <c r="I2792" i="3"/>
  <c r="I2796" i="3" s="1"/>
  <c r="G2791" i="3"/>
  <c r="F2791" i="3"/>
  <c r="E2791" i="3"/>
  <c r="I2789" i="3"/>
  <c r="I2788" i="3"/>
  <c r="I2787" i="3"/>
  <c r="I2786" i="3"/>
  <c r="I2790" i="3" s="1"/>
  <c r="G2785" i="3"/>
  <c r="F2785" i="3"/>
  <c r="E2785" i="3"/>
  <c r="I2783" i="3"/>
  <c r="I2782" i="3"/>
  <c r="I2781" i="3"/>
  <c r="I2780" i="3"/>
  <c r="I2784" i="3" s="1"/>
  <c r="G2779" i="3"/>
  <c r="F2779" i="3"/>
  <c r="E2779" i="3"/>
  <c r="I2778" i="3"/>
  <c r="I2777" i="3"/>
  <c r="I2776" i="3"/>
  <c r="I2775" i="3"/>
  <c r="G2774" i="3"/>
  <c r="F2774" i="3"/>
  <c r="E2774" i="3"/>
  <c r="I2772" i="3"/>
  <c r="I2771" i="3"/>
  <c r="I2770" i="3"/>
  <c r="I2773" i="3" s="1"/>
  <c r="G2769" i="3"/>
  <c r="F2769" i="3"/>
  <c r="E2769" i="3"/>
  <c r="I2767" i="3"/>
  <c r="I2766" i="3"/>
  <c r="I2765" i="3"/>
  <c r="I2768" i="3" s="1"/>
  <c r="G2764" i="3"/>
  <c r="F2764" i="3"/>
  <c r="E2764" i="3"/>
  <c r="I2762" i="3"/>
  <c r="I2761" i="3"/>
  <c r="I2760" i="3"/>
  <c r="I2763" i="3" s="1"/>
  <c r="G2759" i="3"/>
  <c r="F2759" i="3"/>
  <c r="E2759" i="3"/>
  <c r="I2758" i="3"/>
  <c r="I2757" i="3"/>
  <c r="I2756" i="3"/>
  <c r="I2755" i="3"/>
  <c r="G2754" i="3"/>
  <c r="F2754" i="3"/>
  <c r="E2754" i="3"/>
  <c r="I2752" i="3"/>
  <c r="I2751" i="3"/>
  <c r="I2750" i="3"/>
  <c r="G2749" i="3"/>
  <c r="F2749" i="3"/>
  <c r="E2749" i="3"/>
  <c r="I2747" i="3"/>
  <c r="I2746" i="3"/>
  <c r="I2745" i="3"/>
  <c r="I2748" i="3" s="1"/>
  <c r="G2744" i="3"/>
  <c r="F2744" i="3"/>
  <c r="E2744" i="3"/>
  <c r="I2742" i="3"/>
  <c r="I2741" i="3"/>
  <c r="I2740" i="3"/>
  <c r="I2743" i="3" s="1"/>
  <c r="G2739" i="3"/>
  <c r="F2739" i="3"/>
  <c r="E2739" i="3"/>
  <c r="I2738" i="3"/>
  <c r="I2737" i="3"/>
  <c r="I2736" i="3"/>
  <c r="I2735" i="3"/>
  <c r="G2734" i="3"/>
  <c r="F2734" i="3"/>
  <c r="E2734" i="3"/>
  <c r="I2732" i="3"/>
  <c r="I2731" i="3"/>
  <c r="I2730" i="3"/>
  <c r="G2729" i="3"/>
  <c r="F2729" i="3"/>
  <c r="E2729" i="3"/>
  <c r="I2727" i="3"/>
  <c r="I2726" i="3"/>
  <c r="I2725" i="3"/>
  <c r="I2728" i="3" s="1"/>
  <c r="H376" i="2" s="1"/>
  <c r="I376" i="2" s="1"/>
  <c r="J376" i="2" s="1"/>
  <c r="G2724" i="3"/>
  <c r="F2724" i="3"/>
  <c r="E2724" i="3"/>
  <c r="I2722" i="3"/>
  <c r="I2721" i="3"/>
  <c r="I2720" i="3"/>
  <c r="I2723" i="3" s="1"/>
  <c r="G2719" i="3"/>
  <c r="F2719" i="3"/>
  <c r="E2719" i="3"/>
  <c r="I2718" i="3"/>
  <c r="I2717" i="3"/>
  <c r="I2716" i="3"/>
  <c r="I2715" i="3"/>
  <c r="G2714" i="3"/>
  <c r="F2714" i="3"/>
  <c r="E2714" i="3"/>
  <c r="I2712" i="3"/>
  <c r="I2711" i="3"/>
  <c r="I2710" i="3"/>
  <c r="I2713" i="3" s="1"/>
  <c r="G2709" i="3"/>
  <c r="F2709" i="3"/>
  <c r="E2709" i="3"/>
  <c r="I2707" i="3"/>
  <c r="I2706" i="3"/>
  <c r="I2705" i="3"/>
  <c r="G2704" i="3"/>
  <c r="F2704" i="3"/>
  <c r="E2704" i="3"/>
  <c r="I2702" i="3"/>
  <c r="I2701" i="3"/>
  <c r="I2700" i="3"/>
  <c r="I2703" i="3" s="1"/>
  <c r="G2699" i="3"/>
  <c r="F2699" i="3"/>
  <c r="E2699" i="3"/>
  <c r="I2698" i="3"/>
  <c r="I2697" i="3"/>
  <c r="I2696" i="3"/>
  <c r="I2695" i="3"/>
  <c r="G2694" i="3"/>
  <c r="F2694" i="3"/>
  <c r="E2694" i="3"/>
  <c r="I2692" i="3"/>
  <c r="I2691" i="3"/>
  <c r="I2690" i="3"/>
  <c r="I2693" i="3" s="1"/>
  <c r="G2689" i="3"/>
  <c r="F2689" i="3"/>
  <c r="E2689" i="3"/>
  <c r="I2687" i="3"/>
  <c r="I2686" i="3"/>
  <c r="I2685" i="3"/>
  <c r="I2688" i="3" s="1"/>
  <c r="G2684" i="3"/>
  <c r="F2684" i="3"/>
  <c r="E2684" i="3"/>
  <c r="I2682" i="3"/>
  <c r="I2681" i="3"/>
  <c r="I2680" i="3"/>
  <c r="I2683" i="3" s="1"/>
  <c r="G2679" i="3"/>
  <c r="F2679" i="3"/>
  <c r="E2679" i="3"/>
  <c r="I2678" i="3"/>
  <c r="I2677" i="3"/>
  <c r="I2676" i="3"/>
  <c r="I2675" i="3"/>
  <c r="G2673" i="3"/>
  <c r="F2673" i="3"/>
  <c r="E2673" i="3"/>
  <c r="I2671" i="3"/>
  <c r="I2670" i="3"/>
  <c r="I2669" i="3"/>
  <c r="G2667" i="3"/>
  <c r="F2667" i="3"/>
  <c r="E2667" i="3"/>
  <c r="I2665" i="3"/>
  <c r="I2664" i="3"/>
  <c r="I2663" i="3"/>
  <c r="I2666" i="3" s="1"/>
  <c r="G2661" i="3"/>
  <c r="F2661" i="3"/>
  <c r="E2661" i="3"/>
  <c r="I2659" i="3"/>
  <c r="I2658" i="3"/>
  <c r="I2657" i="3"/>
  <c r="I2660" i="3" s="1"/>
  <c r="G2655" i="3"/>
  <c r="F2655" i="3"/>
  <c r="E2655" i="3"/>
  <c r="I2653" i="3"/>
  <c r="I2654" i="3" s="1"/>
  <c r="I2652" i="3"/>
  <c r="I2651" i="3"/>
  <c r="G2649" i="3"/>
  <c r="F2649" i="3"/>
  <c r="E2649" i="3"/>
  <c r="I2647" i="3"/>
  <c r="I2646" i="3"/>
  <c r="I2645" i="3"/>
  <c r="G2643" i="3"/>
  <c r="F2643" i="3"/>
  <c r="E2643" i="3"/>
  <c r="I2641" i="3"/>
  <c r="I2640" i="3"/>
  <c r="I2639" i="3"/>
  <c r="I2642" i="3" s="1"/>
  <c r="G2637" i="3"/>
  <c r="F2637" i="3"/>
  <c r="E2637" i="3"/>
  <c r="I2636" i="3"/>
  <c r="I2635" i="3"/>
  <c r="I2634" i="3"/>
  <c r="I2633" i="3"/>
  <c r="G2631" i="3"/>
  <c r="F2631" i="3"/>
  <c r="E2631" i="3"/>
  <c r="I2629" i="3"/>
  <c r="I2630" i="3" s="1"/>
  <c r="I2628" i="3"/>
  <c r="I2627" i="3"/>
  <c r="G2625" i="3"/>
  <c r="F2625" i="3"/>
  <c r="E2625" i="3"/>
  <c r="I2623" i="3"/>
  <c r="I2622" i="3"/>
  <c r="I2621" i="3"/>
  <c r="I2624" i="3" s="1"/>
  <c r="G2619" i="3"/>
  <c r="F2619" i="3"/>
  <c r="E2619" i="3"/>
  <c r="I2617" i="3"/>
  <c r="I2616" i="3"/>
  <c r="I2615" i="3"/>
  <c r="I2618" i="3" s="1"/>
  <c r="G2613" i="3"/>
  <c r="F2613" i="3"/>
  <c r="E2613" i="3"/>
  <c r="I2611" i="3"/>
  <c r="I2610" i="3"/>
  <c r="I2609" i="3"/>
  <c r="I2608" i="3"/>
  <c r="I2612" i="3" s="1"/>
  <c r="G2606" i="3"/>
  <c r="F2606" i="3"/>
  <c r="E2606" i="3"/>
  <c r="I2604" i="3"/>
  <c r="I2603" i="3"/>
  <c r="I2602" i="3"/>
  <c r="I2601" i="3"/>
  <c r="I2605" i="3" s="1"/>
  <c r="G2599" i="3"/>
  <c r="F2599" i="3"/>
  <c r="E2599" i="3"/>
  <c r="I2598" i="3"/>
  <c r="I2597" i="3"/>
  <c r="I2596" i="3"/>
  <c r="I2595" i="3"/>
  <c r="G2593" i="3"/>
  <c r="F2593" i="3"/>
  <c r="E2593" i="3"/>
  <c r="I2591" i="3"/>
  <c r="I2592" i="3" s="1"/>
  <c r="I2590" i="3"/>
  <c r="I2589" i="3"/>
  <c r="G2587" i="3"/>
  <c r="F2587" i="3"/>
  <c r="E2587" i="3"/>
  <c r="I2585" i="3"/>
  <c r="I2586" i="3" s="1"/>
  <c r="K2583" i="3"/>
  <c r="G2583" i="3"/>
  <c r="F2583" i="3"/>
  <c r="E2583" i="3"/>
  <c r="I2582" i="3"/>
  <c r="I2581" i="3"/>
  <c r="K2579" i="3"/>
  <c r="G2579" i="3"/>
  <c r="F2579" i="3"/>
  <c r="E2579" i="3"/>
  <c r="I2577" i="3"/>
  <c r="I2578" i="3" s="1"/>
  <c r="K2575" i="3"/>
  <c r="G2575" i="3"/>
  <c r="F2575" i="3"/>
  <c r="E2575" i="3"/>
  <c r="I2573" i="3"/>
  <c r="I2572" i="3"/>
  <c r="I2571" i="3"/>
  <c r="I2570" i="3"/>
  <c r="I2574" i="3" s="1"/>
  <c r="G2568" i="3"/>
  <c r="F2568" i="3"/>
  <c r="E2568" i="3"/>
  <c r="I2566" i="3"/>
  <c r="I2565" i="3"/>
  <c r="I2564" i="3"/>
  <c r="I2563" i="3"/>
  <c r="I2567" i="3" s="1"/>
  <c r="G2561" i="3"/>
  <c r="F2561" i="3"/>
  <c r="E2561" i="3"/>
  <c r="I2559" i="3"/>
  <c r="I2558" i="3"/>
  <c r="I2557" i="3"/>
  <c r="I2556" i="3"/>
  <c r="I2560" i="3" s="1"/>
  <c r="G2554" i="3"/>
  <c r="F2554" i="3"/>
  <c r="E2554" i="3"/>
  <c r="I2552" i="3"/>
  <c r="I2551" i="3"/>
  <c r="I2550" i="3"/>
  <c r="I2549" i="3"/>
  <c r="I2553" i="3" s="1"/>
  <c r="G2547" i="3"/>
  <c r="F2547" i="3"/>
  <c r="E2547" i="3"/>
  <c r="I2545" i="3"/>
  <c r="I2544" i="3"/>
  <c r="I2543" i="3"/>
  <c r="I2542" i="3"/>
  <c r="I2546" i="3" s="1"/>
  <c r="G2540" i="3"/>
  <c r="F2540" i="3"/>
  <c r="E2540" i="3"/>
  <c r="I2538" i="3"/>
  <c r="I2537" i="3"/>
  <c r="I2536" i="3"/>
  <c r="I2535" i="3"/>
  <c r="I2539" i="3" s="1"/>
  <c r="G2533" i="3"/>
  <c r="F2533" i="3"/>
  <c r="E2533" i="3"/>
  <c r="I2531" i="3"/>
  <c r="I2530" i="3"/>
  <c r="I2529" i="3"/>
  <c r="I2528" i="3"/>
  <c r="I2532" i="3" s="1"/>
  <c r="G2526" i="3"/>
  <c r="F2526" i="3"/>
  <c r="E2526" i="3"/>
  <c r="I2524" i="3"/>
  <c r="I2523" i="3"/>
  <c r="I2522" i="3"/>
  <c r="I2521" i="3"/>
  <c r="I2525" i="3" s="1"/>
  <c r="G2519" i="3"/>
  <c r="F2519" i="3"/>
  <c r="E2519" i="3"/>
  <c r="I2517" i="3"/>
  <c r="I2516" i="3"/>
  <c r="I2515" i="3"/>
  <c r="I2514" i="3"/>
  <c r="I2518" i="3" s="1"/>
  <c r="G2512" i="3"/>
  <c r="F2512" i="3"/>
  <c r="E2512" i="3"/>
  <c r="I2511" i="3"/>
  <c r="I2510" i="3"/>
  <c r="I2509" i="3"/>
  <c r="I2508" i="3"/>
  <c r="G2506" i="3"/>
  <c r="F2506" i="3"/>
  <c r="E2506" i="3"/>
  <c r="I2504" i="3"/>
  <c r="I2505" i="3" s="1"/>
  <c r="I2503" i="3"/>
  <c r="I2502" i="3"/>
  <c r="G2500" i="3"/>
  <c r="F2500" i="3"/>
  <c r="E2500" i="3"/>
  <c r="I2498" i="3"/>
  <c r="I2497" i="3"/>
  <c r="I2496" i="3"/>
  <c r="I2499" i="3" s="1"/>
  <c r="G2494" i="3"/>
  <c r="F2494" i="3"/>
  <c r="E2494" i="3"/>
  <c r="I2492" i="3"/>
  <c r="I2491" i="3"/>
  <c r="I2490" i="3"/>
  <c r="I2489" i="3"/>
  <c r="I2493" i="3" s="1"/>
  <c r="G2487" i="3"/>
  <c r="F2487" i="3"/>
  <c r="E2487" i="3"/>
  <c r="I2485" i="3"/>
  <c r="I2484" i="3"/>
  <c r="I2483" i="3"/>
  <c r="I2482" i="3"/>
  <c r="G2480" i="3"/>
  <c r="F2480" i="3"/>
  <c r="E2480" i="3"/>
  <c r="I2478" i="3"/>
  <c r="I2477" i="3"/>
  <c r="I2476" i="3"/>
  <c r="I2475" i="3"/>
  <c r="G2473" i="3"/>
  <c r="F2473" i="3"/>
  <c r="E2473" i="3"/>
  <c r="I2471" i="3"/>
  <c r="I2470" i="3"/>
  <c r="I2469" i="3"/>
  <c r="I2468" i="3"/>
  <c r="I2472" i="3" s="1"/>
  <c r="G2466" i="3"/>
  <c r="F2466" i="3"/>
  <c r="E2466" i="3"/>
  <c r="I2464" i="3"/>
  <c r="I2463" i="3"/>
  <c r="I2462" i="3"/>
  <c r="I2461" i="3"/>
  <c r="I2465" i="3" s="1"/>
  <c r="G2459" i="3"/>
  <c r="F2459" i="3"/>
  <c r="E2459" i="3"/>
  <c r="I2457" i="3"/>
  <c r="I2458" i="3" s="1"/>
  <c r="K2455" i="3"/>
  <c r="G2455" i="3"/>
  <c r="F2455" i="3"/>
  <c r="E2455" i="3"/>
  <c r="I2454" i="3"/>
  <c r="I2453" i="3"/>
  <c r="K2451" i="3"/>
  <c r="I2449" i="3"/>
  <c r="I2448" i="3"/>
  <c r="I2450" i="3" s="1"/>
  <c r="I2444" i="3"/>
  <c r="I2443" i="3"/>
  <c r="I2442" i="3"/>
  <c r="I2445" i="3" s="1"/>
  <c r="I2438" i="3"/>
  <c r="I2437" i="3"/>
  <c r="I2436" i="3"/>
  <c r="I2439" i="3" s="1"/>
  <c r="I2432" i="3"/>
  <c r="I2431" i="3"/>
  <c r="I2430" i="3"/>
  <c r="I2426" i="3"/>
  <c r="I2425" i="3"/>
  <c r="I2424" i="3"/>
  <c r="I2423" i="3"/>
  <c r="I2419" i="3"/>
  <c r="I2418" i="3"/>
  <c r="I2417" i="3"/>
  <c r="I2416" i="3"/>
  <c r="I2412" i="3"/>
  <c r="I2413" i="3" s="1"/>
  <c r="I2411" i="3"/>
  <c r="I2407" i="3"/>
  <c r="I2406" i="3"/>
  <c r="I2405" i="3"/>
  <c r="I2404" i="3"/>
  <c r="I2408" i="3" s="1"/>
  <c r="I2400" i="3"/>
  <c r="I2399" i="3"/>
  <c r="I2398" i="3"/>
  <c r="I2397" i="3"/>
  <c r="I2401" i="3" s="1"/>
  <c r="I2393" i="3"/>
  <c r="I2392" i="3"/>
  <c r="I2391" i="3"/>
  <c r="I2390" i="3"/>
  <c r="I2394" i="3" s="1"/>
  <c r="I2386" i="3"/>
  <c r="I2385" i="3"/>
  <c r="I2387" i="3" s="1"/>
  <c r="I2381" i="3"/>
  <c r="I2380" i="3"/>
  <c r="I2379" i="3"/>
  <c r="I2378" i="3"/>
  <c r="I2382" i="3" s="1"/>
  <c r="G2376" i="3"/>
  <c r="F2376" i="3"/>
  <c r="E2376" i="3"/>
  <c r="I2374" i="3"/>
  <c r="I2373" i="3"/>
  <c r="I2372" i="3"/>
  <c r="I2371" i="3"/>
  <c r="I2375" i="3" s="1"/>
  <c r="G2369" i="3"/>
  <c r="F2369" i="3"/>
  <c r="E2369" i="3"/>
  <c r="E2366" i="3"/>
  <c r="I2364" i="3"/>
  <c r="I2363" i="3"/>
  <c r="I2362" i="3"/>
  <c r="I2361" i="3"/>
  <c r="G2359" i="3"/>
  <c r="F2359" i="3"/>
  <c r="E2359" i="3"/>
  <c r="I2357" i="3"/>
  <c r="I2356" i="3"/>
  <c r="I2355" i="3"/>
  <c r="I2354" i="3"/>
  <c r="I2358" i="3" s="1"/>
  <c r="G2352" i="3"/>
  <c r="F2352" i="3"/>
  <c r="E2352" i="3"/>
  <c r="I2350" i="3"/>
  <c r="I2349" i="3"/>
  <c r="I2348" i="3"/>
  <c r="I2347" i="3"/>
  <c r="I2351" i="3" s="1"/>
  <c r="G2345" i="3"/>
  <c r="F2345" i="3"/>
  <c r="E2345" i="3"/>
  <c r="I2343" i="3"/>
  <c r="I2342" i="3"/>
  <c r="I2341" i="3"/>
  <c r="I2340" i="3"/>
  <c r="G2338" i="3"/>
  <c r="F2338" i="3"/>
  <c r="E2338" i="3"/>
  <c r="I2336" i="3"/>
  <c r="I2335" i="3"/>
  <c r="I2334" i="3"/>
  <c r="I2333" i="3"/>
  <c r="G2331" i="3"/>
  <c r="F2331" i="3"/>
  <c r="E2331" i="3"/>
  <c r="I2329" i="3"/>
  <c r="I2328" i="3"/>
  <c r="I2327" i="3"/>
  <c r="I2326" i="3"/>
  <c r="I2330" i="3" s="1"/>
  <c r="G2324" i="3"/>
  <c r="F2324" i="3"/>
  <c r="E2324" i="3"/>
  <c r="I2322" i="3"/>
  <c r="I2321" i="3"/>
  <c r="I2320" i="3"/>
  <c r="I2319" i="3"/>
  <c r="I2323" i="3" s="1"/>
  <c r="G2317" i="3"/>
  <c r="F2317" i="3"/>
  <c r="E2317" i="3"/>
  <c r="I2315" i="3"/>
  <c r="I2314" i="3"/>
  <c r="I2313" i="3"/>
  <c r="I2312" i="3"/>
  <c r="G2310" i="3"/>
  <c r="F2310" i="3"/>
  <c r="E2310" i="3"/>
  <c r="I2308" i="3"/>
  <c r="I2307" i="3"/>
  <c r="I2306" i="3"/>
  <c r="I2305" i="3"/>
  <c r="G2303" i="3"/>
  <c r="F2303" i="3"/>
  <c r="E2303" i="3"/>
  <c r="I2301" i="3"/>
  <c r="I2300" i="3"/>
  <c r="I2299" i="3"/>
  <c r="I2298" i="3"/>
  <c r="I2302" i="3" s="1"/>
  <c r="G2296" i="3"/>
  <c r="F2296" i="3"/>
  <c r="E2296" i="3"/>
  <c r="I2294" i="3"/>
  <c r="I2293" i="3"/>
  <c r="I2292" i="3"/>
  <c r="I2291" i="3"/>
  <c r="G2289" i="3"/>
  <c r="F2289" i="3"/>
  <c r="E2289" i="3"/>
  <c r="I2287" i="3"/>
  <c r="I2286" i="3"/>
  <c r="I2285" i="3"/>
  <c r="I2284" i="3"/>
  <c r="G2282" i="3"/>
  <c r="F2282" i="3"/>
  <c r="E2282" i="3"/>
  <c r="I2280" i="3"/>
  <c r="I2279" i="3"/>
  <c r="I2278" i="3"/>
  <c r="I2277" i="3"/>
  <c r="G2275" i="3"/>
  <c r="F2275" i="3"/>
  <c r="E2275" i="3"/>
  <c r="I2273" i="3"/>
  <c r="I2272" i="3"/>
  <c r="I2271" i="3"/>
  <c r="I2270" i="3"/>
  <c r="I2274" i="3" s="1"/>
  <c r="G2268" i="3"/>
  <c r="F2268" i="3"/>
  <c r="E2268" i="3"/>
  <c r="I2266" i="3"/>
  <c r="I2265" i="3"/>
  <c r="I2264" i="3"/>
  <c r="I2263" i="3"/>
  <c r="G2261" i="3"/>
  <c r="F2261" i="3"/>
  <c r="E2261" i="3"/>
  <c r="I2259" i="3"/>
  <c r="I2258" i="3"/>
  <c r="I2257" i="3"/>
  <c r="I2256" i="3"/>
  <c r="G2254" i="3"/>
  <c r="F2254" i="3"/>
  <c r="E2254" i="3"/>
  <c r="I2252" i="3"/>
  <c r="I2251" i="3"/>
  <c r="I2250" i="3"/>
  <c r="I2249" i="3"/>
  <c r="G2247" i="3"/>
  <c r="F2247" i="3"/>
  <c r="E2247" i="3"/>
  <c r="I2245" i="3"/>
  <c r="I2246" i="3" s="1"/>
  <c r="K2243" i="3"/>
  <c r="I2242" i="3"/>
  <c r="I2241" i="3"/>
  <c r="I2240" i="3"/>
  <c r="I2239" i="3"/>
  <c r="I2236" i="3"/>
  <c r="I2235" i="3"/>
  <c r="I2234" i="3"/>
  <c r="I2233" i="3"/>
  <c r="I2230" i="3"/>
  <c r="I2229" i="3"/>
  <c r="I2228" i="3"/>
  <c r="I2227" i="3"/>
  <c r="I2224" i="3"/>
  <c r="I2223" i="3"/>
  <c r="I2222" i="3"/>
  <c r="I2221" i="3"/>
  <c r="I2217" i="3"/>
  <c r="I2216" i="3"/>
  <c r="I2215" i="3"/>
  <c r="I2214" i="3"/>
  <c r="I2218" i="3" s="1"/>
  <c r="I2210" i="3"/>
  <c r="I2209" i="3"/>
  <c r="I2208" i="3"/>
  <c r="I2207" i="3"/>
  <c r="I2204" i="3"/>
  <c r="I2203" i="3"/>
  <c r="I2199" i="3"/>
  <c r="I2200" i="3" s="1"/>
  <c r="I2196" i="3"/>
  <c r="I2195" i="3"/>
  <c r="I2191" i="3"/>
  <c r="I2190" i="3"/>
  <c r="I2189" i="3"/>
  <c r="I2185" i="3"/>
  <c r="I2184" i="3"/>
  <c r="I2183" i="3"/>
  <c r="I2179" i="3"/>
  <c r="I2178" i="3"/>
  <c r="I2177" i="3"/>
  <c r="I2173" i="3"/>
  <c r="I2172" i="3"/>
  <c r="I2171" i="3"/>
  <c r="I2174" i="3" s="1"/>
  <c r="I2167" i="3"/>
  <c r="I2166" i="3"/>
  <c r="I2165" i="3"/>
  <c r="I2161" i="3"/>
  <c r="I2160" i="3"/>
  <c r="I2159" i="3"/>
  <c r="I2155" i="3"/>
  <c r="I2154" i="3"/>
  <c r="I2153" i="3"/>
  <c r="I2149" i="3"/>
  <c r="I2148" i="3"/>
  <c r="I2150" i="3" s="1"/>
  <c r="I2144" i="3"/>
  <c r="I2143" i="3"/>
  <c r="I2145" i="3" s="1"/>
  <c r="I2140" i="3"/>
  <c r="I2139" i="3"/>
  <c r="I2138" i="3"/>
  <c r="I2137" i="3"/>
  <c r="I2134" i="3"/>
  <c r="I2133" i="3"/>
  <c r="I2132" i="3"/>
  <c r="I2131" i="3"/>
  <c r="I2128" i="3"/>
  <c r="I2127" i="3"/>
  <c r="I2126" i="3"/>
  <c r="I2125" i="3"/>
  <c r="I2122" i="3"/>
  <c r="I2121" i="3"/>
  <c r="I2120" i="3"/>
  <c r="I2119" i="3"/>
  <c r="I2116" i="3"/>
  <c r="I2115" i="3"/>
  <c r="I2114" i="3"/>
  <c r="I2113" i="3"/>
  <c r="I2110" i="3"/>
  <c r="I2109" i="3"/>
  <c r="I2108" i="3"/>
  <c r="I2107" i="3"/>
  <c r="I2104" i="3"/>
  <c r="I2103" i="3"/>
  <c r="I2102" i="3"/>
  <c r="I2101" i="3"/>
  <c r="I2098" i="3"/>
  <c r="I2097" i="3"/>
  <c r="I2096" i="3"/>
  <c r="I2095" i="3"/>
  <c r="I2092" i="3"/>
  <c r="I2091" i="3"/>
  <c r="I2090" i="3"/>
  <c r="I2089" i="3"/>
  <c r="I2086" i="3"/>
  <c r="I2085" i="3"/>
  <c r="I2084" i="3"/>
  <c r="I2083" i="3"/>
  <c r="I2080" i="3"/>
  <c r="I2079" i="3"/>
  <c r="I2078" i="3"/>
  <c r="I2077" i="3"/>
  <c r="I2074" i="3"/>
  <c r="I2073" i="3"/>
  <c r="I2072" i="3"/>
  <c r="I2071" i="3"/>
  <c r="I2068" i="3"/>
  <c r="I2067" i="3"/>
  <c r="I2066" i="3"/>
  <c r="I2065" i="3"/>
  <c r="I2062" i="3"/>
  <c r="I2061" i="3"/>
  <c r="I2060" i="3"/>
  <c r="I2059" i="3"/>
  <c r="I2056" i="3"/>
  <c r="I2055" i="3"/>
  <c r="I2054" i="3"/>
  <c r="I2053" i="3"/>
  <c r="I2050" i="3"/>
  <c r="I2049" i="3"/>
  <c r="I2048" i="3"/>
  <c r="I2047" i="3"/>
  <c r="I2044" i="3"/>
  <c r="I2043" i="3"/>
  <c r="I2042" i="3"/>
  <c r="I2041" i="3"/>
  <c r="I2038" i="3"/>
  <c r="I2037" i="3"/>
  <c r="I2036" i="3"/>
  <c r="I2032" i="3"/>
  <c r="I2033" i="3" s="1"/>
  <c r="I2031" i="3"/>
  <c r="I2027" i="3"/>
  <c r="I2028" i="3" s="1"/>
  <c r="I2024" i="3"/>
  <c r="I2023" i="3"/>
  <c r="I2022" i="3"/>
  <c r="I2021" i="3"/>
  <c r="I2017" i="3"/>
  <c r="I2016" i="3"/>
  <c r="I2015" i="3"/>
  <c r="I2014" i="3"/>
  <c r="I2018" i="3" s="1"/>
  <c r="I2010" i="3"/>
  <c r="I2009" i="3"/>
  <c r="I2008" i="3"/>
  <c r="I2007" i="3"/>
  <c r="I2011" i="3" s="1"/>
  <c r="I2003" i="3"/>
  <c r="I2002" i="3"/>
  <c r="I2001" i="3"/>
  <c r="I2000" i="3"/>
  <c r="I2004" i="3" s="1"/>
  <c r="I1996" i="3"/>
  <c r="I1995" i="3"/>
  <c r="I1994" i="3"/>
  <c r="I1993" i="3"/>
  <c r="I1997" i="3" s="1"/>
  <c r="I1989" i="3"/>
  <c r="I1988" i="3"/>
  <c r="I1987" i="3"/>
  <c r="I1986" i="3"/>
  <c r="I1990" i="3" s="1"/>
  <c r="I1982" i="3"/>
  <c r="I1981" i="3"/>
  <c r="I1980" i="3"/>
  <c r="I1979" i="3"/>
  <c r="I1978" i="3"/>
  <c r="I1974" i="3"/>
  <c r="I1975" i="3" s="1"/>
  <c r="I1970" i="3"/>
  <c r="I1969" i="3"/>
  <c r="I1971" i="3" s="1"/>
  <c r="I1965" i="3"/>
  <c r="I1964" i="3"/>
  <c r="I1966" i="3" s="1"/>
  <c r="G1964" i="3"/>
  <c r="K1962" i="3"/>
  <c r="I1960" i="3"/>
  <c r="I1961" i="3" s="1"/>
  <c r="I1959" i="3"/>
  <c r="I1958" i="3"/>
  <c r="I1954" i="3"/>
  <c r="I1955" i="3" s="1"/>
  <c r="I1953" i="3"/>
  <c r="I1952" i="3"/>
  <c r="I1948" i="3"/>
  <c r="I1949" i="3" s="1"/>
  <c r="I1947" i="3"/>
  <c r="I1946" i="3"/>
  <c r="I1942" i="3"/>
  <c r="I1943" i="3" s="1"/>
  <c r="I1941" i="3"/>
  <c r="I1940" i="3"/>
  <c r="I1936" i="3"/>
  <c r="I1937" i="3" s="1"/>
  <c r="I1935" i="3"/>
  <c r="I1934" i="3"/>
  <c r="I1930" i="3"/>
  <c r="I1931" i="3" s="1"/>
  <c r="I1929" i="3"/>
  <c r="I1928" i="3"/>
  <c r="I1924" i="3"/>
  <c r="I1925" i="3" s="1"/>
  <c r="I1923" i="3"/>
  <c r="I1922" i="3"/>
  <c r="I1918" i="3"/>
  <c r="I1919" i="3" s="1"/>
  <c r="I1917" i="3"/>
  <c r="I1916" i="3"/>
  <c r="I1912" i="3"/>
  <c r="I1913" i="3" s="1"/>
  <c r="I1911" i="3"/>
  <c r="I1910" i="3"/>
  <c r="I1907" i="3"/>
  <c r="I1906" i="3"/>
  <c r="I1905" i="3"/>
  <c r="I1904" i="3"/>
  <c r="K1902" i="3"/>
  <c r="H1900" i="3"/>
  <c r="I1900" i="3" s="1"/>
  <c r="I1899" i="3"/>
  <c r="I1898" i="3"/>
  <c r="I1901" i="3" s="1"/>
  <c r="K1900" i="3" s="1"/>
  <c r="K1896" i="3"/>
  <c r="I1895" i="3"/>
  <c r="I1894" i="3"/>
  <c r="K1892" i="3"/>
  <c r="I1890" i="3"/>
  <c r="I1891" i="3" s="1"/>
  <c r="K1888" i="3"/>
  <c r="I1886" i="3"/>
  <c r="I1887" i="3" s="1"/>
  <c r="K1887" i="3" s="1"/>
  <c r="K1884" i="3"/>
  <c r="I1882" i="3"/>
  <c r="I1881" i="3"/>
  <c r="I1880" i="3"/>
  <c r="I1879" i="3"/>
  <c r="I1878" i="3"/>
  <c r="I1877" i="3"/>
  <c r="I1876" i="3"/>
  <c r="I1883" i="3" s="1"/>
  <c r="H235" i="2" s="1"/>
  <c r="I235" i="2" s="1"/>
  <c r="J235" i="2" s="1"/>
  <c r="K1874" i="3"/>
  <c r="I1872" i="3"/>
  <c r="I1871" i="3"/>
  <c r="I1870" i="3"/>
  <c r="I1869" i="3"/>
  <c r="I1868" i="3"/>
  <c r="I1873" i="3" s="1"/>
  <c r="I1867" i="3"/>
  <c r="I1866" i="3"/>
  <c r="K1864" i="3"/>
  <c r="I1862" i="3"/>
  <c r="I1861" i="3"/>
  <c r="I1860" i="3"/>
  <c r="I1859" i="3"/>
  <c r="I1863" i="3" s="1"/>
  <c r="I1858" i="3"/>
  <c r="I1857" i="3"/>
  <c r="I1856" i="3"/>
  <c r="K1854" i="3"/>
  <c r="I1852" i="3"/>
  <c r="I1853" i="3" s="1"/>
  <c r="K1852" i="3" s="1"/>
  <c r="L1852" i="3" s="1"/>
  <c r="G1852" i="3"/>
  <c r="K1850" i="3"/>
  <c r="G1848" i="3"/>
  <c r="I1848" i="3" s="1"/>
  <c r="I1849" i="3" s="1"/>
  <c r="K1846" i="3"/>
  <c r="I1844" i="3"/>
  <c r="I1843" i="3"/>
  <c r="I1842" i="3"/>
  <c r="I1841" i="3"/>
  <c r="I1845" i="3" s="1"/>
  <c r="H230" i="2" s="1"/>
  <c r="K1839" i="3"/>
  <c r="G1839" i="3"/>
  <c r="F1839" i="3"/>
  <c r="E1839" i="3"/>
  <c r="I1837" i="3"/>
  <c r="I1836" i="3"/>
  <c r="I1835" i="3"/>
  <c r="K1833" i="3"/>
  <c r="G1833" i="3"/>
  <c r="F1833" i="3"/>
  <c r="E1833" i="3"/>
  <c r="I1831" i="3"/>
  <c r="I1830" i="3"/>
  <c r="I1829" i="3"/>
  <c r="I1828" i="3"/>
  <c r="K1826" i="3"/>
  <c r="G1826" i="3"/>
  <c r="F1826" i="3"/>
  <c r="E1826" i="3"/>
  <c r="I1824" i="3"/>
  <c r="I1823" i="3"/>
  <c r="I1822" i="3"/>
  <c r="I1821" i="3"/>
  <c r="I1820" i="3"/>
  <c r="K1818" i="3"/>
  <c r="G1818" i="3"/>
  <c r="F1818" i="3"/>
  <c r="E1818" i="3"/>
  <c r="I1817" i="3"/>
  <c r="K1816" i="3" s="1"/>
  <c r="L1816" i="3" s="1"/>
  <c r="G1816" i="3"/>
  <c r="I1816" i="3" s="1"/>
  <c r="I1815" i="3"/>
  <c r="I1814" i="3"/>
  <c r="K1812" i="3"/>
  <c r="G1812" i="3"/>
  <c r="F1812" i="3"/>
  <c r="E1812" i="3"/>
  <c r="I1810" i="3"/>
  <c r="I1809" i="3"/>
  <c r="I1808" i="3"/>
  <c r="I1807" i="3"/>
  <c r="G1806" i="3"/>
  <c r="I1806" i="3" s="1"/>
  <c r="K1804" i="3"/>
  <c r="G1804" i="3"/>
  <c r="F1804" i="3"/>
  <c r="E1804" i="3"/>
  <c r="I1802" i="3"/>
  <c r="I1801" i="3"/>
  <c r="I1803" i="3" s="1"/>
  <c r="K1802" i="3" s="1"/>
  <c r="L1802" i="3" s="1"/>
  <c r="I1800" i="3"/>
  <c r="G1800" i="3"/>
  <c r="K1798" i="3"/>
  <c r="G1798" i="3"/>
  <c r="F1798" i="3"/>
  <c r="E1798" i="3"/>
  <c r="G1796" i="3"/>
  <c r="I1796" i="3" s="1"/>
  <c r="I1795" i="3"/>
  <c r="I1794" i="3"/>
  <c r="K1792" i="3"/>
  <c r="G1792" i="3"/>
  <c r="F1792" i="3"/>
  <c r="E1792" i="3"/>
  <c r="I1790" i="3"/>
  <c r="G1790" i="3"/>
  <c r="I1789" i="3"/>
  <c r="I1788" i="3"/>
  <c r="I1791" i="3" s="1"/>
  <c r="K1790" i="3" s="1"/>
  <c r="L1790" i="3" s="1"/>
  <c r="K1786" i="3"/>
  <c r="G1786" i="3"/>
  <c r="F1786" i="3"/>
  <c r="E1786" i="3"/>
  <c r="I1784" i="3"/>
  <c r="I1783" i="3"/>
  <c r="G1783" i="3"/>
  <c r="I1782" i="3"/>
  <c r="K1780" i="3"/>
  <c r="G1780" i="3"/>
  <c r="F1780" i="3"/>
  <c r="E1780" i="3"/>
  <c r="I1779" i="3"/>
  <c r="K1778" i="3" s="1"/>
  <c r="L1778" i="3" s="1"/>
  <c r="G1778" i="3"/>
  <c r="I1778" i="3" s="1"/>
  <c r="I1777" i="3"/>
  <c r="I1776" i="3"/>
  <c r="K1774" i="3"/>
  <c r="G1774" i="3"/>
  <c r="F1774" i="3"/>
  <c r="E1774" i="3"/>
  <c r="G1772" i="3"/>
  <c r="I1772" i="3" s="1"/>
  <c r="I1771" i="3"/>
  <c r="I1770" i="3"/>
  <c r="K1768" i="3"/>
  <c r="G1768" i="3"/>
  <c r="F1768" i="3"/>
  <c r="E1768" i="3"/>
  <c r="I1766" i="3"/>
  <c r="I1765" i="3"/>
  <c r="I1764" i="3"/>
  <c r="I1763" i="3"/>
  <c r="I1762" i="3"/>
  <c r="I1761" i="3"/>
  <c r="I1760" i="3"/>
  <c r="I1759" i="3"/>
  <c r="I1758" i="3"/>
  <c r="I1757" i="3"/>
  <c r="I1756" i="3"/>
  <c r="I1755" i="3"/>
  <c r="K1753" i="3"/>
  <c r="G1753" i="3"/>
  <c r="F1753" i="3"/>
  <c r="E1753" i="3"/>
  <c r="I1751" i="3"/>
  <c r="I1750" i="3"/>
  <c r="I1749" i="3"/>
  <c r="I1748" i="3"/>
  <c r="I1747" i="3"/>
  <c r="I1746" i="3"/>
  <c r="I1745" i="3"/>
  <c r="I1744" i="3"/>
  <c r="I1743" i="3"/>
  <c r="I1742" i="3"/>
  <c r="I1741" i="3"/>
  <c r="I1740" i="3"/>
  <c r="K1738" i="3"/>
  <c r="G1738" i="3"/>
  <c r="F1738" i="3"/>
  <c r="E1738" i="3"/>
  <c r="I1736" i="3"/>
  <c r="I1735" i="3"/>
  <c r="I1734" i="3"/>
  <c r="I1733" i="3"/>
  <c r="I1732" i="3"/>
  <c r="I1731" i="3"/>
  <c r="I1730" i="3"/>
  <c r="I1729" i="3"/>
  <c r="I1737" i="3" s="1"/>
  <c r="H216" i="2" s="1"/>
  <c r="I216" i="2" s="1"/>
  <c r="J216" i="2" s="1"/>
  <c r="I1728" i="3"/>
  <c r="I1727" i="3"/>
  <c r="I1726" i="3"/>
  <c r="K1724" i="3"/>
  <c r="G1724" i="3"/>
  <c r="F1724" i="3"/>
  <c r="E1724" i="3"/>
  <c r="I1722" i="3"/>
  <c r="I1721" i="3"/>
  <c r="I1720" i="3"/>
  <c r="I1719" i="3"/>
  <c r="I1718" i="3"/>
  <c r="I1717" i="3"/>
  <c r="I1716" i="3"/>
  <c r="I1715" i="3"/>
  <c r="I1714" i="3"/>
  <c r="I1713" i="3"/>
  <c r="I1712" i="3"/>
  <c r="I1711" i="3"/>
  <c r="I1723" i="3" s="1"/>
  <c r="H215" i="2" s="1"/>
  <c r="I215" i="2" s="1"/>
  <c r="J215" i="2" s="1"/>
  <c r="K1709" i="3"/>
  <c r="G1709" i="3"/>
  <c r="F1709" i="3"/>
  <c r="E1709" i="3"/>
  <c r="I1707" i="3"/>
  <c r="I1706" i="3"/>
  <c r="I1705" i="3"/>
  <c r="I1704" i="3"/>
  <c r="I1703" i="3"/>
  <c r="I1702" i="3"/>
  <c r="I1701" i="3"/>
  <c r="I1700" i="3"/>
  <c r="I1699" i="3"/>
  <c r="I1698" i="3"/>
  <c r="I1697" i="3"/>
  <c r="I1696" i="3"/>
  <c r="I1708" i="3" s="1"/>
  <c r="H214" i="2" s="1"/>
  <c r="I214" i="2" s="1"/>
  <c r="J214" i="2" s="1"/>
  <c r="K1694" i="3"/>
  <c r="G1694" i="3"/>
  <c r="F1694" i="3"/>
  <c r="E1694" i="3"/>
  <c r="I1692" i="3"/>
  <c r="I1691" i="3"/>
  <c r="I1690" i="3"/>
  <c r="I1689" i="3"/>
  <c r="I1688" i="3"/>
  <c r="I1687" i="3"/>
  <c r="I1686" i="3"/>
  <c r="I1685" i="3"/>
  <c r="I1684" i="3"/>
  <c r="I1683" i="3"/>
  <c r="I1693" i="3" s="1"/>
  <c r="K1681" i="3"/>
  <c r="G1681" i="3"/>
  <c r="F1681" i="3"/>
  <c r="E1681" i="3"/>
  <c r="I1679" i="3"/>
  <c r="I1678" i="3"/>
  <c r="I1677" i="3"/>
  <c r="I1676" i="3"/>
  <c r="I1675" i="3"/>
  <c r="I1674" i="3"/>
  <c r="I1673" i="3"/>
  <c r="I1672" i="3"/>
  <c r="I1671" i="3"/>
  <c r="I1670" i="3"/>
  <c r="I1680" i="3" s="1"/>
  <c r="H212" i="2" s="1"/>
  <c r="I212" i="2" s="1"/>
  <c r="J212" i="2" s="1"/>
  <c r="K1668" i="3"/>
  <c r="G1668" i="3"/>
  <c r="F1668" i="3"/>
  <c r="E1668" i="3"/>
  <c r="I1666" i="3"/>
  <c r="I1665" i="3"/>
  <c r="I1664" i="3"/>
  <c r="I1663" i="3"/>
  <c r="I1667" i="3" s="1"/>
  <c r="H211" i="2" s="1"/>
  <c r="I211" i="2" s="1"/>
  <c r="J211" i="2" s="1"/>
  <c r="I1662" i="3"/>
  <c r="I1661" i="3"/>
  <c r="I1660" i="3"/>
  <c r="K1658" i="3"/>
  <c r="G1658" i="3"/>
  <c r="F1658" i="3"/>
  <c r="E1658" i="3"/>
  <c r="I1656" i="3"/>
  <c r="I1655" i="3"/>
  <c r="I1654" i="3"/>
  <c r="I1653" i="3"/>
  <c r="I1652" i="3"/>
  <c r="I1651" i="3"/>
  <c r="I1650" i="3"/>
  <c r="I1649" i="3"/>
  <c r="I1657" i="3" s="1"/>
  <c r="H210" i="2" s="1"/>
  <c r="K1647" i="3"/>
  <c r="G1647" i="3"/>
  <c r="F1647" i="3"/>
  <c r="E1647" i="3"/>
  <c r="I1645" i="3"/>
  <c r="I1644" i="3"/>
  <c r="I1643" i="3"/>
  <c r="I1642" i="3"/>
  <c r="I1641" i="3"/>
  <c r="I1640" i="3"/>
  <c r="I1639" i="3"/>
  <c r="I1646" i="3" s="1"/>
  <c r="H209" i="2" s="1"/>
  <c r="I209" i="2" s="1"/>
  <c r="K1637" i="3"/>
  <c r="G1637" i="3"/>
  <c r="F1637" i="3"/>
  <c r="E1637" i="3"/>
  <c r="I1635" i="3"/>
  <c r="I1634" i="3"/>
  <c r="I1633" i="3"/>
  <c r="I1632" i="3"/>
  <c r="I1631" i="3"/>
  <c r="I1630" i="3"/>
  <c r="I1629" i="3"/>
  <c r="I1636" i="3" s="1"/>
  <c r="K1627" i="3"/>
  <c r="G1627" i="3"/>
  <c r="F1627" i="3"/>
  <c r="E1627" i="3"/>
  <c r="I1625" i="3"/>
  <c r="I1624" i="3"/>
  <c r="I1623" i="3"/>
  <c r="I1622" i="3"/>
  <c r="I1621" i="3"/>
  <c r="I1620" i="3"/>
  <c r="I1619" i="3"/>
  <c r="I1626" i="3" s="1"/>
  <c r="K1617" i="3"/>
  <c r="G1617" i="3"/>
  <c r="F1617" i="3"/>
  <c r="E1617" i="3"/>
  <c r="I1615" i="3"/>
  <c r="I1614" i="3"/>
  <c r="I1613" i="3"/>
  <c r="I1612" i="3"/>
  <c r="I1611" i="3"/>
  <c r="I1610" i="3"/>
  <c r="I1609" i="3"/>
  <c r="I1616" i="3" s="1"/>
  <c r="K1607" i="3"/>
  <c r="G1607" i="3"/>
  <c r="F1607" i="3"/>
  <c r="E1607" i="3"/>
  <c r="I1605" i="3"/>
  <c r="I1604" i="3"/>
  <c r="G1603" i="3"/>
  <c r="I1603" i="3" s="1"/>
  <c r="I1602" i="3"/>
  <c r="I1601" i="3"/>
  <c r="K1599" i="3"/>
  <c r="G1599" i="3"/>
  <c r="F1599" i="3"/>
  <c r="E1599" i="3"/>
  <c r="I1597" i="3"/>
  <c r="I1596" i="3"/>
  <c r="I1595" i="3"/>
  <c r="I1594" i="3"/>
  <c r="I1593" i="3"/>
  <c r="G1592" i="3"/>
  <c r="I1592" i="3" s="1"/>
  <c r="I1591" i="3"/>
  <c r="I1590" i="3"/>
  <c r="K1588" i="3"/>
  <c r="G1588" i="3"/>
  <c r="F1588" i="3"/>
  <c r="E1588" i="3"/>
  <c r="I1586" i="3"/>
  <c r="I1585" i="3"/>
  <c r="I1584" i="3"/>
  <c r="I1583" i="3"/>
  <c r="I1582" i="3"/>
  <c r="K1580" i="3"/>
  <c r="G1580" i="3"/>
  <c r="F1580" i="3"/>
  <c r="E1580" i="3"/>
  <c r="I1578" i="3"/>
  <c r="I1577" i="3"/>
  <c r="I1576" i="3"/>
  <c r="I1575" i="3"/>
  <c r="I1574" i="3"/>
  <c r="G1573" i="3"/>
  <c r="I1573" i="3" s="1"/>
  <c r="I1572" i="3"/>
  <c r="I1571" i="3"/>
  <c r="K1569" i="3"/>
  <c r="G1569" i="3"/>
  <c r="F1569" i="3"/>
  <c r="E1569" i="3"/>
  <c r="K1568" i="3"/>
  <c r="L1568" i="3" s="1"/>
  <c r="I1567" i="3"/>
  <c r="G1566" i="3"/>
  <c r="I1566" i="3" s="1"/>
  <c r="I1565" i="3"/>
  <c r="I1564" i="3"/>
  <c r="I1563" i="3"/>
  <c r="I1562" i="3"/>
  <c r="G1560" i="3"/>
  <c r="F1560" i="3"/>
  <c r="E1560" i="3"/>
  <c r="I1558" i="3"/>
  <c r="G1557" i="3"/>
  <c r="I1557" i="3" s="1"/>
  <c r="I1556" i="3"/>
  <c r="I1555" i="3"/>
  <c r="I1554" i="3"/>
  <c r="I1553" i="3"/>
  <c r="I1559" i="3" s="1"/>
  <c r="K1557" i="3" s="1"/>
  <c r="L1557" i="3" s="1"/>
  <c r="I1552" i="3"/>
  <c r="G1550" i="3"/>
  <c r="F1550" i="3"/>
  <c r="E1550" i="3"/>
  <c r="I1548" i="3"/>
  <c r="G1548" i="3"/>
  <c r="I1547" i="3"/>
  <c r="I1546" i="3"/>
  <c r="I1545" i="3"/>
  <c r="I1544" i="3"/>
  <c r="K1542" i="3"/>
  <c r="G1542" i="3"/>
  <c r="F1542" i="3"/>
  <c r="E1542" i="3"/>
  <c r="I1540" i="3"/>
  <c r="G1540" i="3"/>
  <c r="I1539" i="3"/>
  <c r="I1538" i="3"/>
  <c r="I1537" i="3"/>
  <c r="I1536" i="3"/>
  <c r="I1535" i="3"/>
  <c r="I1534" i="3"/>
  <c r="I1541" i="3" s="1"/>
  <c r="K1540" i="3" s="1"/>
  <c r="L1540" i="3" s="1"/>
  <c r="G1532" i="3"/>
  <c r="F1532" i="3"/>
  <c r="E1532" i="3"/>
  <c r="L1530" i="3"/>
  <c r="K1530" i="3"/>
  <c r="G1530" i="3"/>
  <c r="I1530" i="3" s="1"/>
  <c r="I1529" i="3"/>
  <c r="I1528" i="3"/>
  <c r="I1527" i="3"/>
  <c r="I1526" i="3"/>
  <c r="I1525" i="3"/>
  <c r="I1524" i="3"/>
  <c r="G1522" i="3"/>
  <c r="F1522" i="3"/>
  <c r="E1522" i="3"/>
  <c r="I1520" i="3"/>
  <c r="I1519" i="3"/>
  <c r="I1518" i="3"/>
  <c r="I1517" i="3"/>
  <c r="I1516" i="3"/>
  <c r="K1514" i="3"/>
  <c r="G1514" i="3"/>
  <c r="F1514" i="3"/>
  <c r="E1514" i="3"/>
  <c r="I1512" i="3"/>
  <c r="I1511" i="3"/>
  <c r="I1510" i="3"/>
  <c r="I1509" i="3"/>
  <c r="I1508" i="3"/>
  <c r="K1506" i="3"/>
  <c r="G1506" i="3"/>
  <c r="F1506" i="3"/>
  <c r="E1506" i="3"/>
  <c r="I1504" i="3"/>
  <c r="I1503" i="3"/>
  <c r="I1502" i="3"/>
  <c r="I1501" i="3"/>
  <c r="I1500" i="3"/>
  <c r="I1499" i="3"/>
  <c r="I1498" i="3"/>
  <c r="I1497" i="3"/>
  <c r="I1505" i="3" s="1"/>
  <c r="H194" i="2" s="1"/>
  <c r="I194" i="2" s="1"/>
  <c r="J194" i="2" s="1"/>
  <c r="K1495" i="3"/>
  <c r="G1495" i="3"/>
  <c r="F1495" i="3"/>
  <c r="E1495" i="3"/>
  <c r="I1493" i="3"/>
  <c r="I1492" i="3"/>
  <c r="I1491" i="3"/>
  <c r="I1490" i="3"/>
  <c r="I1489" i="3"/>
  <c r="I1488" i="3"/>
  <c r="J1487" i="3"/>
  <c r="J1488" i="3" s="1"/>
  <c r="G1487" i="3"/>
  <c r="I1487" i="3" s="1"/>
  <c r="I1494" i="3" s="1"/>
  <c r="H193" i="2" s="1"/>
  <c r="I193" i="2" s="1"/>
  <c r="J193" i="2" s="1"/>
  <c r="I1486" i="3"/>
  <c r="G1484" i="3"/>
  <c r="F1484" i="3"/>
  <c r="E1484" i="3"/>
  <c r="I1482" i="3"/>
  <c r="I1481" i="3"/>
  <c r="I1480" i="3"/>
  <c r="I1479" i="3"/>
  <c r="I1478" i="3"/>
  <c r="I1477" i="3"/>
  <c r="I1476" i="3"/>
  <c r="I1475" i="3"/>
  <c r="I1483" i="3" s="1"/>
  <c r="K1473" i="3"/>
  <c r="G1473" i="3"/>
  <c r="F1473" i="3"/>
  <c r="E1473" i="3"/>
  <c r="I1471" i="3"/>
  <c r="I1470" i="3"/>
  <c r="I1469" i="3"/>
  <c r="I1468" i="3"/>
  <c r="I1467" i="3"/>
  <c r="I1466" i="3"/>
  <c r="K1465" i="3"/>
  <c r="K1466" i="3" s="1"/>
  <c r="I1465" i="3"/>
  <c r="G1465" i="3"/>
  <c r="I1464" i="3"/>
  <c r="G1462" i="3"/>
  <c r="F1462" i="3"/>
  <c r="E1462" i="3"/>
  <c r="I1460" i="3"/>
  <c r="I1459" i="3"/>
  <c r="I1458" i="3"/>
  <c r="I1457" i="3"/>
  <c r="I1456" i="3"/>
  <c r="I1455" i="3"/>
  <c r="I1461" i="3" s="1"/>
  <c r="H190" i="2" s="1"/>
  <c r="I190" i="2" s="1"/>
  <c r="J190" i="2" s="1"/>
  <c r="K1453" i="3"/>
  <c r="G1453" i="3"/>
  <c r="F1453" i="3"/>
  <c r="E1453" i="3"/>
  <c r="G1451" i="3"/>
  <c r="I1451" i="3" s="1"/>
  <c r="I1450" i="3"/>
  <c r="G1448" i="3"/>
  <c r="F1448" i="3"/>
  <c r="E1448" i="3"/>
  <c r="I1446" i="3"/>
  <c r="I1445" i="3"/>
  <c r="I1444" i="3"/>
  <c r="G1442" i="3"/>
  <c r="F1442" i="3"/>
  <c r="E1442" i="3"/>
  <c r="G1440" i="3"/>
  <c r="I1440" i="3" s="1"/>
  <c r="I1439" i="3"/>
  <c r="I1438" i="3"/>
  <c r="G1436" i="3"/>
  <c r="F1436" i="3"/>
  <c r="E1436" i="3"/>
  <c r="I1434" i="3"/>
  <c r="G1434" i="3"/>
  <c r="I1433" i="3"/>
  <c r="I1432" i="3"/>
  <c r="G1430" i="3"/>
  <c r="F1430" i="3"/>
  <c r="E1430" i="3"/>
  <c r="G1428" i="3"/>
  <c r="I1428" i="3" s="1"/>
  <c r="I1427" i="3"/>
  <c r="I1426" i="3"/>
  <c r="G1424" i="3"/>
  <c r="F1424" i="3"/>
  <c r="E1424" i="3"/>
  <c r="E1421" i="3"/>
  <c r="E1418" i="3"/>
  <c r="E1415" i="3"/>
  <c r="E1412" i="3"/>
  <c r="E1409" i="3"/>
  <c r="I1407" i="3"/>
  <c r="I1406" i="3"/>
  <c r="I1405" i="3"/>
  <c r="I1404" i="3"/>
  <c r="G1402" i="3"/>
  <c r="F1402" i="3"/>
  <c r="E1402" i="3"/>
  <c r="I1400" i="3"/>
  <c r="I1399" i="3"/>
  <c r="I1398" i="3"/>
  <c r="I1397" i="3"/>
  <c r="G1395" i="3"/>
  <c r="F1395" i="3"/>
  <c r="E1395" i="3"/>
  <c r="I1393" i="3"/>
  <c r="I1392" i="3"/>
  <c r="I1391" i="3"/>
  <c r="I1390" i="3"/>
  <c r="I1389" i="3"/>
  <c r="G1387" i="3"/>
  <c r="F1387" i="3"/>
  <c r="E1387" i="3"/>
  <c r="E1384" i="3"/>
  <c r="E1381" i="3"/>
  <c r="E1378" i="3"/>
  <c r="I1376" i="3"/>
  <c r="I1375" i="3"/>
  <c r="I1374" i="3"/>
  <c r="I1373" i="3"/>
  <c r="I1372" i="3"/>
  <c r="K1370" i="3"/>
  <c r="G1370" i="3"/>
  <c r="F1370" i="3"/>
  <c r="E1370" i="3"/>
  <c r="I1368" i="3"/>
  <c r="I1367" i="3"/>
  <c r="I1366" i="3"/>
  <c r="I1365" i="3"/>
  <c r="I1364" i="3"/>
  <c r="K1362" i="3"/>
  <c r="G1362" i="3"/>
  <c r="F1362" i="3"/>
  <c r="E1362" i="3"/>
  <c r="I1360" i="3"/>
  <c r="I1359" i="3"/>
  <c r="I1358" i="3"/>
  <c r="G1357" i="3"/>
  <c r="I1357" i="3" s="1"/>
  <c r="I1356" i="3"/>
  <c r="K1354" i="3"/>
  <c r="G1354" i="3"/>
  <c r="F1354" i="3"/>
  <c r="E1354" i="3"/>
  <c r="I1352" i="3"/>
  <c r="I1351" i="3"/>
  <c r="I1350" i="3"/>
  <c r="G1349" i="3"/>
  <c r="I1349" i="3" s="1"/>
  <c r="I1348" i="3"/>
  <c r="K1346" i="3"/>
  <c r="G1346" i="3"/>
  <c r="F1346" i="3"/>
  <c r="E1346" i="3"/>
  <c r="I1344" i="3"/>
  <c r="I1343" i="3"/>
  <c r="I1342" i="3"/>
  <c r="I1341" i="3"/>
  <c r="I1340" i="3"/>
  <c r="K1338" i="3"/>
  <c r="G1338" i="3"/>
  <c r="F1338" i="3"/>
  <c r="E1338" i="3"/>
  <c r="I1336" i="3"/>
  <c r="I1335" i="3"/>
  <c r="I1334" i="3"/>
  <c r="I1333" i="3"/>
  <c r="I1332" i="3"/>
  <c r="K1330" i="3"/>
  <c r="G1330" i="3"/>
  <c r="F1330" i="3"/>
  <c r="E1330" i="3"/>
  <c r="I1328" i="3"/>
  <c r="I1327" i="3"/>
  <c r="I1326" i="3"/>
  <c r="I1325" i="3"/>
  <c r="I1324" i="3"/>
  <c r="K1322" i="3"/>
  <c r="G1322" i="3"/>
  <c r="F1322" i="3"/>
  <c r="E1322" i="3"/>
  <c r="I1320" i="3"/>
  <c r="I1319" i="3"/>
  <c r="I1318" i="3"/>
  <c r="I1317" i="3"/>
  <c r="I1316" i="3"/>
  <c r="K1314" i="3"/>
  <c r="G1314" i="3"/>
  <c r="F1314" i="3"/>
  <c r="E1314" i="3"/>
  <c r="I1312" i="3"/>
  <c r="I1311" i="3"/>
  <c r="I1310" i="3"/>
  <c r="I1309" i="3"/>
  <c r="I1308" i="3"/>
  <c r="K1306" i="3"/>
  <c r="G1306" i="3"/>
  <c r="F1306" i="3"/>
  <c r="E1306" i="3"/>
  <c r="I1304" i="3"/>
  <c r="I1303" i="3"/>
  <c r="I1302" i="3"/>
  <c r="I1301" i="3"/>
  <c r="I1300" i="3"/>
  <c r="K1298" i="3"/>
  <c r="G1298" i="3"/>
  <c r="F1298" i="3"/>
  <c r="E1298" i="3"/>
  <c r="I1296" i="3"/>
  <c r="I1295" i="3"/>
  <c r="I1294" i="3"/>
  <c r="G1293" i="3"/>
  <c r="I1293" i="3" s="1"/>
  <c r="I1292" i="3"/>
  <c r="K1290" i="3"/>
  <c r="K1293" i="3" s="1"/>
  <c r="K1294" i="3" s="1"/>
  <c r="G1290" i="3"/>
  <c r="F1290" i="3"/>
  <c r="E1290" i="3"/>
  <c r="I1288" i="3"/>
  <c r="I1287" i="3"/>
  <c r="I1286" i="3"/>
  <c r="K1285" i="3"/>
  <c r="K1286" i="3" s="1"/>
  <c r="G1285" i="3"/>
  <c r="I1285" i="3" s="1"/>
  <c r="I1284" i="3"/>
  <c r="K1282" i="3"/>
  <c r="G1282" i="3"/>
  <c r="F1282" i="3"/>
  <c r="E1282" i="3"/>
  <c r="I1280" i="3"/>
  <c r="I1279" i="3"/>
  <c r="I1278" i="3"/>
  <c r="I1277" i="3"/>
  <c r="I1276" i="3"/>
  <c r="I1275" i="3"/>
  <c r="I1281" i="3" s="1"/>
  <c r="G1275" i="3"/>
  <c r="I1274" i="3"/>
  <c r="I1273" i="3"/>
  <c r="K1271" i="3"/>
  <c r="G1271" i="3"/>
  <c r="F1271" i="3"/>
  <c r="E1271" i="3"/>
  <c r="I1269" i="3"/>
  <c r="I1268" i="3"/>
  <c r="I1267" i="3"/>
  <c r="I1266" i="3"/>
  <c r="I1270" i="3" s="1"/>
  <c r="K1264" i="3" s="1"/>
  <c r="K1265" i="3" s="1"/>
  <c r="I1265" i="3"/>
  <c r="I1264" i="3"/>
  <c r="G1264" i="3"/>
  <c r="I1263" i="3"/>
  <c r="I1262" i="3"/>
  <c r="K1260" i="3"/>
  <c r="G1260" i="3"/>
  <c r="F1260" i="3"/>
  <c r="E1260" i="3"/>
  <c r="I1259" i="3"/>
  <c r="K1256" i="3" s="1"/>
  <c r="K1257" i="3" s="1"/>
  <c r="I1258" i="3"/>
  <c r="I1257" i="3"/>
  <c r="I1256" i="3"/>
  <c r="I1255" i="3"/>
  <c r="I1254" i="3"/>
  <c r="I1253" i="3"/>
  <c r="G1253" i="3"/>
  <c r="I1252" i="3"/>
  <c r="I1251" i="3"/>
  <c r="K1249" i="3"/>
  <c r="G1249" i="3"/>
  <c r="F1249" i="3"/>
  <c r="E1249" i="3"/>
  <c r="I1247" i="3"/>
  <c r="I1246" i="3"/>
  <c r="I1245" i="3"/>
  <c r="I1244" i="3"/>
  <c r="I1243" i="3"/>
  <c r="G1242" i="3"/>
  <c r="I1242" i="3" s="1"/>
  <c r="I1248" i="3" s="1"/>
  <c r="I1241" i="3"/>
  <c r="I1240" i="3"/>
  <c r="K1238" i="3"/>
  <c r="G1238" i="3"/>
  <c r="F1238" i="3"/>
  <c r="E1238" i="3"/>
  <c r="I1236" i="3"/>
  <c r="I1235" i="3"/>
  <c r="I1234" i="3"/>
  <c r="I1233" i="3"/>
  <c r="G1232" i="3"/>
  <c r="I1232" i="3" s="1"/>
  <c r="I1237" i="3" s="1"/>
  <c r="I1231" i="3"/>
  <c r="I1230" i="3"/>
  <c r="I1229" i="3"/>
  <c r="K1227" i="3"/>
  <c r="G1227" i="3"/>
  <c r="F1227" i="3"/>
  <c r="E1227" i="3"/>
  <c r="I1225" i="3"/>
  <c r="I1224" i="3"/>
  <c r="I1223" i="3"/>
  <c r="I1222" i="3"/>
  <c r="I1226" i="3" s="1"/>
  <c r="G1221" i="3"/>
  <c r="I1221" i="3" s="1"/>
  <c r="I1220" i="3"/>
  <c r="I1219" i="3"/>
  <c r="I1218" i="3"/>
  <c r="K1216" i="3"/>
  <c r="G1216" i="3"/>
  <c r="F1216" i="3"/>
  <c r="E1216" i="3"/>
  <c r="G1214" i="3"/>
  <c r="I1214" i="3" s="1"/>
  <c r="I1213" i="3"/>
  <c r="I1212" i="3"/>
  <c r="I1215" i="3" s="1"/>
  <c r="K1210" i="3" s="1"/>
  <c r="K1211" i="3" s="1"/>
  <c r="I1211" i="3"/>
  <c r="I1210" i="3"/>
  <c r="I1209" i="3"/>
  <c r="K1207" i="3"/>
  <c r="G1207" i="3"/>
  <c r="F1207" i="3"/>
  <c r="E1207" i="3"/>
  <c r="I1205" i="3"/>
  <c r="I1204" i="3"/>
  <c r="I1203" i="3"/>
  <c r="I1202" i="3"/>
  <c r="G1201" i="3"/>
  <c r="I1201" i="3" s="1"/>
  <c r="I1200" i="3"/>
  <c r="I1199" i="3"/>
  <c r="K1197" i="3"/>
  <c r="G1197" i="3"/>
  <c r="F1197" i="3"/>
  <c r="E1197" i="3"/>
  <c r="I1195" i="3"/>
  <c r="I1194" i="3"/>
  <c r="I1193" i="3"/>
  <c r="I1192" i="3"/>
  <c r="I1191" i="3"/>
  <c r="I1196" i="3" s="1"/>
  <c r="K1192" i="3" s="1"/>
  <c r="K1193" i="3" s="1"/>
  <c r="G1191" i="3"/>
  <c r="K1189" i="3"/>
  <c r="G1189" i="3"/>
  <c r="F1189" i="3"/>
  <c r="E1189" i="3"/>
  <c r="I1187" i="3"/>
  <c r="I1186" i="3"/>
  <c r="I1185" i="3"/>
  <c r="I1184" i="3"/>
  <c r="G1183" i="3"/>
  <c r="I1183" i="3" s="1"/>
  <c r="I1188" i="3" s="1"/>
  <c r="K1185" i="3" s="1"/>
  <c r="K1186" i="3" s="1"/>
  <c r="K1181" i="3"/>
  <c r="G1181" i="3"/>
  <c r="F1181" i="3"/>
  <c r="E1181" i="3"/>
  <c r="I1179" i="3"/>
  <c r="G1178" i="3"/>
  <c r="I1178" i="3" s="1"/>
  <c r="I1177" i="3"/>
  <c r="I1176" i="3"/>
  <c r="I1175" i="3"/>
  <c r="I1174" i="3"/>
  <c r="I1173" i="3"/>
  <c r="I1172" i="3"/>
  <c r="K1170" i="3"/>
  <c r="G1170" i="3"/>
  <c r="F1170" i="3"/>
  <c r="E1170" i="3"/>
  <c r="I1168" i="3"/>
  <c r="G1167" i="3"/>
  <c r="I1167" i="3" s="1"/>
  <c r="I1166" i="3"/>
  <c r="I1165" i="3"/>
  <c r="I1164" i="3"/>
  <c r="I1163" i="3"/>
  <c r="I1162" i="3"/>
  <c r="I1161" i="3"/>
  <c r="K1159" i="3"/>
  <c r="G1159" i="3"/>
  <c r="F1159" i="3"/>
  <c r="E1159" i="3"/>
  <c r="I1157" i="3"/>
  <c r="I1156" i="3"/>
  <c r="I1155" i="3"/>
  <c r="G1154" i="3"/>
  <c r="I1154" i="3" s="1"/>
  <c r="I1153" i="3"/>
  <c r="I1152" i="3"/>
  <c r="I1158" i="3" s="1"/>
  <c r="K1150" i="3"/>
  <c r="G1150" i="3"/>
  <c r="F1150" i="3"/>
  <c r="E1150" i="3"/>
  <c r="I1148" i="3"/>
  <c r="I1147" i="3"/>
  <c r="I1146" i="3"/>
  <c r="G1145" i="3"/>
  <c r="I1145" i="3" s="1"/>
  <c r="I1144" i="3"/>
  <c r="I1143" i="3"/>
  <c r="K1141" i="3"/>
  <c r="G1141" i="3"/>
  <c r="F1141" i="3"/>
  <c r="E1141" i="3"/>
  <c r="E1138" i="3"/>
  <c r="I1136" i="3"/>
  <c r="I1135" i="3"/>
  <c r="I1134" i="3"/>
  <c r="I1137" i="3" s="1"/>
  <c r="K1133" i="3" s="1"/>
  <c r="K1134" i="3" s="1"/>
  <c r="I1133" i="3"/>
  <c r="G1132" i="3"/>
  <c r="I1132" i="3" s="1"/>
  <c r="I1131" i="3"/>
  <c r="K1129" i="3"/>
  <c r="G1129" i="3"/>
  <c r="F1129" i="3"/>
  <c r="E1129" i="3"/>
  <c r="E1126" i="3"/>
  <c r="I1124" i="3"/>
  <c r="I1123" i="3"/>
  <c r="I1122" i="3"/>
  <c r="G1121" i="3"/>
  <c r="I1121" i="3" s="1"/>
  <c r="I1120" i="3"/>
  <c r="I1119" i="3"/>
  <c r="G1117" i="3"/>
  <c r="F1117" i="3"/>
  <c r="E1117" i="3"/>
  <c r="E1114" i="3"/>
  <c r="I1112" i="3"/>
  <c r="I1111" i="3"/>
  <c r="I1110" i="3"/>
  <c r="G1109" i="3"/>
  <c r="I1109" i="3" s="1"/>
  <c r="I1108" i="3"/>
  <c r="I1107" i="3"/>
  <c r="I1113" i="3" s="1"/>
  <c r="K1105" i="3"/>
  <c r="G1105" i="3"/>
  <c r="F1105" i="3"/>
  <c r="E1105" i="3"/>
  <c r="I1103" i="3"/>
  <c r="I1102" i="3"/>
  <c r="I1101" i="3"/>
  <c r="G1100" i="3"/>
  <c r="I1100" i="3" s="1"/>
  <c r="I1099" i="3"/>
  <c r="I1098" i="3"/>
  <c r="K1096" i="3"/>
  <c r="G1096" i="3"/>
  <c r="F1096" i="3"/>
  <c r="E1096" i="3"/>
  <c r="I1094" i="3"/>
  <c r="I1093" i="3"/>
  <c r="I1092" i="3"/>
  <c r="G1091" i="3"/>
  <c r="I1091" i="3" s="1"/>
  <c r="I1090" i="3"/>
  <c r="I1089" i="3"/>
  <c r="K1087" i="3"/>
  <c r="G1087" i="3"/>
  <c r="F1087" i="3"/>
  <c r="E1087" i="3"/>
  <c r="I1085" i="3"/>
  <c r="I1084" i="3"/>
  <c r="I1083" i="3"/>
  <c r="I1082" i="3"/>
  <c r="K1080" i="3"/>
  <c r="G1080" i="3"/>
  <c r="F1080" i="3"/>
  <c r="E1080" i="3"/>
  <c r="I1078" i="3"/>
  <c r="I1077" i="3"/>
  <c r="I1076" i="3"/>
  <c r="I1075" i="3"/>
  <c r="I1079" i="3" s="1"/>
  <c r="H138" i="2" s="1"/>
  <c r="I138" i="2" s="1"/>
  <c r="I1074" i="3"/>
  <c r="I1073" i="3"/>
  <c r="K1071" i="3"/>
  <c r="G1071" i="3"/>
  <c r="F1071" i="3"/>
  <c r="E1071" i="3"/>
  <c r="I1069" i="3"/>
  <c r="I1068" i="3"/>
  <c r="I1067" i="3"/>
  <c r="I1066" i="3"/>
  <c r="I1065" i="3"/>
  <c r="I1070" i="3" s="1"/>
  <c r="I1064" i="3"/>
  <c r="K1062" i="3"/>
  <c r="G1062" i="3"/>
  <c r="F1062" i="3"/>
  <c r="E1062" i="3"/>
  <c r="I1060" i="3"/>
  <c r="I1059" i="3"/>
  <c r="I1058" i="3"/>
  <c r="I1057" i="3"/>
  <c r="I1056" i="3"/>
  <c r="I1055" i="3"/>
  <c r="I1054" i="3"/>
  <c r="I1053" i="3"/>
  <c r="K1051" i="3"/>
  <c r="G1051" i="3"/>
  <c r="F1051" i="3"/>
  <c r="E1051" i="3"/>
  <c r="I1049" i="3"/>
  <c r="I1048" i="3"/>
  <c r="I1047" i="3"/>
  <c r="I1046" i="3"/>
  <c r="I1045" i="3"/>
  <c r="I1044" i="3"/>
  <c r="I1043" i="3"/>
  <c r="I1042" i="3"/>
  <c r="K1040" i="3"/>
  <c r="G1040" i="3"/>
  <c r="F1040" i="3"/>
  <c r="E1040" i="3"/>
  <c r="I1038" i="3"/>
  <c r="I1037" i="3"/>
  <c r="I1036" i="3"/>
  <c r="I1035" i="3"/>
  <c r="I1034" i="3"/>
  <c r="I1033" i="3"/>
  <c r="I1032" i="3"/>
  <c r="I1031" i="3"/>
  <c r="I1039" i="3" s="1"/>
  <c r="H134" i="2" s="1"/>
  <c r="I134" i="2" s="1"/>
  <c r="J134" i="2" s="1"/>
  <c r="K1029" i="3"/>
  <c r="G1029" i="3"/>
  <c r="F1029" i="3"/>
  <c r="E1029" i="3"/>
  <c r="I1027" i="3"/>
  <c r="I1026" i="3"/>
  <c r="I1025" i="3"/>
  <c r="I1024" i="3"/>
  <c r="I1023" i="3"/>
  <c r="I1022" i="3"/>
  <c r="I1021" i="3"/>
  <c r="I1020" i="3"/>
  <c r="I1028" i="3" s="1"/>
  <c r="K1018" i="3"/>
  <c r="G1018" i="3"/>
  <c r="F1018" i="3"/>
  <c r="E1018" i="3"/>
  <c r="I1016" i="3"/>
  <c r="I1015" i="3"/>
  <c r="I1014" i="3"/>
  <c r="I1013" i="3"/>
  <c r="I1012" i="3"/>
  <c r="I1011" i="3"/>
  <c r="I1010" i="3"/>
  <c r="I1009" i="3"/>
  <c r="I1017" i="3" s="1"/>
  <c r="K1007" i="3"/>
  <c r="G1007" i="3"/>
  <c r="F1007" i="3"/>
  <c r="E1007" i="3"/>
  <c r="I1005" i="3"/>
  <c r="I1004" i="3"/>
  <c r="I1003" i="3"/>
  <c r="I1002" i="3"/>
  <c r="I1001" i="3"/>
  <c r="I1000" i="3"/>
  <c r="I999" i="3"/>
  <c r="I998" i="3"/>
  <c r="I1006" i="3" s="1"/>
  <c r="H131" i="2" s="1"/>
  <c r="I131" i="2" s="1"/>
  <c r="J131" i="2" s="1"/>
  <c r="K996" i="3"/>
  <c r="G996" i="3"/>
  <c r="F996" i="3"/>
  <c r="E996" i="3"/>
  <c r="I994" i="3"/>
  <c r="I993" i="3"/>
  <c r="I992" i="3"/>
  <c r="I991" i="3"/>
  <c r="I990" i="3"/>
  <c r="I989" i="3"/>
  <c r="I988" i="3"/>
  <c r="I987" i="3"/>
  <c r="K985" i="3"/>
  <c r="G985" i="3"/>
  <c r="F985" i="3"/>
  <c r="E985" i="3"/>
  <c r="I983" i="3"/>
  <c r="I982" i="3"/>
  <c r="I981" i="3"/>
  <c r="I980" i="3"/>
  <c r="I979" i="3"/>
  <c r="I978" i="3"/>
  <c r="I977" i="3"/>
  <c r="I976" i="3"/>
  <c r="I984" i="3" s="1"/>
  <c r="K974" i="3"/>
  <c r="G974" i="3"/>
  <c r="F974" i="3"/>
  <c r="E974" i="3"/>
  <c r="I972" i="3"/>
  <c r="I971" i="3"/>
  <c r="I970" i="3"/>
  <c r="I969" i="3"/>
  <c r="I968" i="3"/>
  <c r="K966" i="3"/>
  <c r="G966" i="3"/>
  <c r="F966" i="3"/>
  <c r="E966" i="3"/>
  <c r="I964" i="3"/>
  <c r="I963" i="3"/>
  <c r="I962" i="3"/>
  <c r="I961" i="3"/>
  <c r="I960" i="3"/>
  <c r="I965" i="3" s="1"/>
  <c r="K958" i="3"/>
  <c r="G958" i="3"/>
  <c r="F958" i="3"/>
  <c r="E958" i="3"/>
  <c r="I956" i="3"/>
  <c r="I955" i="3"/>
  <c r="I954" i="3"/>
  <c r="I953" i="3"/>
  <c r="I952" i="3"/>
  <c r="I957" i="3" s="1"/>
  <c r="H126" i="2" s="1"/>
  <c r="I126" i="2" s="1"/>
  <c r="K950" i="3"/>
  <c r="G950" i="3"/>
  <c r="F950" i="3"/>
  <c r="E950" i="3"/>
  <c r="I948" i="3"/>
  <c r="I947" i="3"/>
  <c r="I946" i="3"/>
  <c r="I945" i="3"/>
  <c r="I949" i="3" s="1"/>
  <c r="K943" i="3"/>
  <c r="G943" i="3"/>
  <c r="F943" i="3"/>
  <c r="E943" i="3"/>
  <c r="I941" i="3"/>
  <c r="I940" i="3"/>
  <c r="I939" i="3"/>
  <c r="I938" i="3"/>
  <c r="G936" i="3"/>
  <c r="F936" i="3"/>
  <c r="E936" i="3"/>
  <c r="I934" i="3"/>
  <c r="I933" i="3"/>
  <c r="I932" i="3"/>
  <c r="I931" i="3"/>
  <c r="I930" i="3"/>
  <c r="I929" i="3"/>
  <c r="I928" i="3"/>
  <c r="K926" i="3"/>
  <c r="G926" i="3"/>
  <c r="F926" i="3"/>
  <c r="E926" i="3"/>
  <c r="I924" i="3"/>
  <c r="I923" i="3"/>
  <c r="I922" i="3"/>
  <c r="I921" i="3"/>
  <c r="I920" i="3"/>
  <c r="I919" i="3"/>
  <c r="I918" i="3"/>
  <c r="G916" i="3"/>
  <c r="F916" i="3"/>
  <c r="E916" i="3"/>
  <c r="I914" i="3"/>
  <c r="I913" i="3"/>
  <c r="I912" i="3"/>
  <c r="I911" i="3"/>
  <c r="I910" i="3"/>
  <c r="I909" i="3"/>
  <c r="I908" i="3"/>
  <c r="G906" i="3"/>
  <c r="F906" i="3"/>
  <c r="E906" i="3"/>
  <c r="I904" i="3"/>
  <c r="I903" i="3"/>
  <c r="I902" i="3"/>
  <c r="I901" i="3"/>
  <c r="I900" i="3"/>
  <c r="I899" i="3"/>
  <c r="I898" i="3"/>
  <c r="I905" i="3" s="1"/>
  <c r="K896" i="3"/>
  <c r="G896" i="3"/>
  <c r="F896" i="3"/>
  <c r="E896" i="3"/>
  <c r="I894" i="3"/>
  <c r="I893" i="3"/>
  <c r="I892" i="3"/>
  <c r="I891" i="3"/>
  <c r="I890" i="3"/>
  <c r="I889" i="3"/>
  <c r="I888" i="3"/>
  <c r="I895" i="3" s="1"/>
  <c r="H119" i="2" s="1"/>
  <c r="K886" i="3"/>
  <c r="G886" i="3"/>
  <c r="F886" i="3"/>
  <c r="E886" i="3"/>
  <c r="I884" i="3"/>
  <c r="I883" i="3"/>
  <c r="I882" i="3"/>
  <c r="I881" i="3"/>
  <c r="I880" i="3"/>
  <c r="I879" i="3"/>
  <c r="I878" i="3"/>
  <c r="G876" i="3"/>
  <c r="F876" i="3"/>
  <c r="E876" i="3"/>
  <c r="I874" i="3"/>
  <c r="I873" i="3"/>
  <c r="I872" i="3"/>
  <c r="I871" i="3"/>
  <c r="I870" i="3"/>
  <c r="I869" i="3"/>
  <c r="I875" i="3" s="1"/>
  <c r="I868" i="3"/>
  <c r="K866" i="3"/>
  <c r="G866" i="3"/>
  <c r="F866" i="3"/>
  <c r="E866" i="3"/>
  <c r="I864" i="3"/>
  <c r="I863" i="3"/>
  <c r="I862" i="3"/>
  <c r="I861" i="3"/>
  <c r="I860" i="3"/>
  <c r="I859" i="3"/>
  <c r="I858" i="3"/>
  <c r="I865" i="3" s="1"/>
  <c r="K856" i="3"/>
  <c r="G856" i="3"/>
  <c r="F856" i="3"/>
  <c r="E856" i="3"/>
  <c r="I854" i="3"/>
  <c r="I853" i="3"/>
  <c r="I852" i="3"/>
  <c r="I851" i="3"/>
  <c r="I850" i="3"/>
  <c r="I849" i="3"/>
  <c r="I848" i="3"/>
  <c r="I855" i="3" s="1"/>
  <c r="K846" i="3"/>
  <c r="G846" i="3"/>
  <c r="F846" i="3"/>
  <c r="E846" i="3"/>
  <c r="I844" i="3"/>
  <c r="I843" i="3"/>
  <c r="I842" i="3"/>
  <c r="I841" i="3"/>
  <c r="I840" i="3"/>
  <c r="I839" i="3"/>
  <c r="I838" i="3"/>
  <c r="K836" i="3"/>
  <c r="G836" i="3"/>
  <c r="F836" i="3"/>
  <c r="E836" i="3"/>
  <c r="I834" i="3"/>
  <c r="I833" i="3"/>
  <c r="I832" i="3"/>
  <c r="I831" i="3"/>
  <c r="I830" i="3"/>
  <c r="I829" i="3"/>
  <c r="I828" i="3"/>
  <c r="K826" i="3"/>
  <c r="G826" i="3"/>
  <c r="F826" i="3"/>
  <c r="E826" i="3"/>
  <c r="I824" i="3"/>
  <c r="I823" i="3"/>
  <c r="I822" i="3"/>
  <c r="I821" i="3"/>
  <c r="I820" i="3"/>
  <c r="I819" i="3"/>
  <c r="I818" i="3"/>
  <c r="I817" i="3"/>
  <c r="I816" i="3"/>
  <c r="I815" i="3"/>
  <c r="I814" i="3"/>
  <c r="I813" i="3"/>
  <c r="I812" i="3"/>
  <c r="I811" i="3"/>
  <c r="I810" i="3"/>
  <c r="I809" i="3"/>
  <c r="I808" i="3"/>
  <c r="I807" i="3"/>
  <c r="I825" i="3" s="1"/>
  <c r="K805" i="3"/>
  <c r="G805" i="3"/>
  <c r="F805" i="3"/>
  <c r="E805" i="3"/>
  <c r="I803" i="3"/>
  <c r="I802" i="3"/>
  <c r="I801" i="3"/>
  <c r="I800" i="3"/>
  <c r="I799" i="3"/>
  <c r="I798" i="3"/>
  <c r="I797" i="3"/>
  <c r="I796" i="3"/>
  <c r="I795" i="3"/>
  <c r="I794" i="3"/>
  <c r="I793" i="3"/>
  <c r="I792" i="3"/>
  <c r="I791" i="3"/>
  <c r="I790" i="3"/>
  <c r="I789" i="3"/>
  <c r="I788" i="3"/>
  <c r="I804" i="3" s="1"/>
  <c r="K786" i="3"/>
  <c r="G786" i="3"/>
  <c r="F786" i="3"/>
  <c r="E786" i="3"/>
  <c r="I784" i="3"/>
  <c r="I783" i="3"/>
  <c r="I782" i="3"/>
  <c r="I781" i="3"/>
  <c r="I780" i="3"/>
  <c r="I779" i="3"/>
  <c r="I778" i="3"/>
  <c r="I777" i="3"/>
  <c r="I776" i="3"/>
  <c r="I775" i="3"/>
  <c r="I774" i="3"/>
  <c r="I773" i="3"/>
  <c r="I772" i="3"/>
  <c r="I771" i="3"/>
  <c r="I770" i="3"/>
  <c r="K768" i="3"/>
  <c r="G768" i="3"/>
  <c r="F768" i="3"/>
  <c r="E768" i="3"/>
  <c r="I766" i="3"/>
  <c r="I765" i="3"/>
  <c r="I764" i="3"/>
  <c r="I763" i="3"/>
  <c r="I762" i="3"/>
  <c r="I761" i="3"/>
  <c r="I760" i="3"/>
  <c r="I759" i="3"/>
  <c r="I758" i="3"/>
  <c r="I757" i="3"/>
  <c r="I756" i="3"/>
  <c r="I755" i="3"/>
  <c r="I754" i="3"/>
  <c r="I753" i="3"/>
  <c r="I752" i="3"/>
  <c r="K750" i="3"/>
  <c r="G750" i="3"/>
  <c r="F750" i="3"/>
  <c r="E750" i="3"/>
  <c r="I748" i="3"/>
  <c r="I747" i="3"/>
  <c r="I746" i="3"/>
  <c r="I745" i="3"/>
  <c r="I744" i="3"/>
  <c r="I743" i="3"/>
  <c r="I742" i="3"/>
  <c r="I741" i="3"/>
  <c r="I740" i="3"/>
  <c r="I739" i="3"/>
  <c r="I738" i="3"/>
  <c r="I737" i="3"/>
  <c r="I736" i="3"/>
  <c r="I735" i="3"/>
  <c r="I749" i="3" s="1"/>
  <c r="K733" i="3"/>
  <c r="G733" i="3"/>
  <c r="F733" i="3"/>
  <c r="E733" i="3"/>
  <c r="I731" i="3"/>
  <c r="I730" i="3"/>
  <c r="I729" i="3"/>
  <c r="I728" i="3"/>
  <c r="I727" i="3"/>
  <c r="I726" i="3"/>
  <c r="I725" i="3"/>
  <c r="I724" i="3"/>
  <c r="I723" i="3"/>
  <c r="I722" i="3"/>
  <c r="I721" i="3"/>
  <c r="I720" i="3"/>
  <c r="I732" i="3" s="1"/>
  <c r="I719" i="3"/>
  <c r="I718" i="3"/>
  <c r="K716" i="3"/>
  <c r="G716" i="3"/>
  <c r="F716" i="3"/>
  <c r="E716" i="3"/>
  <c r="I714" i="3"/>
  <c r="I713" i="3"/>
  <c r="I712" i="3"/>
  <c r="I711" i="3"/>
  <c r="I710" i="3"/>
  <c r="I709" i="3"/>
  <c r="I708" i="3"/>
  <c r="I707" i="3"/>
  <c r="I706" i="3"/>
  <c r="I705" i="3"/>
  <c r="I704" i="3"/>
  <c r="I703" i="3"/>
  <c r="I715" i="3" s="1"/>
  <c r="H106" i="2" s="1"/>
  <c r="I106" i="2" s="1"/>
  <c r="J106" i="2" s="1"/>
  <c r="I702" i="3"/>
  <c r="K700" i="3"/>
  <c r="G700" i="3"/>
  <c r="F700" i="3"/>
  <c r="E700" i="3"/>
  <c r="I698" i="3"/>
  <c r="I697" i="3"/>
  <c r="I696" i="3"/>
  <c r="I695" i="3"/>
  <c r="I694" i="3"/>
  <c r="I693" i="3"/>
  <c r="I692" i="3"/>
  <c r="K690" i="3"/>
  <c r="G690" i="3"/>
  <c r="F690" i="3"/>
  <c r="E690" i="3"/>
  <c r="I688" i="3"/>
  <c r="I687" i="3"/>
  <c r="I686" i="3"/>
  <c r="I685" i="3"/>
  <c r="I684" i="3"/>
  <c r="K682" i="3"/>
  <c r="G682" i="3"/>
  <c r="F682" i="3"/>
  <c r="E682" i="3"/>
  <c r="I680" i="3"/>
  <c r="I679" i="3"/>
  <c r="I678" i="3"/>
  <c r="I677" i="3"/>
  <c r="I681" i="3" s="1"/>
  <c r="H103" i="2" s="1"/>
  <c r="I103" i="2" s="1"/>
  <c r="J103" i="2" s="1"/>
  <c r="I676" i="3"/>
  <c r="K674" i="3"/>
  <c r="G674" i="3"/>
  <c r="F674" i="3"/>
  <c r="E674" i="3"/>
  <c r="I672" i="3"/>
  <c r="I671" i="3"/>
  <c r="I670" i="3"/>
  <c r="I669" i="3"/>
  <c r="I668" i="3"/>
  <c r="I667" i="3"/>
  <c r="I666" i="3"/>
  <c r="I673" i="3" s="1"/>
  <c r="H102" i="2" s="1"/>
  <c r="I102" i="2" s="1"/>
  <c r="J102" i="2" s="1"/>
  <c r="K664" i="3"/>
  <c r="G664" i="3"/>
  <c r="F664" i="3"/>
  <c r="E664" i="3"/>
  <c r="I662" i="3"/>
  <c r="I661" i="3"/>
  <c r="I660" i="3"/>
  <c r="I659" i="3"/>
  <c r="I658" i="3"/>
  <c r="I657" i="3"/>
  <c r="I656" i="3"/>
  <c r="I663" i="3" s="1"/>
  <c r="K654" i="3"/>
  <c r="G654" i="3"/>
  <c r="F654" i="3"/>
  <c r="E654" i="3"/>
  <c r="I652" i="3"/>
  <c r="I651" i="3"/>
  <c r="I650" i="3"/>
  <c r="I649" i="3"/>
  <c r="I648" i="3"/>
  <c r="I647" i="3"/>
  <c r="I653" i="3" s="1"/>
  <c r="K645" i="3"/>
  <c r="G645" i="3"/>
  <c r="F645" i="3"/>
  <c r="E645" i="3"/>
  <c r="I643" i="3"/>
  <c r="I642" i="3"/>
  <c r="I641" i="3"/>
  <c r="I640" i="3"/>
  <c r="I639" i="3"/>
  <c r="I638" i="3"/>
  <c r="I637" i="3"/>
  <c r="I636" i="3"/>
  <c r="I635" i="3"/>
  <c r="K633" i="3"/>
  <c r="G633" i="3"/>
  <c r="F633" i="3"/>
  <c r="E633" i="3"/>
  <c r="I631" i="3"/>
  <c r="I630" i="3"/>
  <c r="I629" i="3"/>
  <c r="I628" i="3"/>
  <c r="K626" i="3"/>
  <c r="G626" i="3"/>
  <c r="F626" i="3"/>
  <c r="E626" i="3"/>
  <c r="I625" i="3"/>
  <c r="I624" i="3"/>
  <c r="I623" i="3"/>
  <c r="I622" i="3"/>
  <c r="K620" i="3"/>
  <c r="G620" i="3"/>
  <c r="F620" i="3"/>
  <c r="E620" i="3"/>
  <c r="I619" i="3"/>
  <c r="I618" i="3"/>
  <c r="I617" i="3"/>
  <c r="I616" i="3"/>
  <c r="K614" i="3"/>
  <c r="G614" i="3"/>
  <c r="F614" i="3"/>
  <c r="E614" i="3"/>
  <c r="I613" i="3"/>
  <c r="I612" i="3"/>
  <c r="I611" i="3"/>
  <c r="I610" i="3"/>
  <c r="K608" i="3"/>
  <c r="G608" i="3"/>
  <c r="F608" i="3"/>
  <c r="E608" i="3"/>
  <c r="I607" i="3"/>
  <c r="I606" i="3"/>
  <c r="I605" i="3"/>
  <c r="I604" i="3"/>
  <c r="K602" i="3"/>
  <c r="G602" i="3"/>
  <c r="F602" i="3"/>
  <c r="E602" i="3"/>
  <c r="I601" i="3"/>
  <c r="I600" i="3"/>
  <c r="I599" i="3"/>
  <c r="I598" i="3"/>
  <c r="K596" i="3"/>
  <c r="G596" i="3"/>
  <c r="F596" i="3"/>
  <c r="E596" i="3"/>
  <c r="I595" i="3"/>
  <c r="I594" i="3"/>
  <c r="I593" i="3"/>
  <c r="I592" i="3"/>
  <c r="K590" i="3"/>
  <c r="G590" i="3"/>
  <c r="F590" i="3"/>
  <c r="E590" i="3"/>
  <c r="I588" i="3"/>
  <c r="I587" i="3"/>
  <c r="I586" i="3"/>
  <c r="I585" i="3"/>
  <c r="I589" i="3" s="1"/>
  <c r="H91" i="2" s="1"/>
  <c r="K583" i="3"/>
  <c r="G583" i="3"/>
  <c r="F583" i="3"/>
  <c r="E583" i="3"/>
  <c r="I581" i="3"/>
  <c r="I580" i="3"/>
  <c r="I579" i="3"/>
  <c r="I578" i="3"/>
  <c r="I582" i="3" s="1"/>
  <c r="K576" i="3"/>
  <c r="G576" i="3"/>
  <c r="F576" i="3"/>
  <c r="E576" i="3"/>
  <c r="I574" i="3"/>
  <c r="I573" i="3"/>
  <c r="I572" i="3"/>
  <c r="I571" i="3"/>
  <c r="K569" i="3"/>
  <c r="G569" i="3"/>
  <c r="F569" i="3"/>
  <c r="E569" i="3"/>
  <c r="I567" i="3"/>
  <c r="I566" i="3"/>
  <c r="I565" i="3"/>
  <c r="K563" i="3"/>
  <c r="G563" i="3"/>
  <c r="F563" i="3"/>
  <c r="E563" i="3"/>
  <c r="I561" i="3"/>
  <c r="I560" i="3"/>
  <c r="I559" i="3"/>
  <c r="I562" i="3" s="1"/>
  <c r="K557" i="3"/>
  <c r="G557" i="3"/>
  <c r="F557" i="3"/>
  <c r="E557" i="3"/>
  <c r="I555" i="3"/>
  <c r="I554" i="3"/>
  <c r="I553" i="3"/>
  <c r="I556" i="3" s="1"/>
  <c r="H86" i="2" s="1"/>
  <c r="I86" i="2" s="1"/>
  <c r="J86" i="2" s="1"/>
  <c r="K551" i="3"/>
  <c r="G551" i="3"/>
  <c r="F551" i="3"/>
  <c r="E551" i="3"/>
  <c r="I549" i="3"/>
  <c r="I548" i="3"/>
  <c r="I547" i="3"/>
  <c r="K545" i="3"/>
  <c r="G545" i="3"/>
  <c r="F545" i="3"/>
  <c r="E545" i="3"/>
  <c r="I543" i="3"/>
  <c r="I542" i="3"/>
  <c r="I541" i="3"/>
  <c r="K539" i="3"/>
  <c r="G539" i="3"/>
  <c r="F539" i="3"/>
  <c r="E539" i="3"/>
  <c r="I537" i="3"/>
  <c r="I536" i="3"/>
  <c r="I535" i="3"/>
  <c r="I534" i="3"/>
  <c r="I533" i="3"/>
  <c r="I538" i="3" s="1"/>
  <c r="K531" i="3"/>
  <c r="G531" i="3"/>
  <c r="F531" i="3"/>
  <c r="E531" i="3"/>
  <c r="I529" i="3"/>
  <c r="I528" i="3"/>
  <c r="I527" i="3"/>
  <c r="I526" i="3"/>
  <c r="I525" i="3"/>
  <c r="I530" i="3" s="1"/>
  <c r="H82" i="2" s="1"/>
  <c r="I82" i="2" s="1"/>
  <c r="J82" i="2" s="1"/>
  <c r="K523" i="3"/>
  <c r="G523" i="3"/>
  <c r="F523" i="3"/>
  <c r="E523" i="3"/>
  <c r="I521" i="3"/>
  <c r="I520" i="3"/>
  <c r="I519" i="3"/>
  <c r="I518" i="3"/>
  <c r="I517" i="3"/>
  <c r="I522" i="3" s="1"/>
  <c r="K515" i="3"/>
  <c r="G515" i="3"/>
  <c r="F515" i="3"/>
  <c r="E515" i="3"/>
  <c r="I513" i="3"/>
  <c r="I512" i="3"/>
  <c r="I511" i="3"/>
  <c r="I510" i="3"/>
  <c r="I509" i="3"/>
  <c r="K507" i="3"/>
  <c r="G507" i="3"/>
  <c r="F507" i="3"/>
  <c r="E507" i="3"/>
  <c r="I505" i="3"/>
  <c r="I504" i="3"/>
  <c r="I503" i="3"/>
  <c r="I502" i="3"/>
  <c r="I501" i="3"/>
  <c r="I500" i="3"/>
  <c r="I506" i="3" s="1"/>
  <c r="H79" i="2" s="1"/>
  <c r="I79" i="2" s="1"/>
  <c r="J79" i="2" s="1"/>
  <c r="K498" i="3"/>
  <c r="G498" i="3"/>
  <c r="F498" i="3"/>
  <c r="E498" i="3"/>
  <c r="I496" i="3"/>
  <c r="I495" i="3"/>
  <c r="I494" i="3"/>
  <c r="I493" i="3"/>
  <c r="I497" i="3" s="1"/>
  <c r="H78" i="2" s="1"/>
  <c r="I78" i="2" s="1"/>
  <c r="J78" i="2" s="1"/>
  <c r="I492" i="3"/>
  <c r="K490" i="3"/>
  <c r="G490" i="3"/>
  <c r="F490" i="3"/>
  <c r="E490" i="3"/>
  <c r="I488" i="3"/>
  <c r="I487" i="3"/>
  <c r="I486" i="3"/>
  <c r="I485" i="3"/>
  <c r="I489" i="3" s="1"/>
  <c r="H77" i="2" s="1"/>
  <c r="I77" i="2" s="1"/>
  <c r="J77" i="2" s="1"/>
  <c r="I484" i="3"/>
  <c r="I483" i="3"/>
  <c r="K481" i="3"/>
  <c r="G481" i="3"/>
  <c r="F481" i="3"/>
  <c r="E481" i="3"/>
  <c r="I479" i="3"/>
  <c r="I478" i="3"/>
  <c r="I477" i="3"/>
  <c r="I476" i="3"/>
  <c r="I475" i="3"/>
  <c r="I474" i="3"/>
  <c r="K472" i="3"/>
  <c r="G472" i="3"/>
  <c r="F472" i="3"/>
  <c r="E472" i="3"/>
  <c r="I470" i="3"/>
  <c r="I469" i="3"/>
  <c r="I468" i="3"/>
  <c r="I467" i="3"/>
  <c r="K465" i="3"/>
  <c r="G465" i="3"/>
  <c r="F465" i="3"/>
  <c r="E465" i="3"/>
  <c r="I463" i="3"/>
  <c r="I462" i="3"/>
  <c r="I461" i="3"/>
  <c r="I460" i="3"/>
  <c r="I459" i="3"/>
  <c r="I464" i="3" s="1"/>
  <c r="K457" i="3"/>
  <c r="G457" i="3"/>
  <c r="F457" i="3"/>
  <c r="E457" i="3"/>
  <c r="I455" i="3"/>
  <c r="I454" i="3"/>
  <c r="I453" i="3"/>
  <c r="I452" i="3"/>
  <c r="I451" i="3"/>
  <c r="I456" i="3" s="1"/>
  <c r="K449" i="3"/>
  <c r="G449" i="3"/>
  <c r="F449" i="3"/>
  <c r="E449" i="3"/>
  <c r="I447" i="3"/>
  <c r="I446" i="3"/>
  <c r="I445" i="3"/>
  <c r="I444" i="3"/>
  <c r="I443" i="3"/>
  <c r="I448" i="3" s="1"/>
  <c r="K441" i="3"/>
  <c r="G441" i="3"/>
  <c r="F441" i="3"/>
  <c r="E441" i="3"/>
  <c r="I439" i="3"/>
  <c r="I438" i="3"/>
  <c r="I437" i="3"/>
  <c r="I436" i="3"/>
  <c r="I435" i="3"/>
  <c r="K433" i="3"/>
  <c r="G433" i="3"/>
  <c r="F433" i="3"/>
  <c r="E433" i="3"/>
  <c r="I431" i="3"/>
  <c r="I430" i="3"/>
  <c r="I429" i="3"/>
  <c r="I428" i="3"/>
  <c r="I427" i="3"/>
  <c r="I432" i="3" s="1"/>
  <c r="K425" i="3"/>
  <c r="G425" i="3"/>
  <c r="F425" i="3"/>
  <c r="E425" i="3"/>
  <c r="I423" i="3"/>
  <c r="I422" i="3"/>
  <c r="I421" i="3"/>
  <c r="I420" i="3"/>
  <c r="I419" i="3"/>
  <c r="I424" i="3" s="1"/>
  <c r="K417" i="3"/>
  <c r="G417" i="3"/>
  <c r="F417" i="3"/>
  <c r="E417" i="3"/>
  <c r="I415" i="3"/>
  <c r="I414" i="3"/>
  <c r="I413" i="3"/>
  <c r="I412" i="3"/>
  <c r="I411" i="3"/>
  <c r="I416" i="3" s="1"/>
  <c r="K409" i="3"/>
  <c r="G409" i="3"/>
  <c r="F409" i="3"/>
  <c r="E409" i="3"/>
  <c r="I407" i="3"/>
  <c r="I406" i="3"/>
  <c r="I405" i="3"/>
  <c r="I404" i="3"/>
  <c r="I403" i="3"/>
  <c r="K401" i="3"/>
  <c r="G401" i="3"/>
  <c r="F401" i="3"/>
  <c r="E401" i="3"/>
  <c r="I399" i="3"/>
  <c r="I398" i="3"/>
  <c r="I400" i="3" s="1"/>
  <c r="H66" i="2" s="1"/>
  <c r="I66" i="2" s="1"/>
  <c r="K396" i="3"/>
  <c r="G396" i="3"/>
  <c r="F396" i="3"/>
  <c r="E396" i="3"/>
  <c r="I394" i="3"/>
  <c r="I393" i="3"/>
  <c r="I392" i="3"/>
  <c r="I391" i="3"/>
  <c r="I390" i="3"/>
  <c r="I389" i="3"/>
  <c r="I388" i="3"/>
  <c r="I387" i="3"/>
  <c r="I386" i="3"/>
  <c r="I385" i="3"/>
  <c r="I395" i="3" s="1"/>
  <c r="K383" i="3"/>
  <c r="G383" i="3"/>
  <c r="F383" i="3"/>
  <c r="E383" i="3"/>
  <c r="I381" i="3"/>
  <c r="I380" i="3"/>
  <c r="I379" i="3"/>
  <c r="I378" i="3"/>
  <c r="I377" i="3"/>
  <c r="I376" i="3"/>
  <c r="I382" i="3" s="1"/>
  <c r="K374" i="3"/>
  <c r="G374" i="3"/>
  <c r="F374" i="3"/>
  <c r="E374" i="3"/>
  <c r="I372" i="3"/>
  <c r="I371" i="3"/>
  <c r="I370" i="3"/>
  <c r="I369" i="3"/>
  <c r="I373" i="3" s="1"/>
  <c r="H63" i="2" s="1"/>
  <c r="I368" i="3"/>
  <c r="I367" i="3"/>
  <c r="K365" i="3"/>
  <c r="G365" i="3"/>
  <c r="F365" i="3"/>
  <c r="E365" i="3"/>
  <c r="I363" i="3"/>
  <c r="I362" i="3"/>
  <c r="I361" i="3"/>
  <c r="I360" i="3"/>
  <c r="I359" i="3"/>
  <c r="I358" i="3"/>
  <c r="K356" i="3"/>
  <c r="G356" i="3"/>
  <c r="F356" i="3"/>
  <c r="E356" i="3"/>
  <c r="I354" i="3"/>
  <c r="I353" i="3"/>
  <c r="I352" i="3"/>
  <c r="I351" i="3"/>
  <c r="I350" i="3"/>
  <c r="I349" i="3"/>
  <c r="I355" i="3" s="1"/>
  <c r="K347" i="3"/>
  <c r="G347" i="3"/>
  <c r="F347" i="3"/>
  <c r="E347" i="3"/>
  <c r="I345" i="3"/>
  <c r="I344" i="3"/>
  <c r="I343" i="3"/>
  <c r="I342" i="3"/>
  <c r="I341" i="3"/>
  <c r="I340" i="3"/>
  <c r="I346" i="3" s="1"/>
  <c r="K338" i="3"/>
  <c r="G338" i="3"/>
  <c r="F338" i="3"/>
  <c r="E338" i="3"/>
  <c r="I336" i="3"/>
  <c r="I335" i="3"/>
  <c r="I334" i="3"/>
  <c r="I333" i="3"/>
  <c r="I337" i="3" s="1"/>
  <c r="H59" i="2" s="1"/>
  <c r="I332" i="3"/>
  <c r="I331" i="3"/>
  <c r="K329" i="3"/>
  <c r="G329" i="3"/>
  <c r="F329" i="3"/>
  <c r="E329" i="3"/>
  <c r="I327" i="3"/>
  <c r="I326" i="3"/>
  <c r="I325" i="3"/>
  <c r="I324" i="3"/>
  <c r="I323" i="3"/>
  <c r="I322" i="3"/>
  <c r="K320" i="3"/>
  <c r="G320" i="3"/>
  <c r="F320" i="3"/>
  <c r="E320" i="3"/>
  <c r="I318" i="3"/>
  <c r="I317" i="3"/>
  <c r="I316" i="3"/>
  <c r="I315" i="3"/>
  <c r="I314" i="3"/>
  <c r="I313" i="3"/>
  <c r="I319" i="3" s="1"/>
  <c r="H57" i="2" s="1"/>
  <c r="I57" i="2" s="1"/>
  <c r="J57" i="2" s="1"/>
  <c r="K311" i="3"/>
  <c r="G311" i="3"/>
  <c r="F311" i="3"/>
  <c r="E311" i="3"/>
  <c r="I309" i="3"/>
  <c r="I308" i="3"/>
  <c r="I307" i="3"/>
  <c r="I306" i="3"/>
  <c r="I305" i="3"/>
  <c r="I304" i="3"/>
  <c r="K302" i="3"/>
  <c r="G302" i="3"/>
  <c r="F302" i="3"/>
  <c r="E302" i="3"/>
  <c r="I300" i="3"/>
  <c r="I299" i="3"/>
  <c r="I298" i="3"/>
  <c r="I297" i="3"/>
  <c r="I301" i="3" s="1"/>
  <c r="I296" i="3"/>
  <c r="I295" i="3"/>
  <c r="K293" i="3"/>
  <c r="G293" i="3"/>
  <c r="F293" i="3"/>
  <c r="E293" i="3"/>
  <c r="I291" i="3"/>
  <c r="I290" i="3"/>
  <c r="I289" i="3"/>
  <c r="I288" i="3"/>
  <c r="I287" i="3"/>
  <c r="I286" i="3"/>
  <c r="I292" i="3" s="1"/>
  <c r="K284" i="3"/>
  <c r="G284" i="3"/>
  <c r="F284" i="3"/>
  <c r="E284" i="3"/>
  <c r="I282" i="3"/>
  <c r="I281" i="3"/>
  <c r="I280" i="3"/>
  <c r="I279" i="3"/>
  <c r="I278" i="3"/>
  <c r="I277" i="3"/>
  <c r="I283" i="3" s="1"/>
  <c r="K275" i="3"/>
  <c r="G275" i="3"/>
  <c r="F275" i="3"/>
  <c r="E275" i="3"/>
  <c r="I273" i="3"/>
  <c r="I272" i="3"/>
  <c r="I271" i="3"/>
  <c r="I270" i="3"/>
  <c r="I269" i="3"/>
  <c r="K267" i="3"/>
  <c r="G267" i="3"/>
  <c r="F267" i="3"/>
  <c r="E267" i="3"/>
  <c r="I265" i="3"/>
  <c r="I264" i="3"/>
  <c r="I263" i="3"/>
  <c r="I262" i="3"/>
  <c r="I261" i="3"/>
  <c r="I266" i="3" s="1"/>
  <c r="K259" i="3"/>
  <c r="G259" i="3"/>
  <c r="F259" i="3"/>
  <c r="E259" i="3"/>
  <c r="I257" i="3"/>
  <c r="I256" i="3"/>
  <c r="I255" i="3"/>
  <c r="I254" i="3"/>
  <c r="I253" i="3"/>
  <c r="I258" i="3" s="1"/>
  <c r="K251" i="3"/>
  <c r="G251" i="3"/>
  <c r="F251" i="3"/>
  <c r="E251" i="3"/>
  <c r="I249" i="3"/>
  <c r="I248" i="3"/>
  <c r="I247" i="3"/>
  <c r="I246" i="3"/>
  <c r="I245" i="3"/>
  <c r="I250" i="3" s="1"/>
  <c r="K243" i="3"/>
  <c r="G243" i="3"/>
  <c r="F243" i="3"/>
  <c r="E243" i="3"/>
  <c r="I241" i="3"/>
  <c r="I242" i="3" s="1"/>
  <c r="I237" i="3"/>
  <c r="I238" i="3" s="1"/>
  <c r="I233" i="3"/>
  <c r="I234" i="3" s="1"/>
  <c r="I229" i="3"/>
  <c r="I228" i="3"/>
  <c r="I227" i="3"/>
  <c r="I226" i="3"/>
  <c r="I225" i="3"/>
  <c r="I224" i="3"/>
  <c r="K222" i="3"/>
  <c r="G222" i="3"/>
  <c r="F222" i="3"/>
  <c r="E222" i="3"/>
  <c r="I220" i="3"/>
  <c r="I219" i="3"/>
  <c r="I218" i="3"/>
  <c r="I217" i="3"/>
  <c r="I216" i="3"/>
  <c r="I215" i="3"/>
  <c r="I221" i="3" s="1"/>
  <c r="K213" i="3"/>
  <c r="G213" i="3"/>
  <c r="F213" i="3"/>
  <c r="E213" i="3"/>
  <c r="I211" i="3"/>
  <c r="I210" i="3"/>
  <c r="I209" i="3"/>
  <c r="I208" i="3"/>
  <c r="I207" i="3"/>
  <c r="I206" i="3"/>
  <c r="I205" i="3"/>
  <c r="I204" i="3"/>
  <c r="I203" i="3"/>
  <c r="I202" i="3"/>
  <c r="K200" i="3"/>
  <c r="G200" i="3"/>
  <c r="F200" i="3"/>
  <c r="E200" i="3"/>
  <c r="I198" i="3"/>
  <c r="I197" i="3"/>
  <c r="I196" i="3"/>
  <c r="I195" i="3"/>
  <c r="I194" i="3"/>
  <c r="I193" i="3"/>
  <c r="I192" i="3"/>
  <c r="I191" i="3"/>
  <c r="I199" i="3" s="1"/>
  <c r="I190" i="3"/>
  <c r="I189" i="3"/>
  <c r="K187" i="3"/>
  <c r="G187" i="3"/>
  <c r="F187" i="3"/>
  <c r="E187" i="3"/>
  <c r="I185" i="3"/>
  <c r="I184" i="3"/>
  <c r="I183" i="3"/>
  <c r="I182" i="3"/>
  <c r="I181" i="3"/>
  <c r="I180" i="3"/>
  <c r="I179" i="3"/>
  <c r="I178" i="3"/>
  <c r="I177" i="3"/>
  <c r="I176" i="3"/>
  <c r="I186" i="3" s="1"/>
  <c r="K174" i="3"/>
  <c r="G174" i="3"/>
  <c r="F174" i="3"/>
  <c r="E174" i="3"/>
  <c r="I172" i="3"/>
  <c r="I171" i="3"/>
  <c r="I170" i="3"/>
  <c r="I169" i="3"/>
  <c r="I168" i="3"/>
  <c r="I167" i="3"/>
  <c r="I166" i="3"/>
  <c r="I165" i="3"/>
  <c r="I164" i="3"/>
  <c r="I163" i="3"/>
  <c r="I173" i="3" s="1"/>
  <c r="K161" i="3"/>
  <c r="G161" i="3"/>
  <c r="F161" i="3"/>
  <c r="E161" i="3"/>
  <c r="I159" i="3"/>
  <c r="I158" i="3"/>
  <c r="I157" i="3"/>
  <c r="I156" i="3"/>
  <c r="I155" i="3"/>
  <c r="I154" i="3"/>
  <c r="I153" i="3"/>
  <c r="I152" i="3"/>
  <c r="K150" i="3"/>
  <c r="G150" i="3"/>
  <c r="F150" i="3"/>
  <c r="E150" i="3"/>
  <c r="I148" i="3"/>
  <c r="I147" i="3"/>
  <c r="I146" i="3"/>
  <c r="I145" i="3"/>
  <c r="I144" i="3"/>
  <c r="I143" i="3"/>
  <c r="I142" i="3"/>
  <c r="I149" i="3" s="1"/>
  <c r="K140" i="3"/>
  <c r="G140" i="3"/>
  <c r="F140" i="3"/>
  <c r="E140" i="3"/>
  <c r="I138" i="3"/>
  <c r="I137" i="3"/>
  <c r="I136" i="3"/>
  <c r="I135" i="3"/>
  <c r="I134" i="3"/>
  <c r="I133" i="3"/>
  <c r="I132" i="3"/>
  <c r="I139" i="3" s="1"/>
  <c r="K130" i="3"/>
  <c r="G130" i="3"/>
  <c r="F130" i="3"/>
  <c r="E130" i="3"/>
  <c r="I128" i="3"/>
  <c r="I127" i="3"/>
  <c r="I126" i="3"/>
  <c r="I125" i="3"/>
  <c r="I124" i="3"/>
  <c r="I129" i="3" s="1"/>
  <c r="K122" i="3"/>
  <c r="G122" i="3"/>
  <c r="F122" i="3"/>
  <c r="E122" i="3"/>
  <c r="I120" i="3"/>
  <c r="I119" i="3"/>
  <c r="I118" i="3"/>
  <c r="I117" i="3"/>
  <c r="I121" i="3" s="1"/>
  <c r="I116" i="3"/>
  <c r="K114" i="3"/>
  <c r="G114" i="3"/>
  <c r="F114" i="3"/>
  <c r="E114" i="3"/>
  <c r="I112" i="3"/>
  <c r="I111" i="3"/>
  <c r="I110" i="3"/>
  <c r="I109" i="3"/>
  <c r="I108" i="3"/>
  <c r="K106" i="3"/>
  <c r="G106" i="3"/>
  <c r="F106" i="3"/>
  <c r="E106" i="3"/>
  <c r="I104" i="3"/>
  <c r="I103" i="3"/>
  <c r="I102" i="3"/>
  <c r="I101" i="3"/>
  <c r="I100" i="3"/>
  <c r="I99" i="3"/>
  <c r="I98" i="3"/>
  <c r="I97" i="3"/>
  <c r="I105" i="3" s="1"/>
  <c r="H33" i="2" s="1"/>
  <c r="I33" i="2" s="1"/>
  <c r="J33" i="2" s="1"/>
  <c r="I96" i="3"/>
  <c r="K94" i="3"/>
  <c r="G94" i="3"/>
  <c r="F94" i="3"/>
  <c r="E94" i="3"/>
  <c r="I92" i="3"/>
  <c r="I91" i="3"/>
  <c r="I90" i="3"/>
  <c r="I93" i="3" s="1"/>
  <c r="K89" i="3"/>
  <c r="I88" i="3"/>
  <c r="I87" i="3"/>
  <c r="I86" i="3"/>
  <c r="I85" i="3"/>
  <c r="K84" i="3"/>
  <c r="I82" i="3"/>
  <c r="I81" i="3"/>
  <c r="I80" i="3"/>
  <c r="K79" i="3"/>
  <c r="I78" i="3"/>
  <c r="I77" i="3"/>
  <c r="I76" i="3"/>
  <c r="I75" i="3"/>
  <c r="K74" i="3"/>
  <c r="I72" i="3"/>
  <c r="I71" i="3"/>
  <c r="I70" i="3"/>
  <c r="K69" i="3"/>
  <c r="I68" i="3"/>
  <c r="I67" i="3"/>
  <c r="I66" i="3"/>
  <c r="I65" i="3"/>
  <c r="K64" i="3"/>
  <c r="I62" i="3"/>
  <c r="I61" i="3"/>
  <c r="I60" i="3"/>
  <c r="I63" i="3" s="1"/>
  <c r="K59" i="3"/>
  <c r="I57" i="3"/>
  <c r="I56" i="3"/>
  <c r="I55" i="3"/>
  <c r="I54" i="3"/>
  <c r="I53" i="3"/>
  <c r="I52" i="3"/>
  <c r="I51" i="3"/>
  <c r="I50" i="3"/>
  <c r="I58" i="3" s="1"/>
  <c r="I49" i="3"/>
  <c r="K47" i="3"/>
  <c r="G47" i="3"/>
  <c r="F47" i="3"/>
  <c r="E47" i="3"/>
  <c r="I45" i="3"/>
  <c r="I44" i="3"/>
  <c r="I43" i="3"/>
  <c r="I42" i="3"/>
  <c r="O41" i="3"/>
  <c r="M41" i="3"/>
  <c r="P41" i="3" s="1"/>
  <c r="L41" i="3"/>
  <c r="I41" i="3"/>
  <c r="P40" i="3"/>
  <c r="O40" i="3"/>
  <c r="I40" i="3"/>
  <c r="I39" i="3"/>
  <c r="P38" i="3"/>
  <c r="O38" i="3"/>
  <c r="I38" i="3"/>
  <c r="I37" i="3"/>
  <c r="K36" i="3"/>
  <c r="G36" i="3"/>
  <c r="F36" i="3"/>
  <c r="E36" i="3"/>
  <c r="I35" i="3"/>
  <c r="I34" i="3"/>
  <c r="K33" i="3"/>
  <c r="I31" i="3"/>
  <c r="I32" i="3" s="1"/>
  <c r="K30" i="3"/>
  <c r="I28" i="3"/>
  <c r="I29" i="3" s="1"/>
  <c r="H21" i="2" s="1"/>
  <c r="I21" i="2" s="1"/>
  <c r="J21" i="2" s="1"/>
  <c r="K27" i="3"/>
  <c r="I26" i="3"/>
  <c r="I25" i="3"/>
  <c r="K24" i="3"/>
  <c r="I22" i="3"/>
  <c r="I21" i="3"/>
  <c r="I20" i="3"/>
  <c r="I19" i="3"/>
  <c r="I23" i="3" s="1"/>
  <c r="H19" i="2" s="1"/>
  <c r="I19" i="2" s="1"/>
  <c r="J19" i="2" s="1"/>
  <c r="K17" i="3"/>
  <c r="I14" i="3"/>
  <c r="I15" i="3" s="1"/>
  <c r="I13" i="3"/>
  <c r="I12" i="3"/>
  <c r="I16" i="3" s="1"/>
  <c r="K10" i="3"/>
  <c r="H805" i="2"/>
  <c r="I805" i="2" s="1"/>
  <c r="J805" i="2" s="1"/>
  <c r="I804" i="2"/>
  <c r="J804" i="2" s="1"/>
  <c r="F804" i="2"/>
  <c r="E804" i="2"/>
  <c r="I803" i="2"/>
  <c r="J803" i="2" s="1"/>
  <c r="F803" i="2"/>
  <c r="E803" i="2"/>
  <c r="I802" i="2"/>
  <c r="J802" i="2" s="1"/>
  <c r="F802" i="2"/>
  <c r="E802" i="2"/>
  <c r="I801" i="2"/>
  <c r="J801" i="2" s="1"/>
  <c r="J800" i="2"/>
  <c r="I800" i="2"/>
  <c r="I799" i="2"/>
  <c r="J799" i="2" s="1"/>
  <c r="H798" i="2"/>
  <c r="I798" i="2" s="1"/>
  <c r="J798" i="2" s="1"/>
  <c r="I797" i="2"/>
  <c r="J797" i="2" s="1"/>
  <c r="F797" i="2"/>
  <c r="E797" i="2"/>
  <c r="I796" i="2"/>
  <c r="J796" i="2" s="1"/>
  <c r="F796" i="2"/>
  <c r="E796" i="2"/>
  <c r="I795" i="2"/>
  <c r="J795" i="2" s="1"/>
  <c r="F795" i="2"/>
  <c r="E795" i="2"/>
  <c r="I794" i="2"/>
  <c r="J794" i="2" s="1"/>
  <c r="F794" i="2"/>
  <c r="E794" i="2"/>
  <c r="I793" i="2"/>
  <c r="J793" i="2" s="1"/>
  <c r="F793" i="2"/>
  <c r="E793" i="2"/>
  <c r="I792" i="2"/>
  <c r="J792" i="2" s="1"/>
  <c r="F792" i="2"/>
  <c r="E792" i="2"/>
  <c r="I791" i="2"/>
  <c r="J791" i="2" s="1"/>
  <c r="F791" i="2"/>
  <c r="E791" i="2"/>
  <c r="I790" i="2"/>
  <c r="J790" i="2" s="1"/>
  <c r="F790" i="2"/>
  <c r="E790" i="2"/>
  <c r="I789" i="2"/>
  <c r="J789" i="2" s="1"/>
  <c r="F789" i="2"/>
  <c r="E789" i="2"/>
  <c r="I788" i="2"/>
  <c r="J788" i="2" s="1"/>
  <c r="F788" i="2"/>
  <c r="E788" i="2"/>
  <c r="I787" i="2"/>
  <c r="J787" i="2" s="1"/>
  <c r="F787" i="2"/>
  <c r="E787" i="2"/>
  <c r="I786" i="2"/>
  <c r="J786" i="2" s="1"/>
  <c r="F786" i="2"/>
  <c r="E786" i="2"/>
  <c r="I785" i="2"/>
  <c r="J785" i="2" s="1"/>
  <c r="F785" i="2"/>
  <c r="E785" i="2"/>
  <c r="I784" i="2"/>
  <c r="J784" i="2" s="1"/>
  <c r="F784" i="2"/>
  <c r="E784" i="2"/>
  <c r="I783" i="2"/>
  <c r="J783" i="2" s="1"/>
  <c r="F783" i="2"/>
  <c r="E783" i="2"/>
  <c r="I782" i="2"/>
  <c r="J782" i="2" s="1"/>
  <c r="F782" i="2"/>
  <c r="E782" i="2"/>
  <c r="I781" i="2"/>
  <c r="J781" i="2" s="1"/>
  <c r="F781" i="2"/>
  <c r="E781" i="2"/>
  <c r="I780" i="2"/>
  <c r="J780" i="2" s="1"/>
  <c r="F780" i="2"/>
  <c r="E780" i="2"/>
  <c r="I779" i="2"/>
  <c r="J779" i="2" s="1"/>
  <c r="F779" i="2"/>
  <c r="E779" i="2"/>
  <c r="I778" i="2"/>
  <c r="J778" i="2" s="1"/>
  <c r="F778" i="2"/>
  <c r="E778" i="2"/>
  <c r="I777" i="2"/>
  <c r="J777" i="2" s="1"/>
  <c r="F777" i="2"/>
  <c r="E777" i="2"/>
  <c r="I776" i="2"/>
  <c r="J776" i="2" s="1"/>
  <c r="F776" i="2"/>
  <c r="E776" i="2"/>
  <c r="I775" i="2"/>
  <c r="J775" i="2" s="1"/>
  <c r="F775" i="2"/>
  <c r="E775" i="2"/>
  <c r="I774" i="2"/>
  <c r="J774" i="2" s="1"/>
  <c r="F774" i="2"/>
  <c r="E774" i="2"/>
  <c r="I773" i="2"/>
  <c r="J773" i="2" s="1"/>
  <c r="F773" i="2"/>
  <c r="E773" i="2"/>
  <c r="I772" i="2"/>
  <c r="J772" i="2" s="1"/>
  <c r="F772" i="2"/>
  <c r="E772" i="2"/>
  <c r="I771" i="2"/>
  <c r="J771" i="2" s="1"/>
  <c r="F771" i="2"/>
  <c r="E771" i="2"/>
  <c r="I770" i="2"/>
  <c r="J770" i="2" s="1"/>
  <c r="F770" i="2"/>
  <c r="E770" i="2"/>
  <c r="I769" i="2"/>
  <c r="J769" i="2" s="1"/>
  <c r="F769" i="2"/>
  <c r="E769" i="2"/>
  <c r="I768" i="2"/>
  <c r="J768" i="2" s="1"/>
  <c r="F768" i="2"/>
  <c r="E768" i="2"/>
  <c r="I767" i="2"/>
  <c r="J767" i="2" s="1"/>
  <c r="F767" i="2"/>
  <c r="E767" i="2"/>
  <c r="I766" i="2"/>
  <c r="J766" i="2" s="1"/>
  <c r="F766" i="2"/>
  <c r="E766" i="2"/>
  <c r="I765" i="2"/>
  <c r="J765" i="2" s="1"/>
  <c r="F765" i="2"/>
  <c r="E765" i="2"/>
  <c r="I764" i="2"/>
  <c r="J764" i="2" s="1"/>
  <c r="F764" i="2"/>
  <c r="E764" i="2"/>
  <c r="I763" i="2"/>
  <c r="J763" i="2" s="1"/>
  <c r="F763" i="2"/>
  <c r="E763" i="2"/>
  <c r="I762" i="2"/>
  <c r="J762" i="2" s="1"/>
  <c r="F762" i="2"/>
  <c r="E762" i="2"/>
  <c r="I761" i="2"/>
  <c r="J761" i="2" s="1"/>
  <c r="F761" i="2"/>
  <c r="E761" i="2"/>
  <c r="I760" i="2"/>
  <c r="J760" i="2" s="1"/>
  <c r="F760" i="2"/>
  <c r="E760" i="2"/>
  <c r="I759" i="2"/>
  <c r="J759" i="2" s="1"/>
  <c r="F759" i="2"/>
  <c r="E759" i="2"/>
  <c r="I758" i="2"/>
  <c r="J758" i="2" s="1"/>
  <c r="F758" i="2"/>
  <c r="E758" i="2"/>
  <c r="I757" i="2"/>
  <c r="J757" i="2" s="1"/>
  <c r="F757" i="2"/>
  <c r="E757" i="2"/>
  <c r="I756" i="2"/>
  <c r="J756" i="2" s="1"/>
  <c r="F756" i="2"/>
  <c r="E756" i="2"/>
  <c r="I755" i="2"/>
  <c r="J755" i="2" s="1"/>
  <c r="F755" i="2"/>
  <c r="E755" i="2"/>
  <c r="I754" i="2"/>
  <c r="J754" i="2" s="1"/>
  <c r="F754" i="2"/>
  <c r="E754" i="2"/>
  <c r="I753" i="2"/>
  <c r="J753" i="2" s="1"/>
  <c r="F753" i="2"/>
  <c r="E753" i="2"/>
  <c r="I752" i="2"/>
  <c r="J752" i="2" s="1"/>
  <c r="F752" i="2"/>
  <c r="E752" i="2"/>
  <c r="I751" i="2"/>
  <c r="J751" i="2" s="1"/>
  <c r="F751" i="2"/>
  <c r="E751" i="2"/>
  <c r="H750" i="2"/>
  <c r="I750" i="2" s="1"/>
  <c r="J750" i="2" s="1"/>
  <c r="F750" i="2"/>
  <c r="E750" i="2"/>
  <c r="I749" i="2"/>
  <c r="J749" i="2" s="1"/>
  <c r="F749" i="2"/>
  <c r="E749" i="2"/>
  <c r="I748" i="2"/>
  <c r="J748" i="2" s="1"/>
  <c r="F748" i="2"/>
  <c r="E748" i="2"/>
  <c r="I747" i="2"/>
  <c r="J747" i="2" s="1"/>
  <c r="F747" i="2"/>
  <c r="E747" i="2"/>
  <c r="I746" i="2"/>
  <c r="J746" i="2" s="1"/>
  <c r="F746" i="2"/>
  <c r="E746" i="2"/>
  <c r="I745" i="2"/>
  <c r="J745" i="2" s="1"/>
  <c r="F745" i="2"/>
  <c r="E745" i="2"/>
  <c r="I744" i="2"/>
  <c r="J744" i="2" s="1"/>
  <c r="F744" i="2"/>
  <c r="E744" i="2"/>
  <c r="I743" i="2"/>
  <c r="J743" i="2" s="1"/>
  <c r="F743" i="2"/>
  <c r="E743" i="2"/>
  <c r="I742" i="2"/>
  <c r="J742" i="2" s="1"/>
  <c r="F742" i="2"/>
  <c r="E742" i="2"/>
  <c r="I741" i="2"/>
  <c r="J741" i="2" s="1"/>
  <c r="F741" i="2"/>
  <c r="E741" i="2"/>
  <c r="I740" i="2"/>
  <c r="J740" i="2" s="1"/>
  <c r="F740" i="2"/>
  <c r="E740" i="2"/>
  <c r="I739" i="2"/>
  <c r="J739" i="2" s="1"/>
  <c r="F739" i="2"/>
  <c r="E739" i="2"/>
  <c r="I738" i="2"/>
  <c r="J738" i="2" s="1"/>
  <c r="F738" i="2"/>
  <c r="E738" i="2"/>
  <c r="I737" i="2"/>
  <c r="J737" i="2" s="1"/>
  <c r="F737" i="2"/>
  <c r="E737" i="2"/>
  <c r="I736" i="2"/>
  <c r="J736" i="2" s="1"/>
  <c r="F736" i="2"/>
  <c r="E736" i="2"/>
  <c r="I735" i="2"/>
  <c r="J735" i="2" s="1"/>
  <c r="F735" i="2"/>
  <c r="E735" i="2"/>
  <c r="I734" i="2"/>
  <c r="J734" i="2" s="1"/>
  <c r="F734" i="2"/>
  <c r="E734" i="2"/>
  <c r="I733" i="2"/>
  <c r="J733" i="2" s="1"/>
  <c r="F733" i="2"/>
  <c r="E733" i="2"/>
  <c r="I732" i="2"/>
  <c r="J732" i="2" s="1"/>
  <c r="F732" i="2"/>
  <c r="E732" i="2"/>
  <c r="I731" i="2"/>
  <c r="J731" i="2" s="1"/>
  <c r="F731" i="2"/>
  <c r="E731" i="2"/>
  <c r="I730" i="2"/>
  <c r="J730" i="2" s="1"/>
  <c r="F730" i="2"/>
  <c r="E730" i="2"/>
  <c r="I729" i="2"/>
  <c r="J729" i="2" s="1"/>
  <c r="F729" i="2"/>
  <c r="E729" i="2"/>
  <c r="I728" i="2"/>
  <c r="J728" i="2" s="1"/>
  <c r="F728" i="2"/>
  <c r="E728" i="2"/>
  <c r="I727" i="2"/>
  <c r="J727" i="2" s="1"/>
  <c r="F727" i="2"/>
  <c r="E727" i="2"/>
  <c r="I726" i="2"/>
  <c r="J726" i="2" s="1"/>
  <c r="F726" i="2"/>
  <c r="E726" i="2"/>
  <c r="I725" i="2"/>
  <c r="J725" i="2" s="1"/>
  <c r="F725" i="2"/>
  <c r="E725" i="2"/>
  <c r="I724" i="2"/>
  <c r="J724" i="2" s="1"/>
  <c r="F724" i="2"/>
  <c r="E724" i="2"/>
  <c r="I723" i="2"/>
  <c r="J723" i="2" s="1"/>
  <c r="F723" i="2"/>
  <c r="E723" i="2"/>
  <c r="I722" i="2"/>
  <c r="J722" i="2" s="1"/>
  <c r="F722" i="2"/>
  <c r="E722" i="2"/>
  <c r="I721" i="2"/>
  <c r="J721" i="2" s="1"/>
  <c r="F721" i="2"/>
  <c r="E721" i="2"/>
  <c r="I720" i="2"/>
  <c r="J720" i="2" s="1"/>
  <c r="F720" i="2"/>
  <c r="E720" i="2"/>
  <c r="I719" i="2"/>
  <c r="J719" i="2" s="1"/>
  <c r="F719" i="2"/>
  <c r="E719" i="2"/>
  <c r="I718" i="2"/>
  <c r="J718" i="2" s="1"/>
  <c r="F718" i="2"/>
  <c r="E718" i="2"/>
  <c r="I717" i="2"/>
  <c r="J717" i="2" s="1"/>
  <c r="F717" i="2"/>
  <c r="E717" i="2"/>
  <c r="I716" i="2"/>
  <c r="J716" i="2" s="1"/>
  <c r="F716" i="2"/>
  <c r="E716" i="2"/>
  <c r="I715" i="2"/>
  <c r="J715" i="2" s="1"/>
  <c r="F715" i="2"/>
  <c r="E715" i="2"/>
  <c r="I714" i="2"/>
  <c r="J714" i="2" s="1"/>
  <c r="F714" i="2"/>
  <c r="E714" i="2"/>
  <c r="I713" i="2"/>
  <c r="J713" i="2" s="1"/>
  <c r="F713" i="2"/>
  <c r="E713" i="2"/>
  <c r="I712" i="2"/>
  <c r="J712" i="2" s="1"/>
  <c r="F712" i="2"/>
  <c r="E712" i="2"/>
  <c r="I711" i="2"/>
  <c r="J711" i="2" s="1"/>
  <c r="F711" i="2"/>
  <c r="E711" i="2"/>
  <c r="I710" i="2"/>
  <c r="J710" i="2" s="1"/>
  <c r="F710" i="2"/>
  <c r="E710" i="2"/>
  <c r="I709" i="2"/>
  <c r="J709" i="2" s="1"/>
  <c r="F709" i="2"/>
  <c r="E709" i="2"/>
  <c r="I708" i="2"/>
  <c r="J708" i="2" s="1"/>
  <c r="F708" i="2"/>
  <c r="E708" i="2"/>
  <c r="I707" i="2"/>
  <c r="J707" i="2" s="1"/>
  <c r="F707" i="2"/>
  <c r="E707" i="2"/>
  <c r="I706" i="2"/>
  <c r="J706" i="2" s="1"/>
  <c r="F706" i="2"/>
  <c r="E706" i="2"/>
  <c r="I705" i="2"/>
  <c r="J705" i="2" s="1"/>
  <c r="F705" i="2"/>
  <c r="E705" i="2"/>
  <c r="I704" i="2"/>
  <c r="J704" i="2" s="1"/>
  <c r="F704" i="2"/>
  <c r="E704" i="2"/>
  <c r="I703" i="2"/>
  <c r="J703" i="2" s="1"/>
  <c r="F703" i="2"/>
  <c r="E703" i="2"/>
  <c r="I702" i="2"/>
  <c r="J702" i="2" s="1"/>
  <c r="F702" i="2"/>
  <c r="E702" i="2"/>
  <c r="I701" i="2"/>
  <c r="J701" i="2" s="1"/>
  <c r="F701" i="2"/>
  <c r="E701" i="2"/>
  <c r="I700" i="2"/>
  <c r="J700" i="2" s="1"/>
  <c r="F700" i="2"/>
  <c r="E700" i="2"/>
  <c r="I699" i="2"/>
  <c r="J699" i="2" s="1"/>
  <c r="F699" i="2"/>
  <c r="E699" i="2"/>
  <c r="I698" i="2"/>
  <c r="J698" i="2" s="1"/>
  <c r="F698" i="2"/>
  <c r="E698" i="2"/>
  <c r="I697" i="2"/>
  <c r="J697" i="2" s="1"/>
  <c r="F697" i="2"/>
  <c r="E697" i="2"/>
  <c r="I696" i="2"/>
  <c r="J696" i="2" s="1"/>
  <c r="F696" i="2"/>
  <c r="E696" i="2"/>
  <c r="I695" i="2"/>
  <c r="J695" i="2" s="1"/>
  <c r="F695" i="2"/>
  <c r="E695" i="2"/>
  <c r="I694" i="2"/>
  <c r="J694" i="2" s="1"/>
  <c r="F694" i="2"/>
  <c r="E694" i="2"/>
  <c r="I693" i="2"/>
  <c r="J693" i="2" s="1"/>
  <c r="F693" i="2"/>
  <c r="E693" i="2"/>
  <c r="I692" i="2"/>
  <c r="J692" i="2" s="1"/>
  <c r="F692" i="2"/>
  <c r="E692" i="2"/>
  <c r="I691" i="2"/>
  <c r="J691" i="2" s="1"/>
  <c r="F691" i="2"/>
  <c r="E691" i="2"/>
  <c r="I690" i="2"/>
  <c r="J690" i="2" s="1"/>
  <c r="F690" i="2"/>
  <c r="E690" i="2"/>
  <c r="I689" i="2"/>
  <c r="J689" i="2" s="1"/>
  <c r="F689" i="2"/>
  <c r="E689" i="2"/>
  <c r="I688" i="2"/>
  <c r="J688" i="2" s="1"/>
  <c r="F688" i="2"/>
  <c r="E688" i="2"/>
  <c r="I687" i="2"/>
  <c r="J687" i="2" s="1"/>
  <c r="F687" i="2"/>
  <c r="E687" i="2"/>
  <c r="I686" i="2"/>
  <c r="J686" i="2" s="1"/>
  <c r="F686" i="2"/>
  <c r="E686" i="2"/>
  <c r="I685" i="2"/>
  <c r="J685" i="2" s="1"/>
  <c r="F685" i="2"/>
  <c r="E685" i="2"/>
  <c r="I684" i="2"/>
  <c r="J684" i="2" s="1"/>
  <c r="F684" i="2"/>
  <c r="E684" i="2"/>
  <c r="I683" i="2"/>
  <c r="J683" i="2" s="1"/>
  <c r="F683" i="2"/>
  <c r="E683" i="2"/>
  <c r="I682" i="2"/>
  <c r="J682" i="2" s="1"/>
  <c r="F682" i="2"/>
  <c r="E682" i="2"/>
  <c r="I681" i="2"/>
  <c r="J681" i="2" s="1"/>
  <c r="F681" i="2"/>
  <c r="E681" i="2"/>
  <c r="I680" i="2"/>
  <c r="J680" i="2" s="1"/>
  <c r="F680" i="2"/>
  <c r="E680" i="2"/>
  <c r="I679" i="2"/>
  <c r="J679" i="2" s="1"/>
  <c r="F679" i="2"/>
  <c r="E679" i="2"/>
  <c r="I678" i="2"/>
  <c r="J678" i="2" s="1"/>
  <c r="F678" i="2"/>
  <c r="E678" i="2"/>
  <c r="I677" i="2"/>
  <c r="J677" i="2" s="1"/>
  <c r="F677" i="2"/>
  <c r="E677" i="2"/>
  <c r="I676" i="2"/>
  <c r="J676" i="2" s="1"/>
  <c r="F676" i="2"/>
  <c r="E676" i="2"/>
  <c r="I675" i="2"/>
  <c r="J675" i="2" s="1"/>
  <c r="F675" i="2"/>
  <c r="E675" i="2"/>
  <c r="I674" i="2"/>
  <c r="J674" i="2" s="1"/>
  <c r="F674" i="2"/>
  <c r="E674" i="2"/>
  <c r="I673" i="2"/>
  <c r="J673" i="2" s="1"/>
  <c r="F673" i="2"/>
  <c r="E673" i="2"/>
  <c r="I672" i="2"/>
  <c r="J672" i="2" s="1"/>
  <c r="F672" i="2"/>
  <c r="E672" i="2"/>
  <c r="I671" i="2"/>
  <c r="J671" i="2" s="1"/>
  <c r="F671" i="2"/>
  <c r="E671" i="2"/>
  <c r="I670" i="2"/>
  <c r="J670" i="2" s="1"/>
  <c r="F670" i="2"/>
  <c r="E670" i="2"/>
  <c r="I669" i="2"/>
  <c r="J669" i="2" s="1"/>
  <c r="F669" i="2"/>
  <c r="E669" i="2"/>
  <c r="I668" i="2"/>
  <c r="J668" i="2" s="1"/>
  <c r="F668" i="2"/>
  <c r="E668" i="2"/>
  <c r="I667" i="2"/>
  <c r="J667" i="2" s="1"/>
  <c r="F667" i="2"/>
  <c r="E667" i="2"/>
  <c r="I666" i="2"/>
  <c r="J666" i="2" s="1"/>
  <c r="F666" i="2"/>
  <c r="E666" i="2"/>
  <c r="I665" i="2"/>
  <c r="J665" i="2" s="1"/>
  <c r="I664" i="2"/>
  <c r="J664" i="2" s="1"/>
  <c r="F664" i="2"/>
  <c r="E664" i="2"/>
  <c r="I663" i="2"/>
  <c r="J663" i="2" s="1"/>
  <c r="F663" i="2"/>
  <c r="E663" i="2"/>
  <c r="I662" i="2"/>
  <c r="J662" i="2" s="1"/>
  <c r="F662" i="2"/>
  <c r="E662" i="2"/>
  <c r="I661" i="2"/>
  <c r="J661" i="2" s="1"/>
  <c r="F661" i="2"/>
  <c r="E661" i="2"/>
  <c r="I660" i="2"/>
  <c r="J660" i="2" s="1"/>
  <c r="F660" i="2"/>
  <c r="E660" i="2"/>
  <c r="I659" i="2"/>
  <c r="J659" i="2" s="1"/>
  <c r="F659" i="2"/>
  <c r="E659" i="2"/>
  <c r="I658" i="2"/>
  <c r="J658" i="2" s="1"/>
  <c r="F658" i="2"/>
  <c r="E658" i="2"/>
  <c r="I657" i="2"/>
  <c r="J657" i="2" s="1"/>
  <c r="F657" i="2"/>
  <c r="E657" i="2"/>
  <c r="I656" i="2"/>
  <c r="J656" i="2" s="1"/>
  <c r="F656" i="2"/>
  <c r="E656" i="2"/>
  <c r="I655" i="2"/>
  <c r="J655" i="2" s="1"/>
  <c r="F655" i="2"/>
  <c r="E655" i="2"/>
  <c r="I654" i="2"/>
  <c r="J654" i="2" s="1"/>
  <c r="F654" i="2"/>
  <c r="E654" i="2"/>
  <c r="I653" i="2"/>
  <c r="J653" i="2" s="1"/>
  <c r="F653" i="2"/>
  <c r="E653" i="2"/>
  <c r="I652" i="2"/>
  <c r="J652" i="2" s="1"/>
  <c r="F652" i="2"/>
  <c r="E652" i="2"/>
  <c r="I651" i="2"/>
  <c r="J651" i="2" s="1"/>
  <c r="F651" i="2"/>
  <c r="E651" i="2"/>
  <c r="I650" i="2"/>
  <c r="J650" i="2" s="1"/>
  <c r="F650" i="2"/>
  <c r="E650" i="2"/>
  <c r="I649" i="2"/>
  <c r="J649" i="2" s="1"/>
  <c r="F649" i="2"/>
  <c r="E649" i="2"/>
  <c r="I648" i="2"/>
  <c r="J648" i="2" s="1"/>
  <c r="F648" i="2"/>
  <c r="E648" i="2"/>
  <c r="I647" i="2"/>
  <c r="J647" i="2" s="1"/>
  <c r="F647" i="2"/>
  <c r="E647" i="2"/>
  <c r="I646" i="2"/>
  <c r="J646" i="2" s="1"/>
  <c r="F646" i="2"/>
  <c r="E646" i="2"/>
  <c r="I645" i="2"/>
  <c r="J645" i="2" s="1"/>
  <c r="F645" i="2"/>
  <c r="E645" i="2"/>
  <c r="I644" i="2"/>
  <c r="J644" i="2" s="1"/>
  <c r="F644" i="2"/>
  <c r="E644" i="2"/>
  <c r="I643" i="2"/>
  <c r="J643" i="2" s="1"/>
  <c r="F643" i="2"/>
  <c r="E643" i="2"/>
  <c r="I642" i="2"/>
  <c r="J642" i="2" s="1"/>
  <c r="F642" i="2"/>
  <c r="E642" i="2"/>
  <c r="I641" i="2"/>
  <c r="J641" i="2" s="1"/>
  <c r="F641" i="2"/>
  <c r="E641" i="2"/>
  <c r="I640" i="2"/>
  <c r="J640" i="2" s="1"/>
  <c r="F640" i="2"/>
  <c r="E640" i="2"/>
  <c r="I639" i="2"/>
  <c r="J639" i="2" s="1"/>
  <c r="F639" i="2"/>
  <c r="E639" i="2"/>
  <c r="I638" i="2"/>
  <c r="J638" i="2" s="1"/>
  <c r="F638" i="2"/>
  <c r="E638" i="2"/>
  <c r="I637" i="2"/>
  <c r="J637" i="2" s="1"/>
  <c r="F637" i="2"/>
  <c r="E637" i="2"/>
  <c r="I636" i="2"/>
  <c r="J636" i="2" s="1"/>
  <c r="F636" i="2"/>
  <c r="E636" i="2"/>
  <c r="I635" i="2"/>
  <c r="J635" i="2" s="1"/>
  <c r="F635" i="2"/>
  <c r="E635" i="2"/>
  <c r="I634" i="2"/>
  <c r="J634" i="2" s="1"/>
  <c r="F634" i="2"/>
  <c r="E634" i="2"/>
  <c r="I633" i="2"/>
  <c r="J633" i="2" s="1"/>
  <c r="F633" i="2"/>
  <c r="E633" i="2"/>
  <c r="I632" i="2"/>
  <c r="J632" i="2" s="1"/>
  <c r="F632" i="2"/>
  <c r="E632" i="2"/>
  <c r="I631" i="2"/>
  <c r="J631" i="2" s="1"/>
  <c r="F631" i="2"/>
  <c r="E631" i="2"/>
  <c r="I630" i="2"/>
  <c r="J630" i="2" s="1"/>
  <c r="F630" i="2"/>
  <c r="E630" i="2"/>
  <c r="I629" i="2"/>
  <c r="J629" i="2" s="1"/>
  <c r="F629" i="2"/>
  <c r="E629" i="2"/>
  <c r="I628" i="2"/>
  <c r="J628" i="2" s="1"/>
  <c r="F628" i="2"/>
  <c r="E628" i="2"/>
  <c r="I627" i="2"/>
  <c r="J627" i="2" s="1"/>
  <c r="F627" i="2"/>
  <c r="E627" i="2"/>
  <c r="I626" i="2"/>
  <c r="J626" i="2" s="1"/>
  <c r="F626" i="2"/>
  <c r="E626" i="2"/>
  <c r="I625" i="2"/>
  <c r="J625" i="2" s="1"/>
  <c r="F625" i="2"/>
  <c r="E625" i="2"/>
  <c r="I624" i="2"/>
  <c r="J624" i="2" s="1"/>
  <c r="F624" i="2"/>
  <c r="E624" i="2"/>
  <c r="I623" i="2"/>
  <c r="J623" i="2" s="1"/>
  <c r="F623" i="2"/>
  <c r="E623" i="2"/>
  <c r="I622" i="2"/>
  <c r="J622" i="2" s="1"/>
  <c r="F622" i="2"/>
  <c r="E622" i="2"/>
  <c r="I621" i="2"/>
  <c r="J621" i="2" s="1"/>
  <c r="F621" i="2"/>
  <c r="E621" i="2"/>
  <c r="I620" i="2"/>
  <c r="J620" i="2" s="1"/>
  <c r="F620" i="2"/>
  <c r="E620" i="2"/>
  <c r="I619" i="2"/>
  <c r="J619" i="2" s="1"/>
  <c r="F619" i="2"/>
  <c r="E619" i="2"/>
  <c r="I618" i="2"/>
  <c r="J618" i="2" s="1"/>
  <c r="F618" i="2"/>
  <c r="E618" i="2"/>
  <c r="I617" i="2"/>
  <c r="J617" i="2" s="1"/>
  <c r="F617" i="2"/>
  <c r="E617" i="2"/>
  <c r="I616" i="2"/>
  <c r="J616" i="2" s="1"/>
  <c r="F616" i="2"/>
  <c r="E616" i="2"/>
  <c r="I615" i="2"/>
  <c r="J615" i="2" s="1"/>
  <c r="F615" i="2"/>
  <c r="E615" i="2"/>
  <c r="I614" i="2"/>
  <c r="J614" i="2" s="1"/>
  <c r="F614" i="2"/>
  <c r="E614" i="2"/>
  <c r="I613" i="2"/>
  <c r="J613" i="2" s="1"/>
  <c r="F613" i="2"/>
  <c r="E613" i="2"/>
  <c r="I612" i="2"/>
  <c r="J612" i="2" s="1"/>
  <c r="F612" i="2"/>
  <c r="E612" i="2"/>
  <c r="I611" i="2"/>
  <c r="J611" i="2" s="1"/>
  <c r="F611" i="2"/>
  <c r="E611" i="2"/>
  <c r="I610" i="2"/>
  <c r="J610" i="2" s="1"/>
  <c r="F610" i="2"/>
  <c r="E610" i="2"/>
  <c r="I609" i="2"/>
  <c r="J609" i="2" s="1"/>
  <c r="F609" i="2"/>
  <c r="E609" i="2"/>
  <c r="I608" i="2"/>
  <c r="J608" i="2" s="1"/>
  <c r="F608" i="2"/>
  <c r="E608" i="2"/>
  <c r="I607" i="2"/>
  <c r="J607" i="2" s="1"/>
  <c r="F607" i="2"/>
  <c r="E607" i="2"/>
  <c r="I606" i="2"/>
  <c r="J606" i="2" s="1"/>
  <c r="F606" i="2"/>
  <c r="E606" i="2"/>
  <c r="I605" i="2"/>
  <c r="J605" i="2" s="1"/>
  <c r="F605" i="2"/>
  <c r="E605" i="2"/>
  <c r="H604" i="2"/>
  <c r="I604" i="2" s="1"/>
  <c r="J604" i="2" s="1"/>
  <c r="F604" i="2"/>
  <c r="E604" i="2"/>
  <c r="H603" i="2"/>
  <c r="I603" i="2" s="1"/>
  <c r="J603" i="2" s="1"/>
  <c r="F603" i="2"/>
  <c r="E603" i="2"/>
  <c r="I602" i="2"/>
  <c r="J602" i="2" s="1"/>
  <c r="F602" i="2"/>
  <c r="E602" i="2"/>
  <c r="I601" i="2"/>
  <c r="J601" i="2" s="1"/>
  <c r="F601" i="2"/>
  <c r="E601" i="2"/>
  <c r="I600" i="2"/>
  <c r="J600" i="2" s="1"/>
  <c r="F600" i="2"/>
  <c r="E600" i="2"/>
  <c r="I599" i="2"/>
  <c r="J599" i="2" s="1"/>
  <c r="F599" i="2"/>
  <c r="E599" i="2"/>
  <c r="I598" i="2"/>
  <c r="J598" i="2" s="1"/>
  <c r="F598" i="2"/>
  <c r="E598" i="2"/>
  <c r="I597" i="2"/>
  <c r="J597" i="2" s="1"/>
  <c r="F597" i="2"/>
  <c r="E597" i="2"/>
  <c r="I596" i="2"/>
  <c r="J596" i="2" s="1"/>
  <c r="F596" i="2"/>
  <c r="E596" i="2"/>
  <c r="I595" i="2"/>
  <c r="J595" i="2" s="1"/>
  <c r="F595" i="2"/>
  <c r="E595" i="2"/>
  <c r="I594" i="2"/>
  <c r="J594" i="2" s="1"/>
  <c r="F594" i="2"/>
  <c r="E594" i="2"/>
  <c r="I593" i="2"/>
  <c r="J593" i="2" s="1"/>
  <c r="F593" i="2"/>
  <c r="E593" i="2"/>
  <c r="I592" i="2"/>
  <c r="J592" i="2" s="1"/>
  <c r="F592" i="2"/>
  <c r="E592" i="2"/>
  <c r="I591" i="2"/>
  <c r="J591" i="2" s="1"/>
  <c r="F591" i="2"/>
  <c r="E591" i="2"/>
  <c r="I590" i="2"/>
  <c r="J590" i="2" s="1"/>
  <c r="F590" i="2"/>
  <c r="E590" i="2"/>
  <c r="I589" i="2"/>
  <c r="J589" i="2" s="1"/>
  <c r="F589" i="2"/>
  <c r="E589" i="2"/>
  <c r="I588" i="2"/>
  <c r="J588" i="2" s="1"/>
  <c r="F588" i="2"/>
  <c r="E588" i="2"/>
  <c r="I587" i="2"/>
  <c r="J587" i="2" s="1"/>
  <c r="F587" i="2"/>
  <c r="E587" i="2"/>
  <c r="I586" i="2"/>
  <c r="J586" i="2" s="1"/>
  <c r="F586" i="2"/>
  <c r="E586" i="2"/>
  <c r="I585" i="2"/>
  <c r="J585" i="2" s="1"/>
  <c r="F585" i="2"/>
  <c r="E585" i="2"/>
  <c r="I584" i="2"/>
  <c r="J584" i="2" s="1"/>
  <c r="F584" i="2"/>
  <c r="E584" i="2"/>
  <c r="I583" i="2"/>
  <c r="J583" i="2" s="1"/>
  <c r="F583" i="2"/>
  <c r="E583" i="2"/>
  <c r="I582" i="2"/>
  <c r="J582" i="2" s="1"/>
  <c r="F582" i="2"/>
  <c r="E582" i="2"/>
  <c r="I581" i="2"/>
  <c r="J581" i="2" s="1"/>
  <c r="F581" i="2"/>
  <c r="E581" i="2"/>
  <c r="I580" i="2"/>
  <c r="J580" i="2" s="1"/>
  <c r="F580" i="2"/>
  <c r="E580" i="2"/>
  <c r="I579" i="2"/>
  <c r="J579" i="2" s="1"/>
  <c r="F579" i="2"/>
  <c r="E579" i="2"/>
  <c r="I578" i="2"/>
  <c r="J578" i="2" s="1"/>
  <c r="F578" i="2"/>
  <c r="E578" i="2"/>
  <c r="I577" i="2"/>
  <c r="J577" i="2" s="1"/>
  <c r="F577" i="2"/>
  <c r="E577" i="2"/>
  <c r="I576" i="2"/>
  <c r="J576" i="2" s="1"/>
  <c r="F576" i="2"/>
  <c r="E576" i="2"/>
  <c r="I575" i="2"/>
  <c r="J575" i="2" s="1"/>
  <c r="F575" i="2"/>
  <c r="E575" i="2"/>
  <c r="I574" i="2"/>
  <c r="J574" i="2" s="1"/>
  <c r="F574" i="2"/>
  <c r="E574" i="2"/>
  <c r="I573" i="2"/>
  <c r="J573" i="2" s="1"/>
  <c r="F573" i="2"/>
  <c r="E573" i="2"/>
  <c r="I572" i="2"/>
  <c r="J572" i="2" s="1"/>
  <c r="F572" i="2"/>
  <c r="E572" i="2"/>
  <c r="I571" i="2"/>
  <c r="J571" i="2" s="1"/>
  <c r="F571" i="2"/>
  <c r="E571" i="2"/>
  <c r="I570" i="2"/>
  <c r="J570" i="2" s="1"/>
  <c r="F570" i="2"/>
  <c r="E570" i="2"/>
  <c r="I569" i="2"/>
  <c r="J569" i="2" s="1"/>
  <c r="F569" i="2"/>
  <c r="E569" i="2"/>
  <c r="I568" i="2"/>
  <c r="J568" i="2" s="1"/>
  <c r="F568" i="2"/>
  <c r="E568" i="2"/>
  <c r="I567" i="2"/>
  <c r="J567" i="2" s="1"/>
  <c r="F567" i="2"/>
  <c r="E567" i="2"/>
  <c r="I566" i="2"/>
  <c r="J566" i="2" s="1"/>
  <c r="F566" i="2"/>
  <c r="E566" i="2"/>
  <c r="I565" i="2"/>
  <c r="J565" i="2" s="1"/>
  <c r="F565" i="2"/>
  <c r="E565" i="2"/>
  <c r="I564" i="2"/>
  <c r="J564" i="2" s="1"/>
  <c r="F564" i="2"/>
  <c r="E564" i="2"/>
  <c r="I563" i="2"/>
  <c r="J563" i="2" s="1"/>
  <c r="F563" i="2"/>
  <c r="E563" i="2"/>
  <c r="I562" i="2"/>
  <c r="J562" i="2" s="1"/>
  <c r="F562" i="2"/>
  <c r="E562" i="2"/>
  <c r="I561" i="2"/>
  <c r="J561" i="2" s="1"/>
  <c r="F561" i="2"/>
  <c r="E561" i="2"/>
  <c r="I560" i="2"/>
  <c r="J560" i="2" s="1"/>
  <c r="F560" i="2"/>
  <c r="E560" i="2"/>
  <c r="I559" i="2"/>
  <c r="J559" i="2" s="1"/>
  <c r="F559" i="2"/>
  <c r="E559" i="2"/>
  <c r="I558" i="2"/>
  <c r="J558" i="2" s="1"/>
  <c r="F558" i="2"/>
  <c r="E558" i="2"/>
  <c r="I557" i="2"/>
  <c r="J557" i="2" s="1"/>
  <c r="F557" i="2"/>
  <c r="E557" i="2"/>
  <c r="I556" i="2"/>
  <c r="J556" i="2" s="1"/>
  <c r="F556" i="2"/>
  <c r="E556" i="2"/>
  <c r="I555" i="2"/>
  <c r="J555" i="2" s="1"/>
  <c r="F555" i="2"/>
  <c r="E555" i="2"/>
  <c r="I554" i="2"/>
  <c r="J554" i="2" s="1"/>
  <c r="F554" i="2"/>
  <c r="E554" i="2"/>
  <c r="I553" i="2"/>
  <c r="J553" i="2" s="1"/>
  <c r="F553" i="2"/>
  <c r="E553" i="2"/>
  <c r="I552" i="2"/>
  <c r="J552" i="2" s="1"/>
  <c r="F552" i="2"/>
  <c r="E552" i="2"/>
  <c r="I551" i="2"/>
  <c r="J551" i="2" s="1"/>
  <c r="F551" i="2"/>
  <c r="E551" i="2"/>
  <c r="I550" i="2"/>
  <c r="J550" i="2" s="1"/>
  <c r="F550" i="2"/>
  <c r="E550" i="2"/>
  <c r="I549" i="2"/>
  <c r="J549" i="2" s="1"/>
  <c r="F549" i="2"/>
  <c r="E549" i="2"/>
  <c r="I548" i="2"/>
  <c r="J548" i="2" s="1"/>
  <c r="F548" i="2"/>
  <c r="E548" i="2"/>
  <c r="I547" i="2"/>
  <c r="J547" i="2" s="1"/>
  <c r="F547" i="2"/>
  <c r="E547" i="2"/>
  <c r="I546" i="2"/>
  <c r="J546" i="2" s="1"/>
  <c r="F546" i="2"/>
  <c r="E546" i="2"/>
  <c r="I545" i="2"/>
  <c r="J545" i="2" s="1"/>
  <c r="F545" i="2"/>
  <c r="E545" i="2"/>
  <c r="I544" i="2"/>
  <c r="J544" i="2" s="1"/>
  <c r="F544" i="2"/>
  <c r="E544" i="2"/>
  <c r="I543" i="2"/>
  <c r="J543" i="2" s="1"/>
  <c r="F543" i="2"/>
  <c r="E543" i="2"/>
  <c r="I542" i="2"/>
  <c r="J542" i="2" s="1"/>
  <c r="F542" i="2"/>
  <c r="E542" i="2"/>
  <c r="I541" i="2"/>
  <c r="J541" i="2" s="1"/>
  <c r="F541" i="2"/>
  <c r="E541" i="2"/>
  <c r="I540" i="2"/>
  <c r="J540" i="2" s="1"/>
  <c r="F540" i="2"/>
  <c r="E540" i="2"/>
  <c r="I539" i="2"/>
  <c r="J539" i="2" s="1"/>
  <c r="F539" i="2"/>
  <c r="E539" i="2"/>
  <c r="I538" i="2"/>
  <c r="J538" i="2" s="1"/>
  <c r="F538" i="2"/>
  <c r="E538" i="2"/>
  <c r="I537" i="2"/>
  <c r="J537" i="2" s="1"/>
  <c r="F537" i="2"/>
  <c r="E537" i="2"/>
  <c r="I536" i="2"/>
  <c r="J536" i="2" s="1"/>
  <c r="F536" i="2"/>
  <c r="E536" i="2"/>
  <c r="I535" i="2"/>
  <c r="J535" i="2" s="1"/>
  <c r="F535" i="2"/>
  <c r="E535" i="2"/>
  <c r="I534" i="2"/>
  <c r="J534" i="2" s="1"/>
  <c r="F534" i="2"/>
  <c r="E534" i="2"/>
  <c r="I533" i="2"/>
  <c r="J533" i="2" s="1"/>
  <c r="F533" i="2"/>
  <c r="E533" i="2"/>
  <c r="I532" i="2"/>
  <c r="J532" i="2" s="1"/>
  <c r="F532" i="2"/>
  <c r="E532" i="2"/>
  <c r="I531" i="2"/>
  <c r="J531" i="2" s="1"/>
  <c r="F531" i="2"/>
  <c r="E531" i="2"/>
  <c r="I530" i="2"/>
  <c r="J530" i="2" s="1"/>
  <c r="F530" i="2"/>
  <c r="E530" i="2"/>
  <c r="I529" i="2"/>
  <c r="J529" i="2" s="1"/>
  <c r="F529" i="2"/>
  <c r="E529" i="2"/>
  <c r="I528" i="2"/>
  <c r="J528" i="2" s="1"/>
  <c r="F528" i="2"/>
  <c r="E528" i="2"/>
  <c r="I527" i="2"/>
  <c r="J527" i="2" s="1"/>
  <c r="F527" i="2"/>
  <c r="E527" i="2"/>
  <c r="I526" i="2"/>
  <c r="J526" i="2" s="1"/>
  <c r="F526" i="2"/>
  <c r="E526" i="2"/>
  <c r="I525" i="2"/>
  <c r="J525" i="2" s="1"/>
  <c r="F525" i="2"/>
  <c r="E525" i="2"/>
  <c r="I524" i="2"/>
  <c r="J524" i="2" s="1"/>
  <c r="F524" i="2"/>
  <c r="E524" i="2"/>
  <c r="I523" i="2"/>
  <c r="J523" i="2" s="1"/>
  <c r="F523" i="2"/>
  <c r="E523" i="2"/>
  <c r="I522" i="2"/>
  <c r="J522" i="2" s="1"/>
  <c r="F522" i="2"/>
  <c r="E522" i="2"/>
  <c r="I521" i="2"/>
  <c r="J521" i="2" s="1"/>
  <c r="F521" i="2"/>
  <c r="E521" i="2"/>
  <c r="I520" i="2"/>
  <c r="J520" i="2" s="1"/>
  <c r="F520" i="2"/>
  <c r="E520" i="2"/>
  <c r="I519" i="2"/>
  <c r="J519" i="2" s="1"/>
  <c r="F519" i="2"/>
  <c r="E519" i="2"/>
  <c r="I518" i="2"/>
  <c r="J518" i="2" s="1"/>
  <c r="F518" i="2"/>
  <c r="E518" i="2"/>
  <c r="I517" i="2"/>
  <c r="J517" i="2" s="1"/>
  <c r="F517" i="2"/>
  <c r="E517" i="2"/>
  <c r="I516" i="2"/>
  <c r="J516" i="2" s="1"/>
  <c r="F516" i="2"/>
  <c r="E516" i="2"/>
  <c r="I515" i="2"/>
  <c r="J515" i="2" s="1"/>
  <c r="F515" i="2"/>
  <c r="E515" i="2"/>
  <c r="I514" i="2"/>
  <c r="J514" i="2" s="1"/>
  <c r="F514" i="2"/>
  <c r="E514" i="2"/>
  <c r="I513" i="2"/>
  <c r="J513" i="2" s="1"/>
  <c r="F513" i="2"/>
  <c r="E513" i="2"/>
  <c r="I512" i="2"/>
  <c r="J512" i="2" s="1"/>
  <c r="F512" i="2"/>
  <c r="E512" i="2"/>
  <c r="I511" i="2"/>
  <c r="J511" i="2" s="1"/>
  <c r="F511" i="2"/>
  <c r="E511" i="2"/>
  <c r="I510" i="2"/>
  <c r="J510" i="2" s="1"/>
  <c r="F510" i="2"/>
  <c r="E510" i="2"/>
  <c r="I509" i="2"/>
  <c r="J509" i="2" s="1"/>
  <c r="F509" i="2"/>
  <c r="E509" i="2"/>
  <c r="I508" i="2"/>
  <c r="J508" i="2" s="1"/>
  <c r="F508" i="2"/>
  <c r="E508" i="2"/>
  <c r="I507" i="2"/>
  <c r="J507" i="2" s="1"/>
  <c r="F507" i="2"/>
  <c r="E507" i="2"/>
  <c r="I506" i="2"/>
  <c r="J506" i="2" s="1"/>
  <c r="F506" i="2"/>
  <c r="E506" i="2"/>
  <c r="I505" i="2"/>
  <c r="J505" i="2" s="1"/>
  <c r="F505" i="2"/>
  <c r="E505" i="2"/>
  <c r="I504" i="2"/>
  <c r="J504" i="2" s="1"/>
  <c r="F504" i="2"/>
  <c r="E504" i="2"/>
  <c r="I503" i="2"/>
  <c r="J503" i="2" s="1"/>
  <c r="F503" i="2"/>
  <c r="E503" i="2"/>
  <c r="I502" i="2"/>
  <c r="J502" i="2" s="1"/>
  <c r="F502" i="2"/>
  <c r="E502" i="2"/>
  <c r="I501" i="2"/>
  <c r="J501" i="2" s="1"/>
  <c r="F501" i="2"/>
  <c r="E501" i="2"/>
  <c r="I500" i="2"/>
  <c r="J500" i="2" s="1"/>
  <c r="F500" i="2"/>
  <c r="E500" i="2"/>
  <c r="I499" i="2"/>
  <c r="J499" i="2" s="1"/>
  <c r="F499" i="2"/>
  <c r="E499" i="2"/>
  <c r="I498" i="2"/>
  <c r="J498" i="2" s="1"/>
  <c r="F498" i="2"/>
  <c r="E498" i="2"/>
  <c r="I497" i="2"/>
  <c r="J497" i="2" s="1"/>
  <c r="F497" i="2"/>
  <c r="E497" i="2"/>
  <c r="I496" i="2"/>
  <c r="J496" i="2" s="1"/>
  <c r="F496" i="2"/>
  <c r="E496" i="2"/>
  <c r="I495" i="2"/>
  <c r="J495" i="2" s="1"/>
  <c r="F495" i="2"/>
  <c r="E495" i="2"/>
  <c r="I494" i="2"/>
  <c r="J494" i="2" s="1"/>
  <c r="F494" i="2"/>
  <c r="E494" i="2"/>
  <c r="I493" i="2"/>
  <c r="J493" i="2" s="1"/>
  <c r="F493" i="2"/>
  <c r="E493" i="2"/>
  <c r="I492" i="2"/>
  <c r="J492" i="2" s="1"/>
  <c r="F492" i="2"/>
  <c r="E492" i="2"/>
  <c r="I491" i="2"/>
  <c r="J491" i="2" s="1"/>
  <c r="F491" i="2"/>
  <c r="E491" i="2"/>
  <c r="I490" i="2"/>
  <c r="J490" i="2" s="1"/>
  <c r="F490" i="2"/>
  <c r="E490" i="2"/>
  <c r="I489" i="2"/>
  <c r="J489" i="2" s="1"/>
  <c r="F489" i="2"/>
  <c r="E489" i="2"/>
  <c r="I488" i="2"/>
  <c r="J488" i="2" s="1"/>
  <c r="F488" i="2"/>
  <c r="E488" i="2"/>
  <c r="I487" i="2"/>
  <c r="J487" i="2" s="1"/>
  <c r="F487" i="2"/>
  <c r="E487" i="2"/>
  <c r="I486" i="2"/>
  <c r="J486" i="2" s="1"/>
  <c r="F486" i="2"/>
  <c r="E486" i="2"/>
  <c r="I485" i="2"/>
  <c r="J485" i="2" s="1"/>
  <c r="F485" i="2"/>
  <c r="E485" i="2"/>
  <c r="I484" i="2"/>
  <c r="J484" i="2" s="1"/>
  <c r="F484" i="2"/>
  <c r="E484" i="2"/>
  <c r="I483" i="2"/>
  <c r="J483" i="2" s="1"/>
  <c r="F483" i="2"/>
  <c r="E483" i="2"/>
  <c r="I482" i="2"/>
  <c r="J482" i="2" s="1"/>
  <c r="F482" i="2"/>
  <c r="E482" i="2"/>
  <c r="F481" i="2"/>
  <c r="E481" i="2"/>
  <c r="F480" i="2"/>
  <c r="E480" i="2"/>
  <c r="I479" i="2"/>
  <c r="J479" i="2" s="1"/>
  <c r="F479" i="2"/>
  <c r="E479" i="2"/>
  <c r="I478" i="2"/>
  <c r="J478" i="2" s="1"/>
  <c r="F478" i="2"/>
  <c r="E478" i="2"/>
  <c r="I477" i="2"/>
  <c r="J477" i="2" s="1"/>
  <c r="F477" i="2"/>
  <c r="E477" i="2"/>
  <c r="I476" i="2"/>
  <c r="J476" i="2" s="1"/>
  <c r="F476" i="2"/>
  <c r="E476" i="2"/>
  <c r="I475" i="2"/>
  <c r="J475" i="2" s="1"/>
  <c r="F475" i="2"/>
  <c r="E475" i="2"/>
  <c r="I474" i="2"/>
  <c r="J474" i="2" s="1"/>
  <c r="F474" i="2"/>
  <c r="E474" i="2"/>
  <c r="I473" i="2"/>
  <c r="J473" i="2" s="1"/>
  <c r="F473" i="2"/>
  <c r="E473" i="2"/>
  <c r="I472" i="2"/>
  <c r="J472" i="2" s="1"/>
  <c r="F472" i="2"/>
  <c r="E472" i="2"/>
  <c r="I471" i="2"/>
  <c r="J471" i="2" s="1"/>
  <c r="F471" i="2"/>
  <c r="E471" i="2"/>
  <c r="I470" i="2"/>
  <c r="J470" i="2" s="1"/>
  <c r="F470" i="2"/>
  <c r="E470" i="2"/>
  <c r="I469" i="2"/>
  <c r="J469" i="2" s="1"/>
  <c r="F469" i="2"/>
  <c r="E469" i="2"/>
  <c r="I468" i="2"/>
  <c r="J468" i="2" s="1"/>
  <c r="F468" i="2"/>
  <c r="E468" i="2"/>
  <c r="I467" i="2"/>
  <c r="J467" i="2" s="1"/>
  <c r="F467" i="2"/>
  <c r="E467" i="2"/>
  <c r="I466" i="2"/>
  <c r="J466" i="2" s="1"/>
  <c r="F466" i="2"/>
  <c r="E466" i="2"/>
  <c r="I465" i="2"/>
  <c r="J465" i="2" s="1"/>
  <c r="F465" i="2"/>
  <c r="E465" i="2"/>
  <c r="I464" i="2"/>
  <c r="J464" i="2" s="1"/>
  <c r="F464" i="2"/>
  <c r="E464" i="2"/>
  <c r="I463" i="2"/>
  <c r="J463" i="2" s="1"/>
  <c r="F463" i="2"/>
  <c r="E463" i="2"/>
  <c r="I462" i="2"/>
  <c r="J462" i="2" s="1"/>
  <c r="F462" i="2"/>
  <c r="E462" i="2"/>
  <c r="I461" i="2"/>
  <c r="J461" i="2" s="1"/>
  <c r="F461" i="2"/>
  <c r="E461" i="2"/>
  <c r="I460" i="2"/>
  <c r="J460" i="2" s="1"/>
  <c r="F460" i="2"/>
  <c r="E460" i="2"/>
  <c r="I459" i="2"/>
  <c r="J459" i="2" s="1"/>
  <c r="F459" i="2"/>
  <c r="E459" i="2"/>
  <c r="I458" i="2"/>
  <c r="J458" i="2" s="1"/>
  <c r="F458" i="2"/>
  <c r="E458" i="2"/>
  <c r="I457" i="2"/>
  <c r="J457" i="2" s="1"/>
  <c r="F457" i="2"/>
  <c r="E457" i="2"/>
  <c r="I456" i="2"/>
  <c r="J456" i="2" s="1"/>
  <c r="F456" i="2"/>
  <c r="E456" i="2"/>
  <c r="H455" i="2"/>
  <c r="I455" i="2" s="1"/>
  <c r="J455" i="2" s="1"/>
  <c r="F455" i="2"/>
  <c r="E455" i="2"/>
  <c r="I454" i="2"/>
  <c r="J454" i="2" s="1"/>
  <c r="F454" i="2"/>
  <c r="E454" i="2"/>
  <c r="I453" i="2"/>
  <c r="J453" i="2" s="1"/>
  <c r="F453" i="2"/>
  <c r="E453" i="2"/>
  <c r="I452" i="2"/>
  <c r="J452" i="2" s="1"/>
  <c r="I451" i="2"/>
  <c r="J451" i="2" s="1"/>
  <c r="I450" i="2"/>
  <c r="J450" i="2" s="1"/>
  <c r="I449" i="2"/>
  <c r="J449" i="2" s="1"/>
  <c r="I448" i="2"/>
  <c r="J448" i="2" s="1"/>
  <c r="I447" i="2"/>
  <c r="J447" i="2" s="1"/>
  <c r="I446" i="2"/>
  <c r="J446" i="2" s="1"/>
  <c r="I445" i="2"/>
  <c r="J445" i="2" s="1"/>
  <c r="I444" i="2"/>
  <c r="J444" i="2" s="1"/>
  <c r="F444" i="2"/>
  <c r="E444" i="2"/>
  <c r="I443" i="2"/>
  <c r="J443" i="2" s="1"/>
  <c r="F443" i="2"/>
  <c r="E443" i="2"/>
  <c r="I442" i="2"/>
  <c r="J442" i="2" s="1"/>
  <c r="F442" i="2"/>
  <c r="E442" i="2"/>
  <c r="I441" i="2"/>
  <c r="J441" i="2" s="1"/>
  <c r="F441" i="2"/>
  <c r="E441" i="2"/>
  <c r="I440" i="2"/>
  <c r="J440" i="2" s="1"/>
  <c r="F440" i="2"/>
  <c r="E440" i="2"/>
  <c r="I439" i="2"/>
  <c r="J439" i="2" s="1"/>
  <c r="F439" i="2"/>
  <c r="E439" i="2"/>
  <c r="I438" i="2"/>
  <c r="J438" i="2" s="1"/>
  <c r="F438" i="2"/>
  <c r="E438" i="2"/>
  <c r="I437" i="2"/>
  <c r="J437" i="2" s="1"/>
  <c r="F437" i="2"/>
  <c r="E437" i="2"/>
  <c r="I436" i="2"/>
  <c r="J436" i="2" s="1"/>
  <c r="F436" i="2"/>
  <c r="E436" i="2"/>
  <c r="I435" i="2"/>
  <c r="J435" i="2" s="1"/>
  <c r="F435" i="2"/>
  <c r="E435" i="2"/>
  <c r="I434" i="2"/>
  <c r="J434" i="2" s="1"/>
  <c r="F434" i="2"/>
  <c r="E434" i="2"/>
  <c r="I433" i="2"/>
  <c r="J433" i="2" s="1"/>
  <c r="F433" i="2"/>
  <c r="E433" i="2"/>
  <c r="I432" i="2"/>
  <c r="J432" i="2" s="1"/>
  <c r="F432" i="2"/>
  <c r="E432" i="2"/>
  <c r="I431" i="2"/>
  <c r="J431" i="2" s="1"/>
  <c r="F431" i="2"/>
  <c r="E431" i="2"/>
  <c r="I430" i="2"/>
  <c r="J430" i="2" s="1"/>
  <c r="F430" i="2"/>
  <c r="E430" i="2"/>
  <c r="I429" i="2"/>
  <c r="J429" i="2" s="1"/>
  <c r="F429" i="2"/>
  <c r="E429" i="2"/>
  <c r="I428" i="2"/>
  <c r="J428" i="2" s="1"/>
  <c r="F428" i="2"/>
  <c r="E428" i="2"/>
  <c r="I427" i="2"/>
  <c r="J427" i="2" s="1"/>
  <c r="F427" i="2"/>
  <c r="E427" i="2"/>
  <c r="I426" i="2"/>
  <c r="J426" i="2" s="1"/>
  <c r="F426" i="2"/>
  <c r="E426" i="2"/>
  <c r="I425" i="2"/>
  <c r="J425" i="2" s="1"/>
  <c r="F425" i="2"/>
  <c r="E425" i="2"/>
  <c r="I424" i="2"/>
  <c r="J424" i="2" s="1"/>
  <c r="F424" i="2"/>
  <c r="E424" i="2"/>
  <c r="I423" i="2"/>
  <c r="J423" i="2" s="1"/>
  <c r="F423" i="2"/>
  <c r="E423" i="2"/>
  <c r="I422" i="2"/>
  <c r="J422" i="2" s="1"/>
  <c r="F422" i="2"/>
  <c r="E422" i="2"/>
  <c r="I421" i="2"/>
  <c r="J421" i="2" s="1"/>
  <c r="F421" i="2"/>
  <c r="E421" i="2"/>
  <c r="I420" i="2"/>
  <c r="J420" i="2" s="1"/>
  <c r="F420" i="2"/>
  <c r="E420" i="2"/>
  <c r="I419" i="2"/>
  <c r="J419" i="2" s="1"/>
  <c r="F419" i="2"/>
  <c r="E419" i="2"/>
  <c r="I418" i="2"/>
  <c r="J418" i="2" s="1"/>
  <c r="F418" i="2"/>
  <c r="E418" i="2"/>
  <c r="I417" i="2"/>
  <c r="J417" i="2" s="1"/>
  <c r="F417" i="2"/>
  <c r="E417" i="2"/>
  <c r="I416" i="2"/>
  <c r="J416" i="2" s="1"/>
  <c r="F416" i="2"/>
  <c r="E416" i="2"/>
  <c r="I415" i="2"/>
  <c r="J415" i="2" s="1"/>
  <c r="F415" i="2"/>
  <c r="E415" i="2"/>
  <c r="I414" i="2"/>
  <c r="J414" i="2" s="1"/>
  <c r="F414" i="2"/>
  <c r="E414" i="2"/>
  <c r="I413" i="2"/>
  <c r="J413" i="2" s="1"/>
  <c r="F413" i="2"/>
  <c r="E413" i="2"/>
  <c r="I412" i="2"/>
  <c r="J412" i="2" s="1"/>
  <c r="F412" i="2"/>
  <c r="E412" i="2"/>
  <c r="I411" i="2"/>
  <c r="J411" i="2" s="1"/>
  <c r="F411" i="2"/>
  <c r="E411" i="2"/>
  <c r="I410" i="2"/>
  <c r="J410" i="2" s="1"/>
  <c r="F410" i="2"/>
  <c r="E410" i="2"/>
  <c r="I409" i="2"/>
  <c r="J409" i="2" s="1"/>
  <c r="F409" i="2"/>
  <c r="E409" i="2"/>
  <c r="I408" i="2"/>
  <c r="J408" i="2" s="1"/>
  <c r="F408" i="2"/>
  <c r="E408" i="2"/>
  <c r="I407" i="2"/>
  <c r="J407" i="2" s="1"/>
  <c r="F407" i="2"/>
  <c r="E407" i="2"/>
  <c r="I406" i="2"/>
  <c r="J406" i="2" s="1"/>
  <c r="F406" i="2"/>
  <c r="E406" i="2"/>
  <c r="I405" i="2"/>
  <c r="J405" i="2" s="1"/>
  <c r="F405" i="2"/>
  <c r="E405" i="2"/>
  <c r="I404" i="2"/>
  <c r="J404" i="2" s="1"/>
  <c r="F404" i="2"/>
  <c r="E404" i="2"/>
  <c r="I403" i="2"/>
  <c r="J403" i="2" s="1"/>
  <c r="F403" i="2"/>
  <c r="E403" i="2"/>
  <c r="I402" i="2"/>
  <c r="J402" i="2" s="1"/>
  <c r="F402" i="2"/>
  <c r="E402" i="2"/>
  <c r="I401" i="2"/>
  <c r="J401" i="2" s="1"/>
  <c r="F401" i="2"/>
  <c r="E401" i="2"/>
  <c r="I400" i="2"/>
  <c r="J400" i="2" s="1"/>
  <c r="F400" i="2"/>
  <c r="E400" i="2"/>
  <c r="I399" i="2"/>
  <c r="J399" i="2" s="1"/>
  <c r="F399" i="2"/>
  <c r="E399" i="2"/>
  <c r="I398" i="2"/>
  <c r="J398" i="2" s="1"/>
  <c r="F398" i="2"/>
  <c r="E398" i="2"/>
  <c r="I397" i="2"/>
  <c r="J397" i="2" s="1"/>
  <c r="F397" i="2"/>
  <c r="E397" i="2"/>
  <c r="I396" i="2"/>
  <c r="J396" i="2" s="1"/>
  <c r="F396" i="2"/>
  <c r="E396" i="2"/>
  <c r="I395" i="2"/>
  <c r="J395" i="2" s="1"/>
  <c r="F395" i="2"/>
  <c r="E395" i="2"/>
  <c r="I394" i="2"/>
  <c r="J394" i="2" s="1"/>
  <c r="F394" i="2"/>
  <c r="E394" i="2"/>
  <c r="I393" i="2"/>
  <c r="J393" i="2" s="1"/>
  <c r="F393" i="2"/>
  <c r="E393" i="2"/>
  <c r="I392" i="2"/>
  <c r="J392" i="2" s="1"/>
  <c r="F392" i="2"/>
  <c r="E392" i="2"/>
  <c r="I391" i="2"/>
  <c r="J391" i="2" s="1"/>
  <c r="F391" i="2"/>
  <c r="E391" i="2"/>
  <c r="I390" i="2"/>
  <c r="J390" i="2" s="1"/>
  <c r="F390" i="2"/>
  <c r="E390" i="2"/>
  <c r="I389" i="2"/>
  <c r="J389" i="2" s="1"/>
  <c r="F389" i="2"/>
  <c r="E389" i="2"/>
  <c r="I388" i="2"/>
  <c r="J388" i="2" s="1"/>
  <c r="F388" i="2"/>
  <c r="E388" i="2"/>
  <c r="I387" i="2"/>
  <c r="J387" i="2" s="1"/>
  <c r="F387" i="2"/>
  <c r="E387" i="2"/>
  <c r="I386" i="2"/>
  <c r="J386" i="2" s="1"/>
  <c r="F386" i="2"/>
  <c r="E386" i="2"/>
  <c r="I385" i="2"/>
  <c r="J385" i="2" s="1"/>
  <c r="F385" i="2"/>
  <c r="E385" i="2"/>
  <c r="I384" i="2"/>
  <c r="J384" i="2" s="1"/>
  <c r="F384" i="2"/>
  <c r="E384" i="2"/>
  <c r="I383" i="2"/>
  <c r="J383" i="2" s="1"/>
  <c r="F383" i="2"/>
  <c r="E383" i="2"/>
  <c r="I382" i="2"/>
  <c r="J382" i="2" s="1"/>
  <c r="F382" i="2"/>
  <c r="E382" i="2"/>
  <c r="I381" i="2"/>
  <c r="J381" i="2" s="1"/>
  <c r="F381" i="2"/>
  <c r="E381" i="2"/>
  <c r="I380" i="2"/>
  <c r="J380" i="2" s="1"/>
  <c r="F380" i="2"/>
  <c r="E380" i="2"/>
  <c r="I379" i="2"/>
  <c r="J379" i="2" s="1"/>
  <c r="F379" i="2"/>
  <c r="E379" i="2"/>
  <c r="I378" i="2"/>
  <c r="J378" i="2" s="1"/>
  <c r="F378" i="2"/>
  <c r="E378" i="2"/>
  <c r="F377" i="2"/>
  <c r="E377" i="2"/>
  <c r="F376" i="2"/>
  <c r="E376" i="2"/>
  <c r="I375" i="2"/>
  <c r="J375" i="2" s="1"/>
  <c r="F375" i="2"/>
  <c r="E375" i="2"/>
  <c r="I374" i="2"/>
  <c r="J374" i="2" s="1"/>
  <c r="F374" i="2"/>
  <c r="E374" i="2"/>
  <c r="I373" i="2"/>
  <c r="J373" i="2" s="1"/>
  <c r="F373" i="2"/>
  <c r="E373" i="2"/>
  <c r="I372" i="2"/>
  <c r="J372" i="2" s="1"/>
  <c r="F372" i="2"/>
  <c r="E372" i="2"/>
  <c r="I371" i="2"/>
  <c r="J371" i="2" s="1"/>
  <c r="F371" i="2"/>
  <c r="E371" i="2"/>
  <c r="I370" i="2"/>
  <c r="J370" i="2" s="1"/>
  <c r="F370" i="2"/>
  <c r="E370" i="2"/>
  <c r="I369" i="2"/>
  <c r="J369" i="2" s="1"/>
  <c r="F369" i="2"/>
  <c r="E369" i="2"/>
  <c r="I368" i="2"/>
  <c r="J368" i="2" s="1"/>
  <c r="F368" i="2"/>
  <c r="E368" i="2"/>
  <c r="I367" i="2"/>
  <c r="J367" i="2" s="1"/>
  <c r="F367" i="2"/>
  <c r="E367" i="2"/>
  <c r="I366" i="2"/>
  <c r="J366" i="2" s="1"/>
  <c r="F366" i="2"/>
  <c r="E366" i="2"/>
  <c r="I365" i="2"/>
  <c r="J365" i="2" s="1"/>
  <c r="F365" i="2"/>
  <c r="E365" i="2"/>
  <c r="I364" i="2"/>
  <c r="J364" i="2" s="1"/>
  <c r="F364" i="2"/>
  <c r="E364" i="2"/>
  <c r="I363" i="2"/>
  <c r="J363" i="2" s="1"/>
  <c r="F363" i="2"/>
  <c r="E363" i="2"/>
  <c r="I362" i="2"/>
  <c r="J362" i="2" s="1"/>
  <c r="F362" i="2"/>
  <c r="E362" i="2"/>
  <c r="I361" i="2"/>
  <c r="J361" i="2" s="1"/>
  <c r="F361" i="2"/>
  <c r="E361" i="2"/>
  <c r="I360" i="2"/>
  <c r="J360" i="2" s="1"/>
  <c r="F360" i="2"/>
  <c r="E360" i="2"/>
  <c r="I359" i="2"/>
  <c r="J359" i="2" s="1"/>
  <c r="F359" i="2"/>
  <c r="E359" i="2"/>
  <c r="I358" i="2"/>
  <c r="J358" i="2" s="1"/>
  <c r="F358" i="2"/>
  <c r="E358" i="2"/>
  <c r="I357" i="2"/>
  <c r="J357" i="2" s="1"/>
  <c r="F357" i="2"/>
  <c r="E357" i="2"/>
  <c r="I356" i="2"/>
  <c r="J356" i="2" s="1"/>
  <c r="F356" i="2"/>
  <c r="E356" i="2"/>
  <c r="I355" i="2"/>
  <c r="J355" i="2" s="1"/>
  <c r="F355" i="2"/>
  <c r="E355" i="2"/>
  <c r="I354" i="2"/>
  <c r="J354" i="2" s="1"/>
  <c r="F354" i="2"/>
  <c r="E354" i="2"/>
  <c r="I353" i="2"/>
  <c r="J353" i="2" s="1"/>
  <c r="F353" i="2"/>
  <c r="E353" i="2"/>
  <c r="I352" i="2"/>
  <c r="J352" i="2" s="1"/>
  <c r="F352" i="2"/>
  <c r="E352" i="2"/>
  <c r="I351" i="2"/>
  <c r="J351" i="2" s="1"/>
  <c r="F351" i="2"/>
  <c r="E351" i="2"/>
  <c r="I350" i="2"/>
  <c r="J350" i="2" s="1"/>
  <c r="F350" i="2"/>
  <c r="E350" i="2"/>
  <c r="I349" i="2"/>
  <c r="J349" i="2" s="1"/>
  <c r="F349" i="2"/>
  <c r="E349" i="2"/>
  <c r="I348" i="2"/>
  <c r="J348" i="2" s="1"/>
  <c r="F348" i="2"/>
  <c r="E348" i="2"/>
  <c r="I347" i="2"/>
  <c r="J347" i="2" s="1"/>
  <c r="F347" i="2"/>
  <c r="E347" i="2"/>
  <c r="I346" i="2"/>
  <c r="J346" i="2" s="1"/>
  <c r="F346" i="2"/>
  <c r="E346" i="2"/>
  <c r="I345" i="2"/>
  <c r="J345" i="2" s="1"/>
  <c r="F345" i="2"/>
  <c r="E345" i="2"/>
  <c r="I344" i="2"/>
  <c r="J344" i="2" s="1"/>
  <c r="F344" i="2"/>
  <c r="E344" i="2"/>
  <c r="I343" i="2"/>
  <c r="J343" i="2" s="1"/>
  <c r="F343" i="2"/>
  <c r="E343" i="2"/>
  <c r="I342" i="2"/>
  <c r="J342" i="2" s="1"/>
  <c r="F342" i="2"/>
  <c r="E342" i="2"/>
  <c r="I341" i="2"/>
  <c r="J341" i="2" s="1"/>
  <c r="F341" i="2"/>
  <c r="E341" i="2"/>
  <c r="I340" i="2"/>
  <c r="J340" i="2" s="1"/>
  <c r="F340" i="2"/>
  <c r="E340" i="2"/>
  <c r="I339" i="2"/>
  <c r="J339" i="2" s="1"/>
  <c r="F339" i="2"/>
  <c r="E339" i="2"/>
  <c r="I338" i="2"/>
  <c r="J338" i="2" s="1"/>
  <c r="F338" i="2"/>
  <c r="E338" i="2"/>
  <c r="I337" i="2"/>
  <c r="J337" i="2" s="1"/>
  <c r="F337" i="2"/>
  <c r="E337" i="2"/>
  <c r="I336" i="2"/>
  <c r="J336" i="2" s="1"/>
  <c r="F336" i="2"/>
  <c r="E336" i="2"/>
  <c r="I335" i="2"/>
  <c r="J335" i="2" s="1"/>
  <c r="F335" i="2"/>
  <c r="E335" i="2"/>
  <c r="I334" i="2"/>
  <c r="J334" i="2" s="1"/>
  <c r="F334" i="2"/>
  <c r="E334" i="2"/>
  <c r="I333" i="2"/>
  <c r="J333" i="2" s="1"/>
  <c r="F333" i="2"/>
  <c r="E333" i="2"/>
  <c r="I332" i="2"/>
  <c r="J332" i="2" s="1"/>
  <c r="F332" i="2"/>
  <c r="E332" i="2"/>
  <c r="H331" i="2"/>
  <c r="I331" i="2" s="1"/>
  <c r="J331" i="2" s="1"/>
  <c r="F331" i="2"/>
  <c r="E331" i="2"/>
  <c r="H330" i="2"/>
  <c r="I330" i="2" s="1"/>
  <c r="J330" i="2" s="1"/>
  <c r="I329" i="2"/>
  <c r="J329" i="2" s="1"/>
  <c r="I328" i="2"/>
  <c r="J328" i="2" s="1"/>
  <c r="I327" i="2"/>
  <c r="J327" i="2" s="1"/>
  <c r="I326" i="2"/>
  <c r="J326" i="2" s="1"/>
  <c r="I325" i="2"/>
  <c r="J325" i="2" s="1"/>
  <c r="I324" i="2"/>
  <c r="J324" i="2" s="1"/>
  <c r="I323" i="2"/>
  <c r="J323" i="2" s="1"/>
  <c r="I322" i="2"/>
  <c r="J322" i="2" s="1"/>
  <c r="I321" i="2"/>
  <c r="J321" i="2" s="1"/>
  <c r="I320" i="2"/>
  <c r="J320" i="2" s="1"/>
  <c r="I319" i="2"/>
  <c r="J319" i="2" s="1"/>
  <c r="I318" i="2"/>
  <c r="J318" i="2" s="1"/>
  <c r="F318" i="2"/>
  <c r="E318" i="2"/>
  <c r="I317" i="2"/>
  <c r="J317" i="2" s="1"/>
  <c r="F317" i="2"/>
  <c r="E317" i="2"/>
  <c r="H316" i="2"/>
  <c r="I316" i="2" s="1"/>
  <c r="J316" i="2" s="1"/>
  <c r="E316" i="2"/>
  <c r="I315" i="2"/>
  <c r="J315" i="2" s="1"/>
  <c r="F315" i="2"/>
  <c r="E315" i="2"/>
  <c r="I314" i="2"/>
  <c r="J314" i="2" s="1"/>
  <c r="F314" i="2"/>
  <c r="E314" i="2"/>
  <c r="I313" i="2"/>
  <c r="J313" i="2" s="1"/>
  <c r="F313" i="2"/>
  <c r="E313" i="2"/>
  <c r="I312" i="2"/>
  <c r="J312" i="2" s="1"/>
  <c r="F312" i="2"/>
  <c r="E312" i="2"/>
  <c r="I311" i="2"/>
  <c r="J311" i="2" s="1"/>
  <c r="F311" i="2"/>
  <c r="E311" i="2"/>
  <c r="I310" i="2"/>
  <c r="J310" i="2" s="1"/>
  <c r="F310" i="2"/>
  <c r="E310" i="2"/>
  <c r="I309" i="2"/>
  <c r="J309" i="2" s="1"/>
  <c r="F309" i="2"/>
  <c r="E309" i="2"/>
  <c r="I308" i="2"/>
  <c r="J308" i="2" s="1"/>
  <c r="F308" i="2"/>
  <c r="E308" i="2"/>
  <c r="I307" i="2"/>
  <c r="J307" i="2" s="1"/>
  <c r="F307" i="2"/>
  <c r="E307" i="2"/>
  <c r="I306" i="2"/>
  <c r="J306" i="2" s="1"/>
  <c r="F306" i="2"/>
  <c r="E306" i="2"/>
  <c r="I305" i="2"/>
  <c r="J305" i="2" s="1"/>
  <c r="F305" i="2"/>
  <c r="E305" i="2"/>
  <c r="I304" i="2"/>
  <c r="J304" i="2" s="1"/>
  <c r="F304" i="2"/>
  <c r="E304" i="2"/>
  <c r="I303" i="2"/>
  <c r="J303" i="2" s="1"/>
  <c r="F303" i="2"/>
  <c r="E303" i="2"/>
  <c r="I302" i="2"/>
  <c r="J302" i="2" s="1"/>
  <c r="F302" i="2"/>
  <c r="E302" i="2"/>
  <c r="I301" i="2"/>
  <c r="J301" i="2" s="1"/>
  <c r="F301" i="2"/>
  <c r="E301" i="2"/>
  <c r="I300" i="2"/>
  <c r="J300" i="2" s="1"/>
  <c r="F300" i="2"/>
  <c r="E300" i="2"/>
  <c r="I299" i="2"/>
  <c r="J299" i="2" s="1"/>
  <c r="F299" i="2"/>
  <c r="E299" i="2"/>
  <c r="H298" i="2"/>
  <c r="I298" i="2" s="1"/>
  <c r="J298" i="2" s="1"/>
  <c r="H297" i="2"/>
  <c r="I297" i="2" s="1"/>
  <c r="J297" i="2" s="1"/>
  <c r="H296" i="2"/>
  <c r="I296" i="2" s="1"/>
  <c r="J296" i="2" s="1"/>
  <c r="H295" i="2"/>
  <c r="I295" i="2" s="1"/>
  <c r="J295" i="2" s="1"/>
  <c r="H294" i="2"/>
  <c r="I294" i="2" s="1"/>
  <c r="J294" i="2" s="1"/>
  <c r="H293" i="2"/>
  <c r="I293" i="2" s="1"/>
  <c r="J293" i="2" s="1"/>
  <c r="H291" i="2"/>
  <c r="I291" i="2" s="1"/>
  <c r="J291" i="2" s="1"/>
  <c r="H290" i="2"/>
  <c r="I290" i="2" s="1"/>
  <c r="J290" i="2" s="1"/>
  <c r="H289" i="2"/>
  <c r="I289" i="2" s="1"/>
  <c r="J289" i="2" s="1"/>
  <c r="I287" i="2"/>
  <c r="J287" i="2" s="1"/>
  <c r="I286" i="2"/>
  <c r="J286" i="2" s="1"/>
  <c r="I285" i="2"/>
  <c r="J285" i="2" s="1"/>
  <c r="I284" i="2"/>
  <c r="J284" i="2" s="1"/>
  <c r="I283" i="2"/>
  <c r="J283" i="2" s="1"/>
  <c r="I282" i="2"/>
  <c r="J282" i="2" s="1"/>
  <c r="I281" i="2"/>
  <c r="J281" i="2" s="1"/>
  <c r="I280" i="2"/>
  <c r="J280" i="2" s="1"/>
  <c r="I279" i="2"/>
  <c r="J279" i="2" s="1"/>
  <c r="I278" i="2"/>
  <c r="J278" i="2" s="1"/>
  <c r="I277" i="2"/>
  <c r="J277" i="2" s="1"/>
  <c r="I276" i="2"/>
  <c r="J276" i="2" s="1"/>
  <c r="I275" i="2"/>
  <c r="J275" i="2" s="1"/>
  <c r="I274" i="2"/>
  <c r="J274" i="2" s="1"/>
  <c r="I273" i="2"/>
  <c r="J273" i="2" s="1"/>
  <c r="I272" i="2"/>
  <c r="J272" i="2" s="1"/>
  <c r="I271" i="2"/>
  <c r="J271" i="2" s="1"/>
  <c r="I270" i="2"/>
  <c r="J270" i="2" s="1"/>
  <c r="I269" i="2"/>
  <c r="J269" i="2" s="1"/>
  <c r="I268" i="2"/>
  <c r="J268" i="2" s="1"/>
  <c r="I267" i="2"/>
  <c r="J267" i="2" s="1"/>
  <c r="I266" i="2"/>
  <c r="J266" i="2" s="1"/>
  <c r="I265" i="2"/>
  <c r="J265" i="2" s="1"/>
  <c r="I264" i="2"/>
  <c r="J264" i="2" s="1"/>
  <c r="I263" i="2"/>
  <c r="J263" i="2" s="1"/>
  <c r="H262" i="2"/>
  <c r="I262" i="2" s="1"/>
  <c r="J262" i="2" s="1"/>
  <c r="I261" i="2"/>
  <c r="J261" i="2" s="1"/>
  <c r="I260" i="2"/>
  <c r="J260" i="2" s="1"/>
  <c r="I259" i="2"/>
  <c r="J259" i="2" s="1"/>
  <c r="I258" i="2"/>
  <c r="J258" i="2" s="1"/>
  <c r="I257" i="2"/>
  <c r="J257" i="2" s="1"/>
  <c r="I256" i="2"/>
  <c r="J256" i="2" s="1"/>
  <c r="I255" i="2"/>
  <c r="J255" i="2" s="1"/>
  <c r="I254" i="2"/>
  <c r="J254" i="2" s="1"/>
  <c r="I253" i="2"/>
  <c r="J253" i="2" s="1"/>
  <c r="I252" i="2"/>
  <c r="J252" i="2" s="1"/>
  <c r="I251" i="2"/>
  <c r="J251" i="2" s="1"/>
  <c r="I249" i="2"/>
  <c r="J249" i="2" s="1"/>
  <c r="I248" i="2"/>
  <c r="J248" i="2" s="1"/>
  <c r="I247" i="2"/>
  <c r="J247" i="2" s="1"/>
  <c r="I246" i="2"/>
  <c r="J246" i="2" s="1"/>
  <c r="I245" i="2"/>
  <c r="J245" i="2" s="1"/>
  <c r="I244" i="2"/>
  <c r="J244" i="2" s="1"/>
  <c r="I243" i="2"/>
  <c r="J243" i="2" s="1"/>
  <c r="I242" i="2"/>
  <c r="J242" i="2" s="1"/>
  <c r="I241" i="2"/>
  <c r="J241" i="2" s="1"/>
  <c r="H240" i="2"/>
  <c r="I240" i="2" s="1"/>
  <c r="J240" i="2" s="1"/>
  <c r="H239" i="2"/>
  <c r="I239" i="2" s="1"/>
  <c r="J239" i="2" s="1"/>
  <c r="H238" i="2"/>
  <c r="I238" i="2" s="1"/>
  <c r="J238" i="2" s="1"/>
  <c r="H237" i="2"/>
  <c r="I237" i="2" s="1"/>
  <c r="J237" i="2" s="1"/>
  <c r="H236" i="2"/>
  <c r="I236" i="2" s="1"/>
  <c r="J236" i="2" s="1"/>
  <c r="H234" i="2"/>
  <c r="I234" i="2" s="1"/>
  <c r="J234" i="2" s="1"/>
  <c r="H233" i="2"/>
  <c r="I233" i="2" s="1"/>
  <c r="J233" i="2" s="1"/>
  <c r="H232" i="2"/>
  <c r="I232" i="2" s="1"/>
  <c r="J232" i="2" s="1"/>
  <c r="H231" i="2"/>
  <c r="I231" i="2" s="1"/>
  <c r="J231" i="2" s="1"/>
  <c r="I230" i="2"/>
  <c r="J230" i="2" s="1"/>
  <c r="F230" i="2"/>
  <c r="E230" i="2"/>
  <c r="F229" i="2"/>
  <c r="E229" i="2"/>
  <c r="F228" i="2"/>
  <c r="E228" i="2"/>
  <c r="H227" i="2"/>
  <c r="I227" i="2" s="1"/>
  <c r="J227" i="2" s="1"/>
  <c r="F227" i="2"/>
  <c r="E227" i="2"/>
  <c r="H226" i="2"/>
  <c r="I226" i="2" s="1"/>
  <c r="J226" i="2" s="1"/>
  <c r="F226" i="2"/>
  <c r="E226" i="2"/>
  <c r="F225" i="2"/>
  <c r="E225" i="2"/>
  <c r="H224" i="2"/>
  <c r="I224" i="2" s="1"/>
  <c r="J224" i="2" s="1"/>
  <c r="F224" i="2"/>
  <c r="E224" i="2"/>
  <c r="F223" i="2"/>
  <c r="E223" i="2"/>
  <c r="H222" i="2"/>
  <c r="I222" i="2" s="1"/>
  <c r="J222" i="2" s="1"/>
  <c r="F222" i="2"/>
  <c r="E222" i="2"/>
  <c r="F221" i="2"/>
  <c r="E221" i="2"/>
  <c r="H220" i="2"/>
  <c r="I220" i="2" s="1"/>
  <c r="J220" i="2" s="1"/>
  <c r="F220" i="2"/>
  <c r="E220" i="2"/>
  <c r="F219" i="2"/>
  <c r="E219" i="2"/>
  <c r="F218" i="2"/>
  <c r="E218" i="2"/>
  <c r="F217" i="2"/>
  <c r="E217" i="2"/>
  <c r="F216" i="2"/>
  <c r="E216" i="2"/>
  <c r="F215" i="2"/>
  <c r="E215" i="2"/>
  <c r="F214" i="2"/>
  <c r="E214" i="2"/>
  <c r="H213" i="2"/>
  <c r="I213" i="2" s="1"/>
  <c r="J213" i="2" s="1"/>
  <c r="F213" i="2"/>
  <c r="E213" i="2"/>
  <c r="F212" i="2"/>
  <c r="E212" i="2"/>
  <c r="F211" i="2"/>
  <c r="E211" i="2"/>
  <c r="I210" i="2"/>
  <c r="J210" i="2" s="1"/>
  <c r="F210" i="2"/>
  <c r="E210" i="2"/>
  <c r="J209" i="2"/>
  <c r="F209" i="2"/>
  <c r="E209" i="2"/>
  <c r="H208" i="2"/>
  <c r="I208" i="2" s="1"/>
  <c r="J208" i="2" s="1"/>
  <c r="F208" i="2"/>
  <c r="E208" i="2"/>
  <c r="H207" i="2"/>
  <c r="I207" i="2" s="1"/>
  <c r="J207" i="2" s="1"/>
  <c r="F207" i="2"/>
  <c r="E207" i="2"/>
  <c r="H206" i="2"/>
  <c r="I206" i="2" s="1"/>
  <c r="J206" i="2" s="1"/>
  <c r="F206" i="2"/>
  <c r="E206" i="2"/>
  <c r="F205" i="2"/>
  <c r="E205" i="2"/>
  <c r="F204" i="2"/>
  <c r="E204" i="2"/>
  <c r="H203" i="2"/>
  <c r="I203" i="2" s="1"/>
  <c r="J203" i="2" s="1"/>
  <c r="F203" i="2"/>
  <c r="E203" i="2"/>
  <c r="F202" i="2"/>
  <c r="E202" i="2"/>
  <c r="H201" i="2"/>
  <c r="I201" i="2" s="1"/>
  <c r="J201" i="2" s="1"/>
  <c r="F201" i="2"/>
  <c r="E201" i="2"/>
  <c r="H200" i="2"/>
  <c r="I200" i="2" s="1"/>
  <c r="J200" i="2" s="1"/>
  <c r="F200" i="2"/>
  <c r="E200" i="2"/>
  <c r="F199" i="2"/>
  <c r="E199" i="2"/>
  <c r="H198" i="2"/>
  <c r="I198" i="2" s="1"/>
  <c r="J198" i="2" s="1"/>
  <c r="F198" i="2"/>
  <c r="E198" i="2"/>
  <c r="H197" i="2"/>
  <c r="I197" i="2" s="1"/>
  <c r="J197" i="2" s="1"/>
  <c r="F197" i="2"/>
  <c r="E197" i="2"/>
  <c r="H196" i="2"/>
  <c r="I196" i="2" s="1"/>
  <c r="J196" i="2" s="1"/>
  <c r="F196" i="2"/>
  <c r="E196" i="2"/>
  <c r="H195" i="2"/>
  <c r="I195" i="2" s="1"/>
  <c r="J195" i="2" s="1"/>
  <c r="F195" i="2"/>
  <c r="E195" i="2"/>
  <c r="F194" i="2"/>
  <c r="E194" i="2"/>
  <c r="F193" i="2"/>
  <c r="E193" i="2"/>
  <c r="H192" i="2"/>
  <c r="I192" i="2" s="1"/>
  <c r="J192" i="2" s="1"/>
  <c r="F192" i="2"/>
  <c r="E192" i="2"/>
  <c r="H191" i="2"/>
  <c r="I191" i="2" s="1"/>
  <c r="J191" i="2" s="1"/>
  <c r="F191" i="2"/>
  <c r="E191" i="2"/>
  <c r="F190" i="2"/>
  <c r="E190" i="2"/>
  <c r="H189" i="2"/>
  <c r="I189" i="2" s="1"/>
  <c r="J189" i="2" s="1"/>
  <c r="F189" i="2"/>
  <c r="E189" i="2"/>
  <c r="H188" i="2"/>
  <c r="I188" i="2" s="1"/>
  <c r="J188" i="2" s="1"/>
  <c r="F188" i="2"/>
  <c r="E188" i="2"/>
  <c r="H187" i="2"/>
  <c r="I187" i="2" s="1"/>
  <c r="J187" i="2" s="1"/>
  <c r="F187" i="2"/>
  <c r="E187" i="2"/>
  <c r="H186" i="2"/>
  <c r="I186" i="2" s="1"/>
  <c r="J186" i="2" s="1"/>
  <c r="F186" i="2"/>
  <c r="E186" i="2"/>
  <c r="H185" i="2"/>
  <c r="I185" i="2" s="1"/>
  <c r="J185" i="2" s="1"/>
  <c r="F185" i="2"/>
  <c r="E185" i="2"/>
  <c r="H184" i="2"/>
  <c r="I184" i="2" s="1"/>
  <c r="J184" i="2" s="1"/>
  <c r="E184" i="2"/>
  <c r="H183" i="2"/>
  <c r="I183" i="2" s="1"/>
  <c r="J183" i="2" s="1"/>
  <c r="E183" i="2"/>
  <c r="H182" i="2"/>
  <c r="I182" i="2" s="1"/>
  <c r="J182" i="2" s="1"/>
  <c r="E182" i="2"/>
  <c r="H181" i="2"/>
  <c r="I181" i="2" s="1"/>
  <c r="J181" i="2" s="1"/>
  <c r="E181" i="2"/>
  <c r="H180" i="2"/>
  <c r="I180" i="2" s="1"/>
  <c r="J180" i="2" s="1"/>
  <c r="E180" i="2"/>
  <c r="H179" i="2"/>
  <c r="I179" i="2" s="1"/>
  <c r="J179" i="2" s="1"/>
  <c r="F179" i="2"/>
  <c r="E179" i="2"/>
  <c r="H178" i="2"/>
  <c r="I178" i="2" s="1"/>
  <c r="J178" i="2" s="1"/>
  <c r="F178" i="2"/>
  <c r="E178" i="2"/>
  <c r="H177" i="2"/>
  <c r="I177" i="2" s="1"/>
  <c r="J177" i="2" s="1"/>
  <c r="F177" i="2"/>
  <c r="E177" i="2"/>
  <c r="H176" i="2"/>
  <c r="I176" i="2" s="1"/>
  <c r="J176" i="2" s="1"/>
  <c r="E176" i="2"/>
  <c r="H175" i="2"/>
  <c r="I175" i="2" s="1"/>
  <c r="J175" i="2" s="1"/>
  <c r="E175" i="2"/>
  <c r="H174" i="2"/>
  <c r="I174" i="2" s="1"/>
  <c r="J174" i="2" s="1"/>
  <c r="E174" i="2"/>
  <c r="H173" i="2"/>
  <c r="I173" i="2" s="1"/>
  <c r="J173" i="2" s="1"/>
  <c r="F173" i="2"/>
  <c r="E173" i="2"/>
  <c r="H172" i="2"/>
  <c r="I172" i="2" s="1"/>
  <c r="J172" i="2" s="1"/>
  <c r="F172" i="2"/>
  <c r="E172" i="2"/>
  <c r="H171" i="2"/>
  <c r="I171" i="2" s="1"/>
  <c r="J171" i="2" s="1"/>
  <c r="F171" i="2"/>
  <c r="E171" i="2"/>
  <c r="H170" i="2"/>
  <c r="I170" i="2" s="1"/>
  <c r="J170" i="2" s="1"/>
  <c r="F170" i="2"/>
  <c r="E170" i="2"/>
  <c r="H169" i="2"/>
  <c r="I169" i="2" s="1"/>
  <c r="J169" i="2" s="1"/>
  <c r="F169" i="2"/>
  <c r="E169" i="2"/>
  <c r="H168" i="2"/>
  <c r="I168" i="2" s="1"/>
  <c r="J168" i="2" s="1"/>
  <c r="F168" i="2"/>
  <c r="E168" i="2"/>
  <c r="H167" i="2"/>
  <c r="I167" i="2" s="1"/>
  <c r="J167" i="2" s="1"/>
  <c r="F167" i="2"/>
  <c r="E167" i="2"/>
  <c r="H166" i="2"/>
  <c r="I166" i="2" s="1"/>
  <c r="J166" i="2" s="1"/>
  <c r="F166" i="2"/>
  <c r="E166" i="2"/>
  <c r="H165" i="2"/>
  <c r="I165" i="2" s="1"/>
  <c r="J165" i="2" s="1"/>
  <c r="F165" i="2"/>
  <c r="E165" i="2"/>
  <c r="H164" i="2"/>
  <c r="I164" i="2" s="1"/>
  <c r="J164" i="2" s="1"/>
  <c r="F164" i="2"/>
  <c r="E164" i="2"/>
  <c r="H163" i="2"/>
  <c r="I163" i="2" s="1"/>
  <c r="J163" i="2" s="1"/>
  <c r="F163" i="2"/>
  <c r="E163" i="2"/>
  <c r="H162" i="2"/>
  <c r="I162" i="2" s="1"/>
  <c r="J162" i="2" s="1"/>
  <c r="F162" i="2"/>
  <c r="E162" i="2"/>
  <c r="F161" i="2"/>
  <c r="E161" i="2"/>
  <c r="H160" i="2"/>
  <c r="I160" i="2" s="1"/>
  <c r="J160" i="2" s="1"/>
  <c r="F160" i="2"/>
  <c r="E160" i="2"/>
  <c r="H159" i="2"/>
  <c r="I159" i="2" s="1"/>
  <c r="J159" i="2" s="1"/>
  <c r="F159" i="2"/>
  <c r="E159" i="2"/>
  <c r="F158" i="2"/>
  <c r="E158" i="2"/>
  <c r="F157" i="2"/>
  <c r="E157" i="2"/>
  <c r="F156" i="2"/>
  <c r="E156" i="2"/>
  <c r="H155" i="2"/>
  <c r="I155" i="2" s="1"/>
  <c r="J155" i="2" s="1"/>
  <c r="F155" i="2"/>
  <c r="E155" i="2"/>
  <c r="F154" i="2"/>
  <c r="E154" i="2"/>
  <c r="H153" i="2"/>
  <c r="I153" i="2" s="1"/>
  <c r="J153" i="2" s="1"/>
  <c r="F153" i="2"/>
  <c r="E153" i="2"/>
  <c r="H152" i="2"/>
  <c r="I152" i="2" s="1"/>
  <c r="J152" i="2" s="1"/>
  <c r="F152" i="2"/>
  <c r="E152" i="2"/>
  <c r="F151" i="2"/>
  <c r="E151" i="2"/>
  <c r="F150" i="2"/>
  <c r="E150" i="2"/>
  <c r="F149" i="2"/>
  <c r="E149" i="2"/>
  <c r="F148" i="2"/>
  <c r="E148" i="2"/>
  <c r="H147" i="2"/>
  <c r="I147" i="2" s="1"/>
  <c r="J147" i="2" s="1"/>
  <c r="E147" i="2"/>
  <c r="F146" i="2"/>
  <c r="E146" i="2"/>
  <c r="H145" i="2"/>
  <c r="I145" i="2" s="1"/>
  <c r="J145" i="2" s="1"/>
  <c r="E145" i="2"/>
  <c r="F144" i="2"/>
  <c r="E144" i="2"/>
  <c r="H143" i="2"/>
  <c r="I143" i="2" s="1"/>
  <c r="J143" i="2" s="1"/>
  <c r="E143" i="2"/>
  <c r="H142" i="2"/>
  <c r="I142" i="2" s="1"/>
  <c r="J142" i="2" s="1"/>
  <c r="F142" i="2"/>
  <c r="E142" i="2"/>
  <c r="F141" i="2"/>
  <c r="E141" i="2"/>
  <c r="F140" i="2"/>
  <c r="E140" i="2"/>
  <c r="F139" i="2"/>
  <c r="E139" i="2"/>
  <c r="J138" i="2"/>
  <c r="F138" i="2"/>
  <c r="E138" i="2"/>
  <c r="H137" i="2"/>
  <c r="I137" i="2" s="1"/>
  <c r="J137" i="2" s="1"/>
  <c r="F137" i="2"/>
  <c r="E137" i="2"/>
  <c r="F136" i="2"/>
  <c r="E136" i="2"/>
  <c r="F135" i="2"/>
  <c r="E135" i="2"/>
  <c r="F134" i="2"/>
  <c r="E134" i="2"/>
  <c r="H133" i="2"/>
  <c r="I133" i="2" s="1"/>
  <c r="J133" i="2" s="1"/>
  <c r="F133" i="2"/>
  <c r="E133" i="2"/>
  <c r="H132" i="2"/>
  <c r="I132" i="2" s="1"/>
  <c r="J132" i="2" s="1"/>
  <c r="F132" i="2"/>
  <c r="E132" i="2"/>
  <c r="F131" i="2"/>
  <c r="E131" i="2"/>
  <c r="H130" i="2"/>
  <c r="I130" i="2" s="1"/>
  <c r="J130" i="2" s="1"/>
  <c r="F130" i="2"/>
  <c r="E130" i="2"/>
  <c r="H129" i="2"/>
  <c r="I129" i="2" s="1"/>
  <c r="J129" i="2" s="1"/>
  <c r="F129" i="2"/>
  <c r="E129" i="2"/>
  <c r="F128" i="2"/>
  <c r="E128" i="2"/>
  <c r="H127" i="2"/>
  <c r="I127" i="2" s="1"/>
  <c r="J127" i="2" s="1"/>
  <c r="F127" i="2"/>
  <c r="E127" i="2"/>
  <c r="J126" i="2"/>
  <c r="F126" i="2"/>
  <c r="E126" i="2"/>
  <c r="H125" i="2"/>
  <c r="I125" i="2" s="1"/>
  <c r="J125" i="2" s="1"/>
  <c r="F125" i="2"/>
  <c r="E125" i="2"/>
  <c r="H124" i="2"/>
  <c r="I124" i="2" s="1"/>
  <c r="J124" i="2" s="1"/>
  <c r="F124" i="2"/>
  <c r="E124" i="2"/>
  <c r="F123" i="2"/>
  <c r="E123" i="2"/>
  <c r="H122" i="2"/>
  <c r="I122" i="2" s="1"/>
  <c r="J122" i="2" s="1"/>
  <c r="F122" i="2"/>
  <c r="E122" i="2"/>
  <c r="H121" i="2"/>
  <c r="I121" i="2" s="1"/>
  <c r="J121" i="2" s="1"/>
  <c r="F121" i="2"/>
  <c r="E121" i="2"/>
  <c r="H120" i="2"/>
  <c r="I120" i="2" s="1"/>
  <c r="J120" i="2" s="1"/>
  <c r="F120" i="2"/>
  <c r="E120" i="2"/>
  <c r="I119" i="2"/>
  <c r="J119" i="2" s="1"/>
  <c r="F119" i="2"/>
  <c r="E119" i="2"/>
  <c r="F118" i="2"/>
  <c r="E118" i="2"/>
  <c r="H117" i="2"/>
  <c r="I117" i="2" s="1"/>
  <c r="J117" i="2" s="1"/>
  <c r="F117" i="2"/>
  <c r="E117" i="2"/>
  <c r="H116" i="2"/>
  <c r="I116" i="2" s="1"/>
  <c r="J116" i="2" s="1"/>
  <c r="F116" i="2"/>
  <c r="E116" i="2"/>
  <c r="H115" i="2"/>
  <c r="I115" i="2" s="1"/>
  <c r="J115" i="2" s="1"/>
  <c r="F115" i="2"/>
  <c r="E115" i="2"/>
  <c r="F114" i="2"/>
  <c r="E114" i="2"/>
  <c r="F113" i="2"/>
  <c r="E113" i="2"/>
  <c r="H112" i="2"/>
  <c r="I112" i="2" s="1"/>
  <c r="J112" i="2" s="1"/>
  <c r="F112" i="2"/>
  <c r="E112" i="2"/>
  <c r="H111" i="2"/>
  <c r="I111" i="2" s="1"/>
  <c r="J111" i="2" s="1"/>
  <c r="F111" i="2"/>
  <c r="E111" i="2"/>
  <c r="F110" i="2"/>
  <c r="E110" i="2"/>
  <c r="F109" i="2"/>
  <c r="E109" i="2"/>
  <c r="H108" i="2"/>
  <c r="I108" i="2" s="1"/>
  <c r="J108" i="2" s="1"/>
  <c r="F108" i="2"/>
  <c r="E108" i="2"/>
  <c r="H107" i="2"/>
  <c r="I107" i="2" s="1"/>
  <c r="J107" i="2" s="1"/>
  <c r="F107" i="2"/>
  <c r="E107" i="2"/>
  <c r="F106" i="2"/>
  <c r="E106" i="2"/>
  <c r="F105" i="2"/>
  <c r="E105" i="2"/>
  <c r="F104" i="2"/>
  <c r="E104" i="2"/>
  <c r="F103" i="2"/>
  <c r="E103" i="2"/>
  <c r="F102" i="2"/>
  <c r="E102" i="2"/>
  <c r="H101" i="2"/>
  <c r="I101" i="2" s="1"/>
  <c r="J101" i="2" s="1"/>
  <c r="F101" i="2"/>
  <c r="E101" i="2"/>
  <c r="H100" i="2"/>
  <c r="I100" i="2" s="1"/>
  <c r="J100" i="2" s="1"/>
  <c r="F100" i="2"/>
  <c r="E100" i="2"/>
  <c r="F99" i="2"/>
  <c r="E99" i="2"/>
  <c r="F98" i="2"/>
  <c r="E98" i="2"/>
  <c r="H97" i="2"/>
  <c r="I97" i="2" s="1"/>
  <c r="J97" i="2" s="1"/>
  <c r="F97" i="2"/>
  <c r="E97" i="2"/>
  <c r="H96" i="2"/>
  <c r="I96" i="2" s="1"/>
  <c r="J96" i="2" s="1"/>
  <c r="F96" i="2"/>
  <c r="E96" i="2"/>
  <c r="H95" i="2"/>
  <c r="I95" i="2" s="1"/>
  <c r="J95" i="2" s="1"/>
  <c r="F95" i="2"/>
  <c r="E95" i="2"/>
  <c r="H94" i="2"/>
  <c r="I94" i="2" s="1"/>
  <c r="J94" i="2" s="1"/>
  <c r="F94" i="2"/>
  <c r="E94" i="2"/>
  <c r="H93" i="2"/>
  <c r="I93" i="2" s="1"/>
  <c r="J93" i="2" s="1"/>
  <c r="F93" i="2"/>
  <c r="E93" i="2"/>
  <c r="H92" i="2"/>
  <c r="I92" i="2" s="1"/>
  <c r="J92" i="2" s="1"/>
  <c r="F92" i="2"/>
  <c r="E92" i="2"/>
  <c r="I91" i="2"/>
  <c r="J91" i="2" s="1"/>
  <c r="F91" i="2"/>
  <c r="E91" i="2"/>
  <c r="H90" i="2"/>
  <c r="I90" i="2" s="1"/>
  <c r="J90" i="2" s="1"/>
  <c r="F90" i="2"/>
  <c r="E90" i="2"/>
  <c r="F89" i="2"/>
  <c r="E89" i="2"/>
  <c r="F88" i="2"/>
  <c r="E88" i="2"/>
  <c r="H87" i="2"/>
  <c r="I87" i="2" s="1"/>
  <c r="J87" i="2" s="1"/>
  <c r="F87" i="2"/>
  <c r="E87" i="2"/>
  <c r="F86" i="2"/>
  <c r="E86" i="2"/>
  <c r="F85" i="2"/>
  <c r="E85" i="2"/>
  <c r="F84" i="2"/>
  <c r="E84" i="2"/>
  <c r="H83" i="2"/>
  <c r="I83" i="2" s="1"/>
  <c r="J83" i="2" s="1"/>
  <c r="F83" i="2"/>
  <c r="E83" i="2"/>
  <c r="F82" i="2"/>
  <c r="E82" i="2"/>
  <c r="H81" i="2"/>
  <c r="I81" i="2" s="1"/>
  <c r="J81" i="2" s="1"/>
  <c r="F81" i="2"/>
  <c r="E81" i="2"/>
  <c r="F80" i="2"/>
  <c r="E80" i="2"/>
  <c r="F79" i="2"/>
  <c r="E79" i="2"/>
  <c r="F78" i="2"/>
  <c r="E78" i="2"/>
  <c r="F77" i="2"/>
  <c r="E77" i="2"/>
  <c r="F76" i="2"/>
  <c r="E76" i="2"/>
  <c r="F75" i="2"/>
  <c r="E75" i="2"/>
  <c r="H74" i="2"/>
  <c r="I74" i="2" s="1"/>
  <c r="J74" i="2" s="1"/>
  <c r="F74" i="2"/>
  <c r="E74" i="2"/>
  <c r="H73" i="2"/>
  <c r="I73" i="2" s="1"/>
  <c r="J73" i="2" s="1"/>
  <c r="F73" i="2"/>
  <c r="E73" i="2"/>
  <c r="H72" i="2"/>
  <c r="I72" i="2" s="1"/>
  <c r="J72" i="2" s="1"/>
  <c r="F72" i="2"/>
  <c r="E72" i="2"/>
  <c r="F71" i="2"/>
  <c r="E71" i="2"/>
  <c r="H70" i="2"/>
  <c r="I70" i="2" s="1"/>
  <c r="J70" i="2" s="1"/>
  <c r="F70" i="2"/>
  <c r="E70" i="2"/>
  <c r="H69" i="2"/>
  <c r="I69" i="2" s="1"/>
  <c r="J69" i="2" s="1"/>
  <c r="F69" i="2"/>
  <c r="E69" i="2"/>
  <c r="H68" i="2"/>
  <c r="I68" i="2" s="1"/>
  <c r="J68" i="2" s="1"/>
  <c r="F68" i="2"/>
  <c r="E68" i="2"/>
  <c r="F67" i="2"/>
  <c r="E67" i="2"/>
  <c r="J66" i="2"/>
  <c r="F66" i="2"/>
  <c r="E66" i="2"/>
  <c r="H65" i="2"/>
  <c r="I65" i="2" s="1"/>
  <c r="J65" i="2" s="1"/>
  <c r="F65" i="2"/>
  <c r="E65" i="2"/>
  <c r="H64" i="2"/>
  <c r="I64" i="2" s="1"/>
  <c r="J64" i="2" s="1"/>
  <c r="F64" i="2"/>
  <c r="E64" i="2"/>
  <c r="I63" i="2"/>
  <c r="J63" i="2" s="1"/>
  <c r="F63" i="2"/>
  <c r="E63" i="2"/>
  <c r="F62" i="2"/>
  <c r="E62" i="2"/>
  <c r="H61" i="2"/>
  <c r="I61" i="2" s="1"/>
  <c r="J61" i="2" s="1"/>
  <c r="F61" i="2"/>
  <c r="E61" i="2"/>
  <c r="H60" i="2"/>
  <c r="I60" i="2" s="1"/>
  <c r="J60" i="2" s="1"/>
  <c r="F60" i="2"/>
  <c r="E60" i="2"/>
  <c r="I59" i="2"/>
  <c r="J59" i="2" s="1"/>
  <c r="F59" i="2"/>
  <c r="E59" i="2"/>
  <c r="F58" i="2"/>
  <c r="E58" i="2"/>
  <c r="F57" i="2"/>
  <c r="E57" i="2"/>
  <c r="F56" i="2"/>
  <c r="E56" i="2"/>
  <c r="H55" i="2"/>
  <c r="I55" i="2" s="1"/>
  <c r="J55" i="2" s="1"/>
  <c r="F55" i="2"/>
  <c r="E55" i="2"/>
  <c r="H54" i="2"/>
  <c r="I54" i="2" s="1"/>
  <c r="J54" i="2" s="1"/>
  <c r="F54" i="2"/>
  <c r="E54" i="2"/>
  <c r="H53" i="2"/>
  <c r="I53" i="2" s="1"/>
  <c r="J53" i="2" s="1"/>
  <c r="F53" i="2"/>
  <c r="E53" i="2"/>
  <c r="F52" i="2"/>
  <c r="E52" i="2"/>
  <c r="H51" i="2"/>
  <c r="I51" i="2" s="1"/>
  <c r="J51" i="2" s="1"/>
  <c r="F51" i="2"/>
  <c r="E51" i="2"/>
  <c r="H50" i="2"/>
  <c r="I50" i="2" s="1"/>
  <c r="J50" i="2" s="1"/>
  <c r="F50" i="2"/>
  <c r="E50" i="2"/>
  <c r="H49" i="2"/>
  <c r="I49" i="2" s="1"/>
  <c r="J49" i="2" s="1"/>
  <c r="F49" i="2"/>
  <c r="E49" i="2"/>
  <c r="H48" i="2"/>
  <c r="I48" i="2" s="1"/>
  <c r="J48" i="2" s="1"/>
  <c r="H47" i="2"/>
  <c r="I47" i="2" s="1"/>
  <c r="J47" i="2" s="1"/>
  <c r="H46" i="2"/>
  <c r="I46" i="2" s="1"/>
  <c r="J46" i="2" s="1"/>
  <c r="F45" i="2"/>
  <c r="E45" i="2"/>
  <c r="H44" i="2"/>
  <c r="I44" i="2" s="1"/>
  <c r="J44" i="2" s="1"/>
  <c r="F44" i="2"/>
  <c r="E44" i="2"/>
  <c r="F43" i="2"/>
  <c r="E43" i="2"/>
  <c r="H42" i="2"/>
  <c r="I42" i="2" s="1"/>
  <c r="J42" i="2" s="1"/>
  <c r="F42" i="2"/>
  <c r="E42" i="2"/>
  <c r="H41" i="2"/>
  <c r="I41" i="2" s="1"/>
  <c r="J41" i="2" s="1"/>
  <c r="F41" i="2"/>
  <c r="E41" i="2"/>
  <c r="H40" i="2"/>
  <c r="I40" i="2" s="1"/>
  <c r="J40" i="2" s="1"/>
  <c r="F40" i="2"/>
  <c r="E40" i="2"/>
  <c r="F39" i="2"/>
  <c r="E39" i="2"/>
  <c r="H38" i="2"/>
  <c r="I38" i="2" s="1"/>
  <c r="J38" i="2" s="1"/>
  <c r="F38" i="2"/>
  <c r="E38" i="2"/>
  <c r="H37" i="2"/>
  <c r="I37" i="2" s="1"/>
  <c r="J37" i="2" s="1"/>
  <c r="F37" i="2"/>
  <c r="E37" i="2"/>
  <c r="H36" i="2"/>
  <c r="I36" i="2" s="1"/>
  <c r="J36" i="2" s="1"/>
  <c r="F36" i="2"/>
  <c r="E36" i="2"/>
  <c r="H35" i="2"/>
  <c r="I35" i="2" s="1"/>
  <c r="J35" i="2" s="1"/>
  <c r="F35" i="2"/>
  <c r="E35" i="2"/>
  <c r="F34" i="2"/>
  <c r="E34" i="2"/>
  <c r="F33" i="2"/>
  <c r="E33" i="2"/>
  <c r="H32" i="2"/>
  <c r="I32" i="2" s="1"/>
  <c r="J32" i="2" s="1"/>
  <c r="H31" i="2"/>
  <c r="I31" i="2" s="1"/>
  <c r="J31" i="2" s="1"/>
  <c r="H29" i="2"/>
  <c r="I29" i="2" s="1"/>
  <c r="J29" i="2" s="1"/>
  <c r="H27" i="2"/>
  <c r="I27" i="2" s="1"/>
  <c r="J27" i="2" s="1"/>
  <c r="H26" i="2"/>
  <c r="I26" i="2" s="1"/>
  <c r="J26" i="2" s="1"/>
  <c r="H25" i="2"/>
  <c r="I25" i="2" s="1"/>
  <c r="J25" i="2" s="1"/>
  <c r="F25" i="2"/>
  <c r="E25" i="2"/>
  <c r="F24" i="2"/>
  <c r="E24" i="2"/>
  <c r="H23" i="2"/>
  <c r="I23" i="2" s="1"/>
  <c r="J23" i="2" s="1"/>
  <c r="H22" i="2"/>
  <c r="I22" i="2" s="1"/>
  <c r="J22" i="2" s="1"/>
  <c r="H20" i="2"/>
  <c r="I20" i="2" s="1"/>
  <c r="J20" i="2" s="1"/>
  <c r="H18" i="2"/>
  <c r="I18" i="2" s="1"/>
  <c r="J18" i="2" l="1"/>
  <c r="K1220" i="3"/>
  <c r="K1221" i="3" s="1"/>
  <c r="H156" i="2"/>
  <c r="I156" i="2" s="1"/>
  <c r="J156" i="2" s="1"/>
  <c r="K1241" i="3"/>
  <c r="K1242" i="3" s="1"/>
  <c r="H158" i="2"/>
  <c r="I158" i="2" s="1"/>
  <c r="J158" i="2" s="1"/>
  <c r="K1277" i="3"/>
  <c r="K1278" i="3" s="1"/>
  <c r="H161" i="2"/>
  <c r="I161" i="2" s="1"/>
  <c r="J161" i="2" s="1"/>
  <c r="H146" i="2"/>
  <c r="I146" i="2" s="1"/>
  <c r="J146" i="2" s="1"/>
  <c r="K1154" i="3"/>
  <c r="K1155" i="3" s="1"/>
  <c r="H149" i="2"/>
  <c r="I149" i="2" s="1"/>
  <c r="J149" i="2" s="1"/>
  <c r="K1233" i="3"/>
  <c r="K1234" i="3" s="1"/>
  <c r="H157" i="2"/>
  <c r="I157" i="2" s="1"/>
  <c r="J157" i="2" s="1"/>
  <c r="K1966" i="3"/>
  <c r="K1965" i="3" s="1"/>
  <c r="H250" i="2"/>
  <c r="I250" i="2" s="1"/>
  <c r="J250" i="2" s="1"/>
  <c r="I113" i="3"/>
  <c r="H34" i="2" s="1"/>
  <c r="I34" i="2" s="1"/>
  <c r="J34" i="2" s="1"/>
  <c r="I550" i="3"/>
  <c r="H85" i="2" s="1"/>
  <c r="I85" i="2" s="1"/>
  <c r="J85" i="2" s="1"/>
  <c r="I575" i="3"/>
  <c r="H89" i="2" s="1"/>
  <c r="I89" i="2" s="1"/>
  <c r="J89" i="2" s="1"/>
  <c r="I689" i="3"/>
  <c r="H104" i="2" s="1"/>
  <c r="I104" i="2" s="1"/>
  <c r="J104" i="2" s="1"/>
  <c r="I885" i="3"/>
  <c r="H118" i="2" s="1"/>
  <c r="I118" i="2" s="1"/>
  <c r="J118" i="2" s="1"/>
  <c r="I1050" i="3"/>
  <c r="H135" i="2" s="1"/>
  <c r="I135" i="2" s="1"/>
  <c r="J135" i="2" s="1"/>
  <c r="I1061" i="3"/>
  <c r="H136" i="2" s="1"/>
  <c r="I136" i="2" s="1"/>
  <c r="J136" i="2" s="1"/>
  <c r="I1104" i="3"/>
  <c r="H141" i="2" s="1"/>
  <c r="I141" i="2" s="1"/>
  <c r="J141" i="2" s="1"/>
  <c r="I1125" i="3"/>
  <c r="I1149" i="3"/>
  <c r="I1169" i="3"/>
  <c r="I1206" i="3"/>
  <c r="I1606" i="3"/>
  <c r="I1752" i="3"/>
  <c r="H217" i="2" s="1"/>
  <c r="I217" i="2" s="1"/>
  <c r="J217" i="2" s="1"/>
  <c r="I1767" i="3"/>
  <c r="H218" i="2" s="1"/>
  <c r="I218" i="2" s="1"/>
  <c r="J218" i="2" s="1"/>
  <c r="I1785" i="3"/>
  <c r="I1832" i="3"/>
  <c r="H228" i="2" s="1"/>
  <c r="I228" i="2" s="1"/>
  <c r="J228" i="2" s="1"/>
  <c r="I1838" i="3"/>
  <c r="H229" i="2" s="1"/>
  <c r="I229" i="2" s="1"/>
  <c r="J229" i="2" s="1"/>
  <c r="K1848" i="3"/>
  <c r="L1848" i="3" s="1"/>
  <c r="I2168" i="3"/>
  <c r="I2192" i="3"/>
  <c r="H288" i="2" s="1"/>
  <c r="I288" i="2" s="1"/>
  <c r="J288" i="2" s="1"/>
  <c r="I46" i="3"/>
  <c r="H24" i="2" s="1"/>
  <c r="I24" i="2" s="1"/>
  <c r="J24" i="2" s="1"/>
  <c r="I73" i="3"/>
  <c r="H28" i="2" s="1"/>
  <c r="I28" i="2" s="1"/>
  <c r="J28" i="2" s="1"/>
  <c r="I212" i="3"/>
  <c r="H43" i="2" s="1"/>
  <c r="I43" i="2" s="1"/>
  <c r="J43" i="2" s="1"/>
  <c r="I230" i="3"/>
  <c r="H45" i="2" s="1"/>
  <c r="I45" i="2" s="1"/>
  <c r="J45" i="2" s="1"/>
  <c r="I274" i="3"/>
  <c r="H52" i="2" s="1"/>
  <c r="I52" i="2" s="1"/>
  <c r="J52" i="2" s="1"/>
  <c r="I310" i="3"/>
  <c r="H56" i="2" s="1"/>
  <c r="I56" i="2" s="1"/>
  <c r="J56" i="2" s="1"/>
  <c r="I328" i="3"/>
  <c r="H58" i="2" s="1"/>
  <c r="I58" i="2" s="1"/>
  <c r="J58" i="2" s="1"/>
  <c r="I408" i="3"/>
  <c r="H67" i="2" s="1"/>
  <c r="I67" i="2" s="1"/>
  <c r="J67" i="2" s="1"/>
  <c r="I440" i="3"/>
  <c r="H71" i="2" s="1"/>
  <c r="I71" i="2" s="1"/>
  <c r="J71" i="2" s="1"/>
  <c r="I471" i="3"/>
  <c r="H75" i="2" s="1"/>
  <c r="I75" i="2" s="1"/>
  <c r="J75" i="2" s="1"/>
  <c r="I480" i="3"/>
  <c r="H76" i="2" s="1"/>
  <c r="I76" i="2" s="1"/>
  <c r="J76" i="2" s="1"/>
  <c r="I514" i="3"/>
  <c r="H80" i="2" s="1"/>
  <c r="I80" i="2" s="1"/>
  <c r="J80" i="2" s="1"/>
  <c r="I544" i="3"/>
  <c r="H84" i="2" s="1"/>
  <c r="I84" i="2" s="1"/>
  <c r="J84" i="2" s="1"/>
  <c r="I632" i="3"/>
  <c r="H98" i="2" s="1"/>
  <c r="I98" i="2" s="1"/>
  <c r="J98" i="2" s="1"/>
  <c r="I699" i="3"/>
  <c r="H105" i="2" s="1"/>
  <c r="I105" i="2" s="1"/>
  <c r="J105" i="2" s="1"/>
  <c r="I785" i="3"/>
  <c r="H110" i="2" s="1"/>
  <c r="I110" i="2" s="1"/>
  <c r="J110" i="2" s="1"/>
  <c r="I845" i="3"/>
  <c r="H114" i="2" s="1"/>
  <c r="I114" i="2" s="1"/>
  <c r="J114" i="2" s="1"/>
  <c r="I935" i="3"/>
  <c r="H123" i="2" s="1"/>
  <c r="I123" i="2" s="1"/>
  <c r="J123" i="2" s="1"/>
  <c r="I973" i="3"/>
  <c r="H128" i="2" s="1"/>
  <c r="I128" i="2" s="1"/>
  <c r="J128" i="2" s="1"/>
  <c r="I1086" i="3"/>
  <c r="H139" i="2" s="1"/>
  <c r="I139" i="2" s="1"/>
  <c r="J139" i="2" s="1"/>
  <c r="I1095" i="3"/>
  <c r="I1180" i="3"/>
  <c r="I1549" i="3"/>
  <c r="I1579" i="3"/>
  <c r="I1598" i="3"/>
  <c r="I1773" i="3"/>
  <c r="K1907" i="3"/>
  <c r="I1983" i="3"/>
  <c r="I2162" i="3"/>
  <c r="I2186" i="3"/>
  <c r="I83" i="3"/>
  <c r="H30" i="2" s="1"/>
  <c r="I30" i="2" s="1"/>
  <c r="J30" i="2" s="1"/>
  <c r="I160" i="3"/>
  <c r="H39" i="2" s="1"/>
  <c r="I39" i="2" s="1"/>
  <c r="J39" i="2" s="1"/>
  <c r="I364" i="3"/>
  <c r="H62" i="2" s="1"/>
  <c r="I62" i="2" s="1"/>
  <c r="J62" i="2" s="1"/>
  <c r="I568" i="3"/>
  <c r="H88" i="2" s="1"/>
  <c r="I88" i="2" s="1"/>
  <c r="J88" i="2" s="1"/>
  <c r="I644" i="3"/>
  <c r="H99" i="2" s="1"/>
  <c r="I99" i="2" s="1"/>
  <c r="J99" i="2" s="1"/>
  <c r="I767" i="3"/>
  <c r="H109" i="2" s="1"/>
  <c r="I109" i="2" s="1"/>
  <c r="J109" i="2" s="1"/>
  <c r="I835" i="3"/>
  <c r="H113" i="2" s="1"/>
  <c r="I113" i="2" s="1"/>
  <c r="J113" i="2" s="1"/>
  <c r="I1797" i="3"/>
  <c r="I1811" i="3"/>
  <c r="I2156" i="3"/>
  <c r="I2180" i="3"/>
  <c r="I2211" i="3"/>
  <c r="H292" i="2" s="1"/>
  <c r="I292" i="2" s="1"/>
  <c r="J292" i="2" s="1"/>
  <c r="I2267" i="3"/>
  <c r="I2295" i="3"/>
  <c r="I2921" i="3"/>
  <c r="I2945" i="3"/>
  <c r="I2969" i="3"/>
  <c r="I2260" i="3"/>
  <c r="I2288" i="3"/>
  <c r="I2316" i="3"/>
  <c r="I2344" i="3"/>
  <c r="I2486" i="3"/>
  <c r="I2648" i="3"/>
  <c r="I2733" i="3"/>
  <c r="H377" i="2" s="1"/>
  <c r="I377" i="2" s="1"/>
  <c r="J377" i="2" s="1"/>
  <c r="I2898" i="3"/>
  <c r="I2939" i="3"/>
  <c r="I2963" i="3"/>
  <c r="I3067" i="3"/>
  <c r="I3143" i="3"/>
  <c r="I3154" i="3"/>
  <c r="I3740" i="3"/>
  <c r="I2253" i="3"/>
  <c r="I2281" i="3"/>
  <c r="I2309" i="3"/>
  <c r="I2337" i="3"/>
  <c r="I2365" i="3"/>
  <c r="I2420" i="3"/>
  <c r="I2427" i="3"/>
  <c r="I2433" i="3"/>
  <c r="I2479" i="3"/>
  <c r="I2672" i="3"/>
  <c r="I2708" i="3"/>
  <c r="I2753" i="3"/>
  <c r="I2892" i="3"/>
  <c r="I2915" i="3"/>
  <c r="I2933" i="3"/>
  <c r="I2957" i="3"/>
  <c r="I2997" i="3"/>
  <c r="I3021" i="3"/>
  <c r="I3045" i="3"/>
  <c r="I3062" i="3"/>
  <c r="I3088" i="3"/>
  <c r="I3109" i="3"/>
  <c r="I3187" i="3"/>
  <c r="I3222" i="3"/>
  <c r="I3253" i="3"/>
  <c r="I3285" i="3"/>
  <c r="I3317" i="3"/>
  <c r="I3365" i="3"/>
  <c r="H481" i="2" s="1"/>
  <c r="I481" i="2" s="1"/>
  <c r="J481" i="2" s="1"/>
  <c r="I3397" i="3"/>
  <c r="I3429" i="3"/>
  <c r="I3461" i="3"/>
  <c r="I3485" i="3"/>
  <c r="I3493" i="3"/>
  <c r="I3533" i="3"/>
  <c r="I3557" i="3"/>
  <c r="I3579" i="3"/>
  <c r="I3589" i="3"/>
  <c r="I3733" i="3"/>
  <c r="I3843" i="3"/>
  <c r="I3901" i="3"/>
  <c r="I3981" i="3"/>
  <c r="I3991" i="3"/>
  <c r="I4047" i="3"/>
  <c r="I4054" i="3"/>
  <c r="I4085" i="3"/>
  <c r="I4275" i="3"/>
  <c r="I4331" i="3"/>
  <c r="I4365" i="3"/>
  <c r="I4403" i="3"/>
  <c r="I4436" i="3"/>
  <c r="I4489" i="3"/>
  <c r="I5094" i="3"/>
  <c r="I3373" i="3"/>
  <c r="I3405" i="3"/>
  <c r="I3437" i="3"/>
  <c r="I3527" i="3"/>
  <c r="I3551" i="3"/>
  <c r="I3605" i="3"/>
  <c r="I3613" i="3"/>
  <c r="I3747" i="3"/>
  <c r="I3811" i="3"/>
  <c r="I3857" i="3"/>
  <c r="I4017" i="3"/>
  <c r="I4079" i="3"/>
  <c r="I4122" i="3"/>
  <c r="I4219" i="3"/>
  <c r="I3349" i="3"/>
  <c r="I3381" i="3"/>
  <c r="I3413" i="3"/>
  <c r="I3445" i="3"/>
  <c r="I3477" i="3"/>
  <c r="I3509" i="3"/>
  <c r="I3521" i="3"/>
  <c r="I3545" i="3"/>
  <c r="I3571" i="3"/>
  <c r="I3787" i="3"/>
  <c r="I3909" i="3"/>
  <c r="I4073" i="3"/>
  <c r="I4097" i="3"/>
  <c r="I4381" i="3"/>
  <c r="I4472" i="3"/>
  <c r="F283" i="6"/>
  <c r="G283" i="6" s="1"/>
  <c r="G285" i="6" s="1"/>
  <c r="G295" i="6" s="1"/>
  <c r="G281" i="6" s="1"/>
  <c r="G3124" i="3" s="1"/>
  <c r="F251" i="6"/>
  <c r="G251" i="6" s="1"/>
  <c r="F219" i="6"/>
  <c r="G219" i="6" s="1"/>
  <c r="F171" i="6"/>
  <c r="G171" i="6" s="1"/>
  <c r="F107" i="6"/>
  <c r="G107" i="6" s="1"/>
  <c r="F155" i="6"/>
  <c r="G155" i="6" s="1"/>
  <c r="F91" i="6"/>
  <c r="G91" i="6" s="1"/>
  <c r="F267" i="6"/>
  <c r="G267" i="6" s="1"/>
  <c r="F235" i="6"/>
  <c r="G235" i="6" s="1"/>
  <c r="F203" i="6"/>
  <c r="G203" i="6" s="1"/>
  <c r="F139" i="6"/>
  <c r="G139" i="6" s="1"/>
  <c r="F299" i="6"/>
  <c r="G299" i="6" s="1"/>
  <c r="F187" i="6"/>
  <c r="G187" i="6" s="1"/>
  <c r="I4534" i="3"/>
  <c r="I4682" i="3"/>
  <c r="I4689" i="3"/>
  <c r="I4738" i="3"/>
  <c r="I4655" i="3"/>
  <c r="I4745" i="3"/>
  <c r="I4789" i="3"/>
  <c r="I4848" i="3"/>
  <c r="I4897" i="3"/>
  <c r="I4904" i="3"/>
  <c r="I4910" i="3"/>
  <c r="I5023" i="3"/>
  <c r="I5063" i="3"/>
  <c r="I5120" i="3"/>
  <c r="I5199" i="3"/>
  <c r="I5270" i="3"/>
  <c r="I5294" i="3"/>
  <c r="I5342" i="3"/>
  <c r="G12" i="4"/>
  <c r="G13" i="4" s="1"/>
  <c r="G14" i="4" s="1"/>
  <c r="G34" i="6"/>
  <c r="G43" i="6" s="1"/>
  <c r="G23" i="6" s="1"/>
  <c r="I4529" i="3"/>
  <c r="I4554" i="3"/>
  <c r="I4617" i="3"/>
  <c r="I4635" i="3"/>
  <c r="I4640" i="3"/>
  <c r="I4717" i="3"/>
  <c r="I4779" i="3"/>
  <c r="I4926" i="3"/>
  <c r="I4980" i="3"/>
  <c r="I5130" i="3"/>
  <c r="I5162" i="3"/>
  <c r="I5286" i="3"/>
  <c r="G56" i="6"/>
  <c r="G65" i="6" s="1"/>
  <c r="G45" i="6" s="1"/>
  <c r="F268" i="6" l="1"/>
  <c r="G268" i="6" s="1"/>
  <c r="F236" i="6"/>
  <c r="G236" i="6" s="1"/>
  <c r="F204" i="6"/>
  <c r="G204" i="6" s="1"/>
  <c r="G205" i="6" s="1"/>
  <c r="G215" i="6" s="1"/>
  <c r="G201" i="6" s="1"/>
  <c r="G3089" i="3" s="1"/>
  <c r="F140" i="6"/>
  <c r="G140" i="6" s="1"/>
  <c r="G142" i="6" s="1"/>
  <c r="G151" i="6" s="1"/>
  <c r="G137" i="6" s="1"/>
  <c r="G74" i="3" s="1"/>
  <c r="F300" i="6"/>
  <c r="G300" i="6" s="1"/>
  <c r="F188" i="6"/>
  <c r="G188" i="6" s="1"/>
  <c r="F124" i="6"/>
  <c r="G124" i="6" s="1"/>
  <c r="G126" i="6" s="1"/>
  <c r="G135" i="6" s="1"/>
  <c r="G121" i="6" s="1"/>
  <c r="G69" i="3" s="1"/>
  <c r="F252" i="6"/>
  <c r="G252" i="6" s="1"/>
  <c r="F220" i="6"/>
  <c r="G220" i="6" s="1"/>
  <c r="F172" i="6"/>
  <c r="G172" i="6" s="1"/>
  <c r="F108" i="6"/>
  <c r="G108" i="6" s="1"/>
  <c r="F156" i="6"/>
  <c r="G156" i="6" s="1"/>
  <c r="G158" i="6" s="1"/>
  <c r="G167" i="6" s="1"/>
  <c r="G153" i="6" s="1"/>
  <c r="G79" i="3" s="1"/>
  <c r="F92" i="6"/>
  <c r="G92" i="6" s="1"/>
  <c r="K1577" i="3"/>
  <c r="L1577" i="3" s="1"/>
  <c r="H202" i="2"/>
  <c r="I202" i="2" s="1"/>
  <c r="J202" i="2" s="1"/>
  <c r="K1603" i="3"/>
  <c r="L1603" i="3" s="1"/>
  <c r="H205" i="2"/>
  <c r="I205" i="2" s="1"/>
  <c r="J205" i="2" s="1"/>
  <c r="H144" i="2"/>
  <c r="I144" i="2" s="1"/>
  <c r="J144" i="2" s="1"/>
  <c r="K1121" i="3"/>
  <c r="K1122" i="3" s="1"/>
  <c r="G301" i="6"/>
  <c r="G311" i="6" s="1"/>
  <c r="G297" i="6" s="1"/>
  <c r="G3131" i="3" s="1"/>
  <c r="G269" i="6"/>
  <c r="G279" i="6" s="1"/>
  <c r="G265" i="6" s="1"/>
  <c r="G3117" i="3" s="1"/>
  <c r="G174" i="6"/>
  <c r="G183" i="6" s="1"/>
  <c r="G169" i="6" s="1"/>
  <c r="G84" i="3" s="1"/>
  <c r="K1806" i="3"/>
  <c r="K1807" i="3" s="1"/>
  <c r="H225" i="2"/>
  <c r="I225" i="2" s="1"/>
  <c r="J225" i="2" s="1"/>
  <c r="K1548" i="3"/>
  <c r="L1548" i="3" s="1"/>
  <c r="H199" i="2"/>
  <c r="I199" i="2" s="1"/>
  <c r="J199" i="2" s="1"/>
  <c r="K1784" i="3"/>
  <c r="L1784" i="3" s="1"/>
  <c r="H221" i="2"/>
  <c r="I221" i="2" s="1"/>
  <c r="J221" i="2" s="1"/>
  <c r="K1202" i="3"/>
  <c r="K1203" i="3" s="1"/>
  <c r="H154" i="2"/>
  <c r="I154" i="2" s="1"/>
  <c r="J154" i="2" s="1"/>
  <c r="G237" i="6"/>
  <c r="G247" i="6" s="1"/>
  <c r="G233" i="6" s="1"/>
  <c r="G3103" i="3" s="1"/>
  <c r="G94" i="6"/>
  <c r="G103" i="6" s="1"/>
  <c r="G89" i="6" s="1"/>
  <c r="G59" i="3" s="1"/>
  <c r="G221" i="6"/>
  <c r="G231" i="6" s="1"/>
  <c r="G217" i="6" s="1"/>
  <c r="G3096" i="3" s="1"/>
  <c r="K1796" i="3"/>
  <c r="L1796" i="3" s="1"/>
  <c r="H223" i="2"/>
  <c r="I223" i="2" s="1"/>
  <c r="J223" i="2" s="1"/>
  <c r="K1772" i="3"/>
  <c r="L1772" i="3" s="1"/>
  <c r="H219" i="2"/>
  <c r="I219" i="2" s="1"/>
  <c r="J219" i="2" s="1"/>
  <c r="K1176" i="3"/>
  <c r="K1177" i="3" s="1"/>
  <c r="H151" i="2"/>
  <c r="I151" i="2" s="1"/>
  <c r="J151" i="2" s="1"/>
  <c r="K1164" i="3"/>
  <c r="K1165" i="3" s="1"/>
  <c r="H150" i="2"/>
  <c r="I150" i="2" s="1"/>
  <c r="J150" i="2" s="1"/>
  <c r="F173" i="6"/>
  <c r="G173" i="6" s="1"/>
  <c r="F109" i="6"/>
  <c r="G109" i="6" s="1"/>
  <c r="G110" i="6" s="1"/>
  <c r="G119" i="6" s="1"/>
  <c r="G105" i="6" s="1"/>
  <c r="G64" i="3" s="1"/>
  <c r="F315" i="6"/>
  <c r="G315" i="6" s="1"/>
  <c r="G317" i="6" s="1"/>
  <c r="G327" i="6" s="1"/>
  <c r="G313" i="6" s="1"/>
  <c r="G3138" i="3" s="1"/>
  <c r="F157" i="6"/>
  <c r="G157" i="6" s="1"/>
  <c r="F93" i="6"/>
  <c r="G93" i="6" s="1"/>
  <c r="F141" i="6"/>
  <c r="G141" i="6" s="1"/>
  <c r="F189" i="6"/>
  <c r="G189" i="6" s="1"/>
  <c r="G190" i="6" s="1"/>
  <c r="G199" i="6" s="1"/>
  <c r="G185" i="6" s="1"/>
  <c r="G89" i="3" s="1"/>
  <c r="F125" i="6"/>
  <c r="G125" i="6" s="1"/>
  <c r="G253" i="6"/>
  <c r="G263" i="6" s="1"/>
  <c r="G249" i="6" s="1"/>
  <c r="G3110" i="3" s="1"/>
  <c r="K1592" i="3"/>
  <c r="K1593" i="3" s="1"/>
  <c r="H204" i="2"/>
  <c r="I204" i="2" s="1"/>
  <c r="J204" i="2" s="1"/>
  <c r="K1091" i="3"/>
  <c r="K1092" i="3" s="1"/>
  <c r="H140" i="2"/>
  <c r="I140" i="2" s="1"/>
  <c r="J140" i="2" s="1"/>
  <c r="K1145" i="3"/>
  <c r="K1146" i="3" s="1"/>
  <c r="H148" i="2"/>
  <c r="I148" i="2" s="1"/>
  <c r="J148" i="2" s="1"/>
  <c r="J809" i="2" l="1"/>
  <c r="D10" i="5" s="1"/>
  <c r="D11" i="5" s="1"/>
  <c r="D16" i="5" s="1"/>
  <c r="D17" i="5" s="1"/>
  <c r="J807" i="2"/>
  <c r="J80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Marcelo Maximiliano Mota Tavares</author>
  </authors>
  <commentList>
    <comment ref="G142" authorId="0" shapeId="0" xr:uid="{00000000-0006-0000-0100-000001000000}">
      <text>
        <r>
          <rPr>
            <sz val="11"/>
            <color indexed="8"/>
            <rFont val="Helvetica Neue"/>
          </rPr>
          <t>Marcelo Maximiliano Mota Tavares:
Unifiquei as quantidades dos itens 13.118 e 13.119</t>
        </r>
      </text>
    </comment>
    <comment ref="G144" authorId="0" shapeId="0" xr:uid="{00000000-0006-0000-0100-000002000000}">
      <text>
        <r>
          <rPr>
            <sz val="11"/>
            <color indexed="8"/>
            <rFont val="Helvetica Neue"/>
          </rPr>
          <t>Marcelo Maximiliano Mota Tavares:
Unifiquei as quantidades dos itens 13.120 e 13.121</t>
        </r>
      </text>
    </comment>
    <comment ref="G146" authorId="0" shapeId="0" xr:uid="{00000000-0006-0000-0100-000003000000}">
      <text>
        <r>
          <rPr>
            <sz val="11"/>
            <color indexed="8"/>
            <rFont val="Helvetica Neue"/>
          </rPr>
          <t>Marcelo Maximiliano Mota Tavares:
Unifiquei as quantidades dos itens 13.122 e 13.123</t>
        </r>
      </text>
    </comment>
    <comment ref="G167" authorId="0" shapeId="0" xr:uid="{00000000-0006-0000-0100-000004000000}">
      <text>
        <r>
          <rPr>
            <sz val="11"/>
            <color indexed="8"/>
            <rFont val="Helvetica Neue"/>
          </rPr>
          <t>Marcelo Maximiliano Mota Tavares:
Unifiquei os quantitativos dos itens 13.143 e 13.150</t>
        </r>
      </text>
    </comment>
    <comment ref="G168" authorId="0" shapeId="0" xr:uid="{00000000-0006-0000-0100-000005000000}">
      <text>
        <r>
          <rPr>
            <sz val="11"/>
            <color indexed="8"/>
            <rFont val="Helvetica Neue"/>
          </rPr>
          <t>Marcelo Maximiliano Mota Tavares:
Unifiquei os quantitativos dos itens 13.144 e 13.151</t>
        </r>
      </text>
    </comment>
    <comment ref="G169" authorId="0" shapeId="0" xr:uid="{00000000-0006-0000-0100-000006000000}">
      <text>
        <r>
          <rPr>
            <sz val="11"/>
            <color indexed="8"/>
            <rFont val="Helvetica Neue"/>
          </rPr>
          <t>Marcelo Maximiliano Mota Tavares:
Unifiquei os quantitativos dos itens 13.145 e 13.152</t>
        </r>
      </text>
    </comment>
    <comment ref="G185" authorId="0" shapeId="0" xr:uid="{00000000-0006-0000-0100-000007000000}">
      <text>
        <r>
          <rPr>
            <sz val="11"/>
            <color indexed="8"/>
            <rFont val="Helvetica Neue"/>
          </rPr>
          <t>Marcelo Maximiliano Mota Tavares:
Unifiquei os quantitativos dos itens 13.156 e 13.161</t>
        </r>
      </text>
    </comment>
    <comment ref="G186" authorId="0" shapeId="0" xr:uid="{00000000-0006-0000-0100-000008000000}">
      <text>
        <r>
          <rPr>
            <sz val="11"/>
            <color indexed="8"/>
            <rFont val="Helvetica Neue"/>
          </rPr>
          <t>Marcelo Maximiliano Mota Tavares:
Unifiquei os quantitativos dos itens 13.157 e 13.162</t>
        </r>
      </text>
    </comment>
    <comment ref="G187" authorId="0" shapeId="0" xr:uid="{00000000-0006-0000-0100-000009000000}">
      <text>
        <r>
          <rPr>
            <sz val="11"/>
            <color indexed="8"/>
            <rFont val="Helvetica Neue"/>
          </rPr>
          <t>Marcelo Maximiliano Mota Tavares:
Unifiquei os quantitativos dos itens 13.158 e 13.163</t>
        </r>
      </text>
    </comment>
    <comment ref="G188" authorId="0" shapeId="0" xr:uid="{00000000-0006-0000-0100-00000A000000}">
      <text>
        <r>
          <rPr>
            <sz val="11"/>
            <color indexed="8"/>
            <rFont val="Helvetica Neue"/>
          </rPr>
          <t>Marcelo Maximiliano Mota Tavares:
Unifiquei os quantitativos dos itens 13.159 e 13.164</t>
        </r>
      </text>
    </comment>
    <comment ref="G189" authorId="0" shapeId="0" xr:uid="{00000000-0006-0000-0100-00000B000000}">
      <text>
        <r>
          <rPr>
            <sz val="11"/>
            <color indexed="8"/>
            <rFont val="Helvetica Neue"/>
          </rPr>
          <t>Marcelo Maximiliano Mota Tavares:
Unifiquei os quantitativos dos itens 13.160 e 13.165</t>
        </r>
      </text>
    </comment>
    <comment ref="G231" authorId="0" shapeId="0" xr:uid="{00000000-0006-0000-0100-00000C000000}">
      <text>
        <r>
          <rPr>
            <sz val="11"/>
            <color indexed="8"/>
            <rFont val="Helvetica Neue"/>
          </rPr>
          <t>Marcelo Maximiliano Mota Tavares:
Metragem dos dutos PEAD = 3250mX0,3(largura)X0,6(prof. Média)=585m³</t>
        </r>
      </text>
    </comment>
    <comment ref="G316" authorId="0" shapeId="0" xr:uid="{00000000-0006-0000-0100-00000D000000}">
      <text>
        <r>
          <rPr>
            <sz val="11"/>
            <color indexed="8"/>
            <rFont val="Helvetica Neue"/>
          </rPr>
          <t>Marcelo Maximiliano Mota Tavares:
Unifiquei as quantidades dos itens 13.252 e 13.253</t>
        </r>
      </text>
    </comment>
  </commentList>
</comments>
</file>

<file path=xl/sharedStrings.xml><?xml version="1.0" encoding="utf-8"?>
<sst xmlns="http://schemas.openxmlformats.org/spreadsheetml/2006/main" count="39293" uniqueCount="9214">
  <si>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</si>
  <si>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</si>
  <si>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</si>
  <si>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</si>
  <si>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ATA_SERVIÇOS_ATUALIZADA_AGOST</t>
  </si>
  <si>
    <t>Table 1</t>
  </si>
  <si>
    <t>ANEXO I - PLANILHA ORÇAMENTÁRIA BASE - SERVIÇOS</t>
  </si>
  <si>
    <t>ENCARGOS SOCIAIS</t>
  </si>
  <si>
    <t>HORISTA</t>
  </si>
  <si>
    <t>MENSALISTA</t>
  </si>
  <si>
    <t>BDI</t>
  </si>
  <si>
    <t>DATA BASE</t>
  </si>
  <si>
    <t>SINAPI</t>
  </si>
  <si>
    <t>ORSE</t>
  </si>
  <si>
    <t>GRUPO 04 - SERVIÇOS DE ENGENHARIA</t>
  </si>
  <si>
    <t>ITEM</t>
  </si>
  <si>
    <t>CALSSIFICAÇÃO</t>
  </si>
  <si>
    <t>REFERENCIA</t>
  </si>
  <si>
    <t>DESCRIÇÃO</t>
  </si>
  <si>
    <t>UND</t>
  </si>
  <si>
    <t>QTDA</t>
  </si>
  <si>
    <t>R$UNIT.</t>
  </si>
  <si>
    <t>R$ SEM BDI</t>
  </si>
  <si>
    <t>R$ COM BDI</t>
  </si>
  <si>
    <t>BANCO</t>
  </si>
  <si>
    <t>CÓDIGO</t>
  </si>
  <si>
    <t>4.1</t>
  </si>
  <si>
    <t>CANTEIRO DE OBRAS</t>
  </si>
  <si>
    <t>ALEMA</t>
  </si>
  <si>
    <t>CAPU-ALEMA 004</t>
  </si>
  <si>
    <t>MOBILIZAÇÃO</t>
  </si>
  <si>
    <t>4.2</t>
  </si>
  <si>
    <t>CAPU-ALEMA 005</t>
  </si>
  <si>
    <t>DESMOBILIZAÇÃO</t>
  </si>
  <si>
    <t>4.3</t>
  </si>
  <si>
    <r>
      <rPr>
        <sz val="6"/>
        <color indexed="8"/>
        <rFont val="Calibri"/>
        <family val="2"/>
      </rPr>
      <t>11397/ORSE</t>
    </r>
  </si>
  <si>
    <r>
      <rPr>
        <sz val="6"/>
        <color indexed="8"/>
        <rFont val="Calibri"/>
        <family val="2"/>
      </rPr>
      <t>PLACA PADRÃO DE OBRA, TIPO BANNER EM LONA COM IMPRESSÃO DIGITAL 1,50 X 2,00M, INCLUSIVE ESTRUTURA METÁLICA E ESCORAMENTO, INSTALADA.</t>
    </r>
  </si>
  <si>
    <t>4.4</t>
  </si>
  <si>
    <r>
      <rPr>
        <sz val="6"/>
        <color indexed="8"/>
        <rFont val="Calibri"/>
        <family val="2"/>
      </rPr>
      <t>4654/ORSE</t>
    </r>
  </si>
  <si>
    <r>
      <rPr>
        <sz val="6"/>
        <color indexed="8"/>
        <rFont val="Calibri"/>
        <family val="2"/>
      </rPr>
      <t>LOCAÇÃO DE CONTAINER - ALMOXARIFADO COM BANHEIRO - 6,00 X 2,40M</t>
    </r>
  </si>
  <si>
    <t>MÊS</t>
  </si>
  <si>
    <t>4.5</t>
  </si>
  <si>
    <r>
      <rPr>
        <sz val="6"/>
        <color indexed="8"/>
        <rFont val="Calibri"/>
        <family val="2"/>
      </rPr>
      <t>4657/ORSE</t>
    </r>
  </si>
  <si>
    <r>
      <rPr>
        <sz val="6"/>
        <color indexed="8"/>
        <rFont val="Calibri"/>
        <family val="2"/>
      </rPr>
      <t>LOCAÇÃO DE CONTAINER - ESCRITÓRIO COM BANHEIRO - 6,00 X 2,35M</t>
    </r>
  </si>
  <si>
    <t>4.6</t>
  </si>
  <si>
    <r>
      <rPr>
        <sz val="6"/>
        <color indexed="8"/>
        <rFont val="Calibri"/>
        <family val="2"/>
      </rPr>
      <t>2454/ORSE</t>
    </r>
  </si>
  <si>
    <r>
      <rPr>
        <sz val="6"/>
        <color indexed="8"/>
        <rFont val="Calibri"/>
        <family val="2"/>
      </rPr>
      <t>ANDAIME TUBULAR METÁLICO SIMPLES - PEÇA X DIA</t>
    </r>
  </si>
  <si>
    <t>M2</t>
  </si>
  <si>
    <t>4.7</t>
  </si>
  <si>
    <t>4.8</t>
  </si>
  <si>
    <t>4.9</t>
  </si>
  <si>
    <t>CAPU-ALEMA 010</t>
  </si>
  <si>
    <t>REMOÇÃO DE REVESTIMENTO TÉRMICO DE POLIURETANO EM REDE DE TUBULAÇÃO COM DE Ø3/4”, INCLUSIVE LIMPEZA SUPERFICIAL DO TUBO</t>
  </si>
  <si>
    <t>M</t>
  </si>
  <si>
    <t>4.10</t>
  </si>
  <si>
    <t>CAPU-ALEMA 011</t>
  </si>
  <si>
    <t>REMOÇÃO DE REVESTIMENTO TÉRMICO DE POLIURETANO EM REDE DE TUBULAÇÃO COM DE Ø1”, INCLUSIVE LIMPEZA SUPERFICIAL DO TUBO</t>
  </si>
  <si>
    <t>4.11</t>
  </si>
  <si>
    <t>CAPU-ALEMA 012</t>
  </si>
  <si>
    <t>REMOÇÃO DE REVESTIMENTO TÉRMICO DE POLIURETANO EM REDE DE TUBULAÇÃO COM DE Ø1 1/4”, INCLUSIVE LIMPEZA SUPERFICIAL DO TUBO</t>
  </si>
  <si>
    <t>4.12</t>
  </si>
  <si>
    <t>CAPU-ALEMA 013</t>
  </si>
  <si>
    <t>REMOÇÃO DE REVESTIMENTO TÉRMICO DE POLIURETANO EM REDE DE TUBULAÇÃO COM DE Ø1 1/2”, INCLUSIVE LIMPEZA SUPERFICIAL DO TUBO</t>
  </si>
  <si>
    <t>4.13</t>
  </si>
  <si>
    <t>CAPU-ALEMA 014</t>
  </si>
  <si>
    <t>REMOÇÃO DE REVESTIMENTO TÉRMICO DE POLIURETANO EM REDE DE TUBULAÇÃO COM DE Ø2”, INCLUSIVE LIMPEZA SUPERFICIAL DO TUBO</t>
  </si>
  <si>
    <t>4.14</t>
  </si>
  <si>
    <t>CAPU-ALEMA 015</t>
  </si>
  <si>
    <t>REMOÇÃO DE REVESTIMENTO TÉRMICO DE POLIURETANO EM REDE DE TUBULAÇÃO COM DE Ø2 1/2”, INCLUSIVE LIMPEZA SUPERFICIAL DO TUBO</t>
  </si>
  <si>
    <t>4.15</t>
  </si>
  <si>
    <t>CAPU-ALEMA 016</t>
  </si>
  <si>
    <t>REMOÇÃO DE REVESTIMENTO TÉRMICO DE POLIURETANO EM REDE DE TUBULAÇÃO COM DE Ø3”, INCLUSIVE LIMPEZA SUPERFICIAL DO TUBO</t>
  </si>
  <si>
    <t>4.16</t>
  </si>
  <si>
    <t>COBERTURA</t>
  </si>
  <si>
    <t>4.17</t>
  </si>
  <si>
    <t>4.18</t>
  </si>
  <si>
    <t>4.19</t>
  </si>
  <si>
    <t>4.20</t>
  </si>
  <si>
    <t>4.21</t>
  </si>
  <si>
    <t>4.22</t>
  </si>
  <si>
    <t>4.23</t>
  </si>
  <si>
    <t>4.24</t>
  </si>
  <si>
    <t>4.25</t>
  </si>
  <si>
    <t>4.26</t>
  </si>
  <si>
    <t>4.27</t>
  </si>
  <si>
    <t>4.28</t>
  </si>
  <si>
    <t>4.29</t>
  </si>
  <si>
    <t>CREA-MA</t>
  </si>
  <si>
    <t>CAPU-ALEMA 001</t>
  </si>
  <si>
    <r>
      <rPr>
        <sz val="6"/>
        <color indexed="8"/>
        <rFont val="Calibri"/>
        <family val="2"/>
      </rPr>
      <t>ART PARA SERVIÇO DE até 8.000,00</t>
    </r>
  </si>
  <si>
    <t>4.30</t>
  </si>
  <si>
    <t>CAPU-ALEMA 002</t>
  </si>
  <si>
    <r>
      <rPr>
        <sz val="6"/>
        <color indexed="8"/>
        <rFont val="Calibri"/>
        <family val="2"/>
      </rPr>
      <t>ART PARA SERVIÇO DE 8.000,01 até 15.000,00</t>
    </r>
  </si>
  <si>
    <t>4.31</t>
  </si>
  <si>
    <t>CAPU-ALEMA 003</t>
  </si>
  <si>
    <r>
      <rPr>
        <sz val="6"/>
        <color indexed="8"/>
        <rFont val="Calibri"/>
        <family val="2"/>
      </rPr>
      <t>ART PARA SERVIÇO acima de 15.000,00</t>
    </r>
  </si>
  <si>
    <t>4.32</t>
  </si>
  <si>
    <t>DRENAGEM/OBRAS DE CONTENCAO/POCOS DE VISITA E CAIXAS</t>
  </si>
  <si>
    <t>4.33</t>
  </si>
  <si>
    <t>4.34</t>
  </si>
  <si>
    <t>4.35</t>
  </si>
  <si>
    <t>4.36</t>
  </si>
  <si>
    <t>4.37</t>
  </si>
  <si>
    <t>4.38</t>
  </si>
  <si>
    <t>4.39</t>
  </si>
  <si>
    <t>4.40</t>
  </si>
  <si>
    <t>4.41</t>
  </si>
  <si>
    <t>4.42</t>
  </si>
  <si>
    <t>4.43</t>
  </si>
  <si>
    <t>4.44</t>
  </si>
  <si>
    <t>4.45</t>
  </si>
  <si>
    <t>4.46</t>
  </si>
  <si>
    <t>4.47</t>
  </si>
  <si>
    <t>4.48</t>
  </si>
  <si>
    <t>4.49</t>
  </si>
  <si>
    <t>ESQUADRIAS/FERRAGENS/VIDROS</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</si>
  <si>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</si>
  <si>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</si>
  <si>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</si>
  <si>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</si>
  <si>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</si>
  <si>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</si>
  <si>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</si>
  <si>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</si>
  <si>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</si>
  <si>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</si>
  <si>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</si>
  <si>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</si>
  <si>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</si>
  <si>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</si>
  <si>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</si>
  <si>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</si>
  <si>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</si>
  <si>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</si>
  <si>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</si>
  <si>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</si>
  <si>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</si>
  <si>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</si>
  <si>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</si>
  <si>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</si>
  <si>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</si>
  <si>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</si>
  <si>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</si>
  <si>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</si>
  <si>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</si>
  <si>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</si>
  <si>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</si>
  <si>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</si>
  <si>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</si>
  <si>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</si>
  <si>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</si>
  <si>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</si>
  <si>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</si>
  <si>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FUNDACOES E ESTRUTURAS</t>
  </si>
  <si>
    <t>4.87</t>
  </si>
  <si>
    <t>4.88</t>
  </si>
  <si>
    <t>4.89</t>
  </si>
  <si>
    <t>4.90</t>
  </si>
  <si>
    <t>4.91</t>
  </si>
  <si>
    <t>4.92</t>
  </si>
  <si>
    <t>4.93</t>
  </si>
  <si>
    <t>4.94</t>
  </si>
  <si>
    <t>4.95</t>
  </si>
  <si>
    <t>4.96</t>
  </si>
  <si>
    <t>4.97</t>
  </si>
  <si>
    <t>4.98</t>
  </si>
  <si>
    <t>4.99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</si>
  <si>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</si>
  <si>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</si>
  <si>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</si>
  <si>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</si>
  <si>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</si>
  <si>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</si>
  <si>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</si>
  <si>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</si>
  <si>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</si>
  <si>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</si>
  <si>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</si>
  <si>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</si>
  <si>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</si>
  <si>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</si>
  <si>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</si>
  <si>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</si>
  <si>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</si>
  <si>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</si>
  <si>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</si>
  <si>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</si>
  <si>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</si>
  <si>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</si>
  <si>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</si>
  <si>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</si>
  <si>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</si>
  <si>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</si>
  <si>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</si>
  <si>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</si>
  <si>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</si>
  <si>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</si>
  <si>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</si>
  <si>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</si>
  <si>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</si>
  <si>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</si>
  <si>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</si>
  <si>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</si>
  <si>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</si>
  <si>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</si>
  <si>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</si>
  <si>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</si>
  <si>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</si>
  <si>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</si>
  <si>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</si>
  <si>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</si>
  <si>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</si>
  <si>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</si>
  <si>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</si>
  <si>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</si>
  <si>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</si>
  <si>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</si>
  <si>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</si>
  <si>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</si>
  <si>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</si>
  <si>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</si>
  <si>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</si>
  <si>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</si>
  <si>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</si>
  <si>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13.157</t>
  </si>
  <si>
    <t>13.158</t>
  </si>
  <si>
    <t>13.159</t>
  </si>
  <si>
    <t>13.163</t>
  </si>
  <si>
    <t>13.164</t>
  </si>
  <si>
    <t>13.165</t>
  </si>
  <si>
    <t>13.166</t>
  </si>
  <si>
    <t>13.167</t>
  </si>
  <si>
    <t>IMPERMEABILIZACOES E PROTECOES DIVERSAS</t>
  </si>
  <si>
    <r>
      <rPr>
        <sz val="6"/>
        <color indexed="18"/>
        <rFont val="Calibri"/>
        <family val="2"/>
      </rPr>
      <t>88316/SINAPI</t>
    </r>
  </si>
  <si>
    <r>
      <rPr>
        <sz val="6"/>
        <color indexed="18"/>
        <rFont val="Calibri"/>
        <family val="2"/>
      </rPr>
      <t>Escavação manual de vala com profundidade menor ou igual a 1,30 m. af_02/2021</t>
    </r>
  </si>
  <si>
    <t>M3</t>
  </si>
  <si>
    <r>
      <rPr>
        <sz val="6"/>
        <color indexed="18"/>
        <rFont val="Calibri"/>
        <family val="2"/>
      </rPr>
      <t>02517/ORSE</t>
    </r>
  </si>
  <si>
    <r>
      <rPr>
        <sz val="6"/>
        <color indexed="18"/>
        <rFont val="Calibri"/>
        <family val="2"/>
      </rPr>
      <t>Aterro de vala, compactado, sem material, sem controle do grau de compactação</t>
    </r>
  </si>
  <si>
    <r>
      <rPr>
        <sz val="6"/>
        <color indexed="18"/>
        <rFont val="Calibri"/>
        <family val="2"/>
      </rPr>
      <t>02794/ORSE</t>
    </r>
  </si>
  <si>
    <r>
      <rPr>
        <sz val="6"/>
        <color indexed="18"/>
        <rFont val="Calibri"/>
        <family val="2"/>
      </rPr>
      <t>Caixa de passagem em alvenaria de tijolos maciços esp. = 0,12m, dim. int. = 0.40 x 0.40 x 0.60m, inclusive tampa.</t>
    </r>
  </si>
  <si>
    <r>
      <rPr>
        <sz val="6"/>
        <color indexed="18"/>
        <rFont val="Calibri"/>
        <family val="2"/>
      </rPr>
      <t>02797/ORSE</t>
    </r>
  </si>
  <si>
    <r>
      <rPr>
        <sz val="6"/>
        <color indexed="18"/>
        <rFont val="Calibri"/>
        <family val="2"/>
      </rPr>
      <t>Caixa de passagem em alvenaria de tijolos maciços esp. = 0,12m, dim. int. = 0.60 x 0.60 x 0.60m</t>
    </r>
  </si>
  <si>
    <r>
      <rPr>
        <sz val="6"/>
        <color indexed="18"/>
        <rFont val="Calibri"/>
        <family val="2"/>
      </rPr>
      <t>08075/ORSE</t>
    </r>
  </si>
  <si>
    <r>
      <rPr>
        <sz val="6"/>
        <color indexed="18"/>
        <rFont val="Calibri"/>
        <family val="2"/>
      </rPr>
      <t>Caixa de passagem em alvenaria de tijolos maciços esp. = 0,12m, dim. int. = 0,30 x 0,30 x 0,30m</t>
    </r>
  </si>
  <si>
    <t>INSTALACAO ELETRICA/ELETRIFICACAO E ILUMINACAO EXTERNA</t>
  </si>
  <si>
    <r>
      <rPr>
        <sz val="6"/>
        <color indexed="8"/>
        <rFont val="Calibri"/>
        <family val="2"/>
      </rPr>
      <t>10292/ORSE</t>
    </r>
  </si>
  <si>
    <r>
      <rPr>
        <sz val="6"/>
        <color indexed="8"/>
        <rFont val="Calibri"/>
        <family val="2"/>
      </rPr>
      <t>Mufla de porcelana interna</t>
    </r>
  </si>
  <si>
    <t>un</t>
  </si>
  <si>
    <r>
      <rPr>
        <sz val="6"/>
        <color indexed="8"/>
        <rFont val="Calibri"/>
        <family val="2"/>
      </rPr>
      <t>10291/ORSE</t>
    </r>
  </si>
  <si>
    <r>
      <rPr>
        <sz val="6"/>
        <color indexed="8"/>
        <rFont val="Calibri"/>
        <family val="2"/>
      </rPr>
      <t>Mufla de porcelana externa</t>
    </r>
  </si>
  <si>
    <r>
      <rPr>
        <sz val="6"/>
        <color indexed="8"/>
        <rFont val="Calibri"/>
        <family val="2"/>
      </rPr>
      <t>12877/ORSE</t>
    </r>
  </si>
  <si>
    <r>
      <rPr>
        <sz val="6"/>
        <color indexed="8"/>
        <rFont val="Calibri"/>
        <family val="2"/>
      </rPr>
      <t>Fornecimento e instalção de mufla terminal primaria unipolar uso interno para cabo 35/120mm2 isolacao 15/25kv em epr - borracha de silicone - Rev 01</t>
    </r>
  </si>
  <si>
    <r>
      <rPr>
        <sz val="6"/>
        <color indexed="8"/>
        <rFont val="Calibri"/>
        <family val="2"/>
      </rPr>
      <t>00763/ORSE</t>
    </r>
  </si>
  <si>
    <r>
      <rPr>
        <sz val="6"/>
        <color indexed="8"/>
        <rFont val="Calibri"/>
        <family val="2"/>
      </rPr>
      <t>Fornecimento e instalação de eletrocalha perfurada 200 x 100 x 3000 mm (ref. mopa ou similar)</t>
    </r>
  </si>
  <si>
    <t>m</t>
  </si>
  <si>
    <r>
      <rPr>
        <sz val="6"/>
        <color indexed="8"/>
        <rFont val="Calibri"/>
        <family val="2"/>
      </rPr>
      <t>00764/ORSE</t>
    </r>
  </si>
  <si>
    <r>
      <rPr>
        <sz val="6"/>
        <color indexed="8"/>
        <rFont val="Calibri"/>
        <family val="2"/>
      </rPr>
      <t>Fornecimento e instalação de eletrocalha perfurada 300 x 100 x 3000 mm (ref. mopa ou similar)</t>
    </r>
  </si>
  <si>
    <r>
      <rPr>
        <sz val="6"/>
        <color indexed="8"/>
        <rFont val="Calibri"/>
        <family val="2"/>
      </rPr>
      <t>12959/ORSE</t>
    </r>
  </si>
  <si>
    <r>
      <rPr>
        <sz val="6"/>
        <color indexed="8"/>
        <rFont val="Calibri"/>
        <family val="2"/>
      </rPr>
      <t>Curva horizontal 200 x 100 mm para eletrocalha metálica, com ângulo 90° (ref.: mopa ou similar)</t>
    </r>
  </si>
  <si>
    <r>
      <rPr>
        <sz val="6"/>
        <color indexed="8"/>
        <rFont val="Calibri"/>
        <family val="2"/>
      </rPr>
      <t>09521/ORSE</t>
    </r>
  </si>
  <si>
    <r>
      <rPr>
        <sz val="6"/>
        <color indexed="8"/>
        <rFont val="Calibri"/>
        <family val="2"/>
      </rPr>
      <t>Curva horizontal 300 x 100 mm para eletrocalha metálica, com ângulo 90° (ref.: mopa ou similar)</t>
    </r>
  </si>
  <si>
    <r>
      <rPr>
        <sz val="6"/>
        <color indexed="8"/>
        <rFont val="Calibri"/>
        <family val="2"/>
      </rPr>
      <t>11295/ORSE</t>
    </r>
  </si>
  <si>
    <r>
      <rPr>
        <sz val="6"/>
        <color indexed="8"/>
        <rFont val="Calibri"/>
        <family val="2"/>
      </rPr>
      <t>Emenda interna 200 x 100 mm com base lisa perfurada para eletrocalha metálica (ref. Mopa ou similar)</t>
    </r>
  </si>
  <si>
    <r>
      <rPr>
        <sz val="6"/>
        <color indexed="8"/>
        <rFont val="Calibri"/>
        <family val="2"/>
      </rPr>
      <t>12803/ORSE</t>
    </r>
  </si>
  <si>
    <r>
      <rPr>
        <sz val="6"/>
        <color indexed="8"/>
        <rFont val="Calibri"/>
        <family val="2"/>
      </rPr>
      <t>Emenda interna 300 x 100 mm com base lisa perfurada para eletrocalha metálica (ref. Mopa ou similar)</t>
    </r>
  </si>
  <si>
    <r>
      <rPr>
        <sz val="6"/>
        <color indexed="8"/>
        <rFont val="Calibri"/>
        <family val="2"/>
      </rPr>
      <t>12545/ORSE</t>
    </r>
  </si>
  <si>
    <r>
      <rPr>
        <sz val="6"/>
        <color indexed="8"/>
        <rFont val="Calibri"/>
        <family val="2"/>
      </rPr>
      <t>Fornecimento e instalação de vergalhão (tirante c/ rosca d=1/4"x3000mm (marvitec ref. 1431 ou similar)</t>
    </r>
  </si>
  <si>
    <r>
      <rPr>
        <sz val="6"/>
        <color indexed="8"/>
        <rFont val="Calibri"/>
        <family val="2"/>
      </rPr>
      <t>00424/ORSE</t>
    </r>
  </si>
  <si>
    <r>
      <rPr>
        <sz val="6"/>
        <color indexed="8"/>
        <rFont val="Calibri"/>
        <family val="2"/>
      </rPr>
      <t>Fornecimento e instalação de vergalhão (tirante c/ rosca d=3/8"x1000mm (marvitec ref. 1431 ou similar)</t>
    </r>
  </si>
  <si>
    <r>
      <rPr>
        <sz val="6"/>
        <color indexed="8"/>
        <rFont val="Calibri"/>
        <family val="2"/>
      </rPr>
      <t>09669/ORSE</t>
    </r>
  </si>
  <si>
    <r>
      <rPr>
        <sz val="6"/>
        <color indexed="8"/>
        <rFont val="Calibri"/>
        <family val="2"/>
      </rPr>
      <t>Perfilado, pré-zincado a fogo, perfurado 38 x 38 x 6000mm</t>
    </r>
  </si>
  <si>
    <r>
      <rPr>
        <sz val="6"/>
        <color indexed="8"/>
        <rFont val="Calibri"/>
        <family val="2"/>
      </rPr>
      <t>07904/ORSE</t>
    </r>
  </si>
  <si>
    <r>
      <rPr>
        <sz val="6"/>
        <color indexed="8"/>
        <rFont val="Calibri"/>
        <family val="2"/>
      </rPr>
      <t>Clips 3/8" para haste de aterramento galvanizada ref:TEL-5238 - Rev - 02</t>
    </r>
  </si>
  <si>
    <r>
      <rPr>
        <sz val="6"/>
        <color indexed="8"/>
        <rFont val="Calibri"/>
        <family val="2"/>
      </rPr>
      <t>08389/ORSE</t>
    </r>
  </si>
  <si>
    <r>
      <rPr>
        <sz val="6"/>
        <color indexed="8"/>
        <rFont val="Calibri"/>
        <family val="2"/>
      </rPr>
      <t>Clips 5/8" para haste de aterramento galvanizada ref:TEL-5238</t>
    </r>
  </si>
  <si>
    <r>
      <rPr>
        <sz val="6"/>
        <color indexed="8"/>
        <rFont val="Calibri"/>
        <family val="2"/>
      </rPr>
      <t>09045/ORSE</t>
    </r>
  </si>
  <si>
    <r>
      <rPr>
        <sz val="6"/>
        <color indexed="8"/>
        <rFont val="Calibri"/>
        <family val="2"/>
      </rPr>
      <t>Duto corrugado flexível em PEAD Ø = 1.1/2', tipo Kanalex ou similar, lançado diretamente no solo, exclusive escavação e reaterro</t>
    </r>
  </si>
  <si>
    <r>
      <rPr>
        <sz val="6"/>
        <color indexed="8"/>
        <rFont val="Calibri"/>
        <family val="2"/>
      </rPr>
      <t>03771/ORSE</t>
    </r>
  </si>
  <si>
    <r>
      <rPr>
        <sz val="6"/>
        <color indexed="8"/>
        <rFont val="Calibri"/>
        <family val="2"/>
      </rPr>
      <t>Duto corrugado flexível em PEAD Ø = 3", tipo Kanalex ou similar, lançado diretamente no solo, exclusive escavação e reaterro</t>
    </r>
  </si>
  <si>
    <r>
      <rPr>
        <sz val="6"/>
        <color indexed="8"/>
        <rFont val="Calibri"/>
        <family val="2"/>
      </rPr>
      <t>12876/ORSE</t>
    </r>
  </si>
  <si>
    <r>
      <rPr>
        <sz val="6"/>
        <color indexed="8"/>
        <rFont val="Calibri"/>
        <family val="2"/>
      </rPr>
      <t>Fornecimento e instalação de Para raios tipo polimérico 15kv - 12ka</t>
    </r>
  </si>
  <si>
    <r>
      <rPr>
        <sz val="6"/>
        <color indexed="18"/>
        <rFont val="Calibri"/>
        <family val="2"/>
      </rPr>
      <t>08489/ORSE</t>
    </r>
  </si>
  <si>
    <r>
      <rPr>
        <sz val="6"/>
        <color indexed="18"/>
        <rFont val="Calibri"/>
        <family val="2"/>
      </rPr>
      <t>Quadro distribuição embutir em chapa de aço, p/até 16 disjuntores, trifasico, c/barramento, padrão DIN (linha branca), exclusive disjuntores</t>
    </r>
  </si>
  <si>
    <r>
      <rPr>
        <sz val="6"/>
        <color indexed="18"/>
        <rFont val="Calibri"/>
        <family val="2"/>
      </rPr>
      <t>93654/SINAPI</t>
    </r>
  </si>
  <si>
    <r>
      <rPr>
        <sz val="6"/>
        <color indexed="18"/>
        <rFont val="Calibri"/>
        <family val="2"/>
      </rPr>
      <t>Disjuntor monopolar tipo din, corrente nominal de 16a - fornecimento e instalação. af_10/2020</t>
    </r>
  </si>
  <si>
    <r>
      <rPr>
        <sz val="6"/>
        <color indexed="18"/>
        <rFont val="Calibri"/>
        <family val="2"/>
      </rPr>
      <t>93655/SINAPI</t>
    </r>
  </si>
  <si>
    <r>
      <rPr>
        <sz val="6"/>
        <color indexed="18"/>
        <rFont val="Calibri"/>
        <family val="2"/>
      </rPr>
      <t>Disjuntor monopolar tipo din, corrente nominal de 20a - fornecimento e instalação. af_10/2020</t>
    </r>
  </si>
  <si>
    <r>
      <rPr>
        <sz val="6"/>
        <color indexed="18"/>
        <rFont val="Calibri"/>
        <family val="2"/>
      </rPr>
      <t>93669/SINAPI</t>
    </r>
  </si>
  <si>
    <r>
      <rPr>
        <sz val="6"/>
        <color indexed="18"/>
        <rFont val="Calibri"/>
        <family val="2"/>
      </rPr>
      <t>Disjuntor tripolar tipo din, corrente nominal de 20a - fornecimento e instalação. af_10/2020</t>
    </r>
  </si>
  <si>
    <r>
      <rPr>
        <sz val="6"/>
        <color indexed="18"/>
        <rFont val="Calibri"/>
        <family val="2"/>
      </rPr>
      <t>93671/SINAPI</t>
    </r>
  </si>
  <si>
    <r>
      <rPr>
        <sz val="6"/>
        <color indexed="18"/>
        <rFont val="Calibri"/>
        <family val="2"/>
      </rPr>
      <t>Disjuntor tripolar tipo din, corrente nominal de 32a - fornecimento e instalação. af_10/2020</t>
    </r>
  </si>
  <si>
    <r>
      <rPr>
        <sz val="6"/>
        <color indexed="18"/>
        <rFont val="Calibri"/>
        <family val="2"/>
      </rPr>
      <t>93672/SINAPI</t>
    </r>
  </si>
  <si>
    <r>
      <rPr>
        <sz val="6"/>
        <color indexed="18"/>
        <rFont val="Calibri"/>
        <family val="2"/>
      </rPr>
      <t>Disjuntor tripolar tipo din, corrente nominal de 40a - fornecimento e instalação. af_10/2020</t>
    </r>
  </si>
  <si>
    <r>
      <rPr>
        <sz val="6"/>
        <color indexed="18"/>
        <rFont val="Calibri"/>
        <family val="2"/>
      </rPr>
      <t>12454/ORSE</t>
    </r>
  </si>
  <si>
    <r>
      <rPr>
        <sz val="6"/>
        <color indexed="18"/>
        <rFont val="Calibri"/>
        <family val="2"/>
      </rPr>
      <t>Disjuntor tripolar 50 A, padrão DIN ( linha branca ), curva de disparo C, corrente de interrupção 10KA, ref.: Siemens 5SX1 ou similar.</t>
    </r>
  </si>
  <si>
    <r>
      <rPr>
        <sz val="6"/>
        <color indexed="8"/>
        <rFont val="Calibri"/>
        <family val="2"/>
      </rPr>
      <t>03765/ORSE</t>
    </r>
  </si>
  <si>
    <r>
      <rPr>
        <sz val="6"/>
        <color indexed="8"/>
        <rFont val="Calibri"/>
        <family val="2"/>
      </rPr>
      <t>Fornecimento e instalação de chave fusível 25kv 100a</t>
    </r>
  </si>
  <si>
    <t>UN</t>
  </si>
  <si>
    <r>
      <rPr>
        <sz val="6"/>
        <color indexed="8"/>
        <rFont val="Calibri"/>
        <family val="2"/>
      </rPr>
      <t>11980/ORSE</t>
    </r>
  </si>
  <si>
    <r>
      <rPr>
        <sz val="6"/>
        <color indexed="8"/>
        <rFont val="Calibri"/>
        <family val="2"/>
      </rPr>
      <t>Bateria estacionária selada DF3000, 185Ah, 12V FREEDOM ou similar</t>
    </r>
  </si>
  <si>
    <r>
      <rPr>
        <sz val="6"/>
        <color indexed="8"/>
        <rFont val="Calibri"/>
        <family val="2"/>
      </rPr>
      <t>07150/ORSE</t>
    </r>
  </si>
  <si>
    <r>
      <rPr>
        <sz val="6"/>
        <color indexed="8"/>
        <rFont val="Calibri"/>
        <family val="2"/>
      </rPr>
      <t>Duto corrugado flexível em PEAD Ø = 4", tipo Kanalex ou similar, lançado diretamente no solo, exclusive escavação e reaterro</t>
    </r>
  </si>
  <si>
    <r>
      <rPr>
        <sz val="6"/>
        <color indexed="18"/>
        <rFont val="Calibri"/>
        <family val="2"/>
      </rPr>
      <t>00353/ORSE</t>
    </r>
  </si>
  <si>
    <r>
      <rPr>
        <sz val="6"/>
        <color indexed="18"/>
        <rFont val="Calibri"/>
        <family val="2"/>
      </rPr>
      <t>Eletroduto de pvc rígido roscável, diâm = 25mm (3/4")</t>
    </r>
  </si>
  <si>
    <r>
      <rPr>
        <sz val="6"/>
        <color indexed="18"/>
        <rFont val="Calibri"/>
        <family val="2"/>
      </rPr>
      <t>00357/ORSE</t>
    </r>
  </si>
  <si>
    <r>
      <rPr>
        <sz val="6"/>
        <color indexed="18"/>
        <rFont val="Calibri"/>
        <family val="2"/>
      </rPr>
      <t>Eletroduto de pvc rígido roscável, diâm = 60mm (2")</t>
    </r>
  </si>
  <si>
    <r>
      <rPr>
        <sz val="6"/>
        <color indexed="18"/>
        <rFont val="Calibri"/>
        <family val="2"/>
      </rPr>
      <t>00354/ORSE</t>
    </r>
  </si>
  <si>
    <r>
      <rPr>
        <sz val="6"/>
        <color indexed="18"/>
        <rFont val="Calibri"/>
        <family val="2"/>
      </rPr>
      <t>Eletroduto de pvc rígido roscável, diâm = 32mm (1")</t>
    </r>
  </si>
  <si>
    <r>
      <rPr>
        <sz val="6"/>
        <color indexed="18"/>
        <rFont val="Calibri"/>
        <family val="2"/>
      </rPr>
      <t>00356/ORSE</t>
    </r>
  </si>
  <si>
    <r>
      <rPr>
        <sz val="6"/>
        <color indexed="18"/>
        <rFont val="Calibri"/>
        <family val="2"/>
      </rPr>
      <t>Eletroduto de pvc rígido roscável, diâm = 50mm (1 1/2")</t>
    </r>
  </si>
  <si>
    <r>
      <rPr>
        <sz val="6"/>
        <color indexed="18"/>
        <rFont val="Calibri"/>
        <family val="2"/>
      </rPr>
      <t>00358/ORSE</t>
    </r>
  </si>
  <si>
    <r>
      <rPr>
        <sz val="6"/>
        <color indexed="18"/>
        <rFont val="Calibri"/>
        <family val="2"/>
      </rPr>
      <t>Eletroduto de pvc rígido roscável, diâm = 75mm (2 1/2")</t>
    </r>
  </si>
  <si>
    <r>
      <rPr>
        <sz val="6"/>
        <color indexed="18"/>
        <rFont val="Calibri"/>
        <family val="2"/>
      </rPr>
      <t>00359/ORSE</t>
    </r>
  </si>
  <si>
    <r>
      <rPr>
        <sz val="6"/>
        <color indexed="18"/>
        <rFont val="Calibri"/>
        <family val="2"/>
      </rPr>
      <t>Eletroduto de pvc rígido roscável, diâm = 85mm (3")</t>
    </r>
  </si>
  <si>
    <r>
      <rPr>
        <sz val="6"/>
        <color indexed="18"/>
        <rFont val="Calibri"/>
        <family val="2"/>
      </rPr>
      <t>11343/ORSE</t>
    </r>
  </si>
  <si>
    <r>
      <rPr>
        <sz val="6"/>
        <color indexed="18"/>
        <rFont val="Calibri"/>
        <family val="2"/>
      </rPr>
      <t>Curva 45° para eletroduto de pvc rígido roscável, diâm = 25mm (3/4")</t>
    </r>
  </si>
  <si>
    <r>
      <rPr>
        <sz val="6"/>
        <color indexed="18"/>
        <rFont val="Calibri"/>
        <family val="2"/>
      </rPr>
      <t xml:space="preserve">11264/ORSE </t>
    </r>
  </si>
  <si>
    <r>
      <rPr>
        <sz val="6"/>
        <color indexed="18"/>
        <rFont val="Calibri"/>
        <family val="2"/>
      </rPr>
      <t>Curva 45° para eletroduto de pvc rígido roscável, diâm = 32mm (1")</t>
    </r>
  </si>
  <si>
    <r>
      <rPr>
        <sz val="6"/>
        <color indexed="18"/>
        <rFont val="Calibri"/>
        <family val="2"/>
      </rPr>
      <t>11265/ORSE</t>
    </r>
  </si>
  <si>
    <r>
      <rPr>
        <sz val="6"/>
        <color indexed="18"/>
        <rFont val="Calibri"/>
        <family val="2"/>
      </rPr>
      <t>Curva 45° para eletroduto de pvc rígido roscável, diâm = 50mm (1 1/2")</t>
    </r>
  </si>
  <si>
    <r>
      <rPr>
        <sz val="6"/>
        <color indexed="18"/>
        <rFont val="Calibri"/>
        <family val="2"/>
      </rPr>
      <t>00366/ORSE</t>
    </r>
  </si>
  <si>
    <r>
      <rPr>
        <sz val="6"/>
        <color indexed="18"/>
        <rFont val="Calibri"/>
        <family val="2"/>
      </rPr>
      <t>Curva para eletroduto de pvc rígido roscável, diâm = 60mm (2")</t>
    </r>
  </si>
  <si>
    <r>
      <rPr>
        <sz val="6"/>
        <color indexed="18"/>
        <rFont val="Calibri"/>
        <family val="2"/>
      </rPr>
      <t>00367/ORSE</t>
    </r>
  </si>
  <si>
    <r>
      <rPr>
        <sz val="6"/>
        <color indexed="18"/>
        <rFont val="Calibri"/>
        <family val="2"/>
      </rPr>
      <t>Curva para eletroduto de pvc rígido roscável, diâm = 75mm (2 1/2")</t>
    </r>
  </si>
  <si>
    <r>
      <rPr>
        <sz val="6"/>
        <color indexed="18"/>
        <rFont val="Calibri"/>
        <family val="2"/>
      </rPr>
      <t>00368/ORSE</t>
    </r>
  </si>
  <si>
    <r>
      <rPr>
        <sz val="6"/>
        <color indexed="18"/>
        <rFont val="Calibri"/>
        <family val="2"/>
      </rPr>
      <t>Curva para eletroduto de pvc rígido roscável, diâm = 85mm (3")</t>
    </r>
  </si>
  <si>
    <t xml:space="preserve">93026/SINAPI </t>
  </si>
  <si>
    <t xml:space="preserve">Curva 90 graus para eletroduto, pvc, roscável, dn 110 mm (4"), para rede enterrada de distribuição de energia elétrica - fornecimento e instalação. af_12/2021 
</t>
  </si>
  <si>
    <t>97670/SINAPI</t>
  </si>
  <si>
    <t>Eletroduto flexível corrugado, pead, dn 100 (4"), para rede enterrada de distribuição de energia elétrica - fornecimento e instalação. af_12/2021</t>
  </si>
  <si>
    <t>97668/SINAPI</t>
  </si>
  <si>
    <t>Eletroduto flexível corrugado, pead, dn 63 (2"), para rede enterrada de distribuição de energia elétrica - fornecimento e instalação. af_12/2021</t>
  </si>
  <si>
    <t>97667/SINAPI</t>
  </si>
  <si>
    <t>Eletroduto flexível corrugado, pead, dn 50 (1 1/2"), para rede enterrada de distribuição de energia elétrica - fornecimento e instalação. af_12/2021</t>
  </si>
  <si>
    <t>97669/SINAPI</t>
  </si>
  <si>
    <t>Eletroduto flexível corrugado, pead, dn 90 (3"), para rede enterrada de distribuição de energia elétrica - fornecimento e instalação. af_12/2021</t>
  </si>
  <si>
    <r>
      <rPr>
        <sz val="6"/>
        <color indexed="18"/>
        <rFont val="Calibri"/>
        <family val="2"/>
      </rPr>
      <t>07151/ORSE</t>
    </r>
  </si>
  <si>
    <r>
      <rPr>
        <sz val="6"/>
        <color indexed="18"/>
        <rFont val="Calibri"/>
        <family val="2"/>
      </rPr>
      <t>Duto corrugado flexível em PEAD Ø = 5", tipo Kanalex ou similar, lançado diretamente no solo, exclusive escavação e reaterro</t>
    </r>
  </si>
  <si>
    <r>
      <rPr>
        <sz val="6"/>
        <color indexed="18"/>
        <rFont val="Calibri"/>
        <family val="2"/>
      </rPr>
      <t>07152/ORSE</t>
    </r>
  </si>
  <si>
    <r>
      <rPr>
        <sz val="6"/>
        <color indexed="18"/>
        <rFont val="Calibri"/>
        <family val="2"/>
      </rPr>
      <t>Duto corrugado flexível em PEAD Ø = 6", tipo Kanalex ou similar, lançado diretamente no solo, exclusive escavação e reaterro</t>
    </r>
  </si>
  <si>
    <r>
      <rPr>
        <sz val="6"/>
        <color indexed="8"/>
        <rFont val="Calibri"/>
        <family val="2"/>
      </rPr>
      <t>00597/ORSE</t>
    </r>
  </si>
  <si>
    <r>
      <rPr>
        <sz val="6"/>
        <color indexed="8"/>
        <rFont val="Calibri"/>
        <family val="2"/>
      </rPr>
      <t>Lâmpada a vapor de sódio de alta pressão 150 w (phillips ref son 150w ou similar)</t>
    </r>
  </si>
  <si>
    <r>
      <rPr>
        <sz val="6"/>
        <color indexed="8"/>
        <rFont val="Calibri"/>
        <family val="2"/>
      </rPr>
      <t>00598/ORSE</t>
    </r>
  </si>
  <si>
    <r>
      <rPr>
        <sz val="6"/>
        <color indexed="8"/>
        <rFont val="Calibri"/>
        <family val="2"/>
      </rPr>
      <t>Lâmpada a vapor de sódio de alta pressão 250 w (phillips ref son 250w ou similar)</t>
    </r>
  </si>
  <si>
    <r>
      <rPr>
        <sz val="6"/>
        <color indexed="8"/>
        <rFont val="Calibri"/>
        <family val="2"/>
      </rPr>
      <t>00599/ORSE</t>
    </r>
  </si>
  <si>
    <r>
      <rPr>
        <sz val="6"/>
        <color indexed="8"/>
        <rFont val="Calibri"/>
        <family val="2"/>
      </rPr>
      <t>Lâmpada a vapor de sódio de alta pressão 400 w (phillips ref son 400w ou similar)</t>
    </r>
  </si>
  <si>
    <r>
      <rPr>
        <sz val="6"/>
        <color indexed="8"/>
        <rFont val="Calibri"/>
        <family val="2"/>
      </rPr>
      <t>00590/ORSE</t>
    </r>
  </si>
  <si>
    <r>
      <rPr>
        <sz val="6"/>
        <color indexed="8"/>
        <rFont val="Calibri"/>
        <family val="2"/>
      </rPr>
      <t>Reator para lâmpada de vapor de sódio 250 w</t>
    </r>
  </si>
  <si>
    <r>
      <rPr>
        <sz val="6"/>
        <color indexed="8"/>
        <rFont val="Calibri"/>
        <family val="2"/>
      </rPr>
      <t>00589/ORSE</t>
    </r>
  </si>
  <si>
    <r>
      <rPr>
        <sz val="6"/>
        <color indexed="8"/>
        <rFont val="Calibri"/>
        <family val="2"/>
      </rPr>
      <t>Reator para lâmpada de vapor de sódio 150 w</t>
    </r>
  </si>
  <si>
    <r>
      <rPr>
        <sz val="6"/>
        <color indexed="8"/>
        <rFont val="Calibri"/>
        <family val="2"/>
      </rPr>
      <t>00591/ORSE</t>
    </r>
  </si>
  <si>
    <r>
      <rPr>
        <sz val="6"/>
        <color indexed="8"/>
        <rFont val="Calibri"/>
        <family val="2"/>
      </rPr>
      <t>Reator para lâmpada de vapor de sódio 400 w</t>
    </r>
  </si>
  <si>
    <r>
      <rPr>
        <sz val="6"/>
        <color indexed="8"/>
        <rFont val="Calibri"/>
        <family val="2"/>
      </rPr>
      <t>13040/ORSE</t>
    </r>
  </si>
  <si>
    <r>
      <rPr>
        <sz val="6"/>
        <color indexed="8"/>
        <rFont val="Calibri"/>
        <family val="2"/>
      </rPr>
      <t>Refletor modular LED 150w DC com DPS 3x50w 90° 5000k 150lm/W Aluminio Autovolt Branca Ref.: RFMLED-DCDPS-90-150-50-3C-ME, da G-light ou similar</t>
    </r>
  </si>
  <si>
    <r>
      <rPr>
        <sz val="6"/>
        <color indexed="18"/>
        <rFont val="Calibri"/>
        <family val="2"/>
      </rPr>
      <t>02999/ORSE</t>
    </r>
  </si>
  <si>
    <r>
      <rPr>
        <sz val="6"/>
        <color indexed="18"/>
        <rFont val="Calibri"/>
        <family val="2"/>
      </rPr>
      <t>Mão de obra para instalação de luminária aberta ou fechada com braço de até 6m (inclusive reator)</t>
    </r>
  </si>
  <si>
    <r>
      <rPr>
        <sz val="6"/>
        <color indexed="18"/>
        <rFont val="Calibri"/>
        <family val="2"/>
      </rPr>
      <t>03026/ORSE</t>
    </r>
  </si>
  <si>
    <r>
      <rPr>
        <sz val="6"/>
        <color indexed="18"/>
        <rFont val="Calibri"/>
        <family val="2"/>
      </rPr>
      <t>Remoção de luminária aberta ou fechada com braço de até 6m (inclusive reator)</t>
    </r>
  </si>
  <si>
    <t>101661/SINAPI</t>
  </si>
  <si>
    <t>Substituição de luminária de vapor de mercúrio/vapor de sódio por luminária de led para iluminação pública (não inclui fornecimento). af_08/2020</t>
  </si>
  <si>
    <r>
      <rPr>
        <sz val="6"/>
        <color indexed="18"/>
        <rFont val="Calibri"/>
        <family val="2"/>
      </rPr>
      <t>12577/ORSE</t>
    </r>
  </si>
  <si>
    <r>
      <rPr>
        <sz val="6"/>
        <color indexed="18"/>
        <rFont val="Calibri"/>
        <family val="2"/>
      </rPr>
      <t>Refletor Slim LED 150W de potência, branco Frio, 6500k, Autovolt, marca G-light ou similar - Rev 01</t>
    </r>
  </si>
  <si>
    <r>
      <rPr>
        <sz val="6"/>
        <color indexed="18"/>
        <rFont val="Calibri"/>
        <family val="2"/>
      </rPr>
      <t>12808/ORSE</t>
    </r>
  </si>
  <si>
    <r>
      <rPr>
        <sz val="6"/>
        <color indexed="18"/>
        <rFont val="Calibri"/>
        <family val="2"/>
      </rPr>
      <t>Refletor modular LED 200w DC com DPS 4x50w 90° 5000k 150lm/W Aluminio Autovolt Branca Ref.: RFMLED-DCDPS-90-200-50-3C-ME, da G-light ou similar</t>
    </r>
  </si>
  <si>
    <r>
      <rPr>
        <sz val="6"/>
        <color indexed="18"/>
        <rFont val="Calibri"/>
        <family val="2"/>
      </rPr>
      <t>11999/ORSE</t>
    </r>
  </si>
  <si>
    <r>
      <rPr>
        <sz val="6"/>
        <color indexed="18"/>
        <rFont val="Calibri"/>
        <family val="2"/>
      </rPr>
      <t>Luminária em LED para iluminação pública,150W,bivolt,Selo A Inmetro,corpo em alumínio inj,FP 0,97, prot. DPS 10kv, IP66, IK09, Temp. cor 5000k, IRC= ou 70%, v. útil 50.000h, 130 lm/w.gar.5 anos, modelo GL216 G-light ou similar Rev. 01</t>
    </r>
  </si>
  <si>
    <r>
      <rPr>
        <sz val="6"/>
        <color indexed="18"/>
        <rFont val="Calibri"/>
        <family val="2"/>
      </rPr>
      <t>11997/ORSE</t>
    </r>
  </si>
  <si>
    <r>
      <rPr>
        <sz val="6"/>
        <color indexed="18"/>
        <rFont val="Calibri"/>
        <family val="2"/>
      </rPr>
      <t>Luminária em LED para iluminação pública,100W,bivolt, Selo A Inmetro, corpo em alumínio inj, FP 0,95, prot. DPS 10kv, IP66, IK09, Temp. cor 5000k, IRC= ou 70%, v. útil 50.000h, 130 lm/w.gar.5 anos, modelo GL216 G-light ou similar</t>
    </r>
  </si>
  <si>
    <r>
      <rPr>
        <sz val="6"/>
        <color indexed="18"/>
        <rFont val="Calibri"/>
        <family val="2"/>
      </rPr>
      <t>11996/ORSE</t>
    </r>
  </si>
  <si>
    <r>
      <rPr>
        <sz val="6"/>
        <color indexed="18"/>
        <rFont val="Calibri"/>
        <family val="2"/>
      </rPr>
      <t>Luminária em LED para iluminação pública,80W,bivolt,Selo A Inmetro, corpo em alumínio inj,FP 0,97, prot. DPS 10kv, IP66, IK09, Temp. cor 5000k, IRC= ou 70%, v. útil 50.000h, 130 lm/w.gar.5 anos, modelo GL216 G-light ou similar Rev.01</t>
    </r>
  </si>
  <si>
    <r>
      <rPr>
        <sz val="6"/>
        <color indexed="18"/>
        <rFont val="Calibri"/>
        <family val="2"/>
      </rPr>
      <t>13178/ORSE</t>
    </r>
  </si>
  <si>
    <r>
      <rPr>
        <sz val="6"/>
        <color indexed="18"/>
        <rFont val="Calibri"/>
        <family val="2"/>
      </rPr>
      <t>Arandela uso externo lampada Led 18W G-light ou similar</t>
    </r>
  </si>
  <si>
    <r>
      <rPr>
        <sz val="6"/>
        <color indexed="8"/>
        <rFont val="Calibri"/>
        <family val="2"/>
      </rPr>
      <t>13047/ORSE</t>
    </r>
  </si>
  <si>
    <r>
      <rPr>
        <sz val="6"/>
        <color indexed="8"/>
        <rFont val="Calibri"/>
        <family val="2"/>
      </rPr>
      <t>Laudo de Vistoria de SPDA e ART com medição de resistência Ôhmica do solo, medição de continuidade elétrica, exclusive deslocamento de equipe técnica - Rev 01.</t>
    </r>
  </si>
  <si>
    <t>101560/SINAPI</t>
  </si>
  <si>
    <t>Cabo de cobre flexível isolado, 10 mm², 0,6/1,0 kv, para rede aérea de distribuição de energia elétrica de baixa tensão - fornecimento e instalação. af_07/2020</t>
  </si>
  <si>
    <t>91924/SINAPI</t>
  </si>
  <si>
    <t>Cabo de cobre flexível isolado, 1,5 mm², anti-chama 450/750 v, para circuitos terminais - fornecimento e instalação. af_12/2015</t>
  </si>
  <si>
    <t>91927/SINAPI</t>
  </si>
  <si>
    <t>Cabo de cobre flexível isolado, 2,5 mm², anti-chama 0,6/1,0 kv, para circuitos terminais - fornecimento e instalação. af_12/2015</t>
  </si>
  <si>
    <t>929/SINAPI</t>
  </si>
  <si>
    <t>Cabo de cobre flexível isolado, 4 mm², anti-chama 0,6/1,0 kv, para circuitos terminais - fornecimento e instalação. af_12/2015</t>
  </si>
  <si>
    <t>101562/SINAPI</t>
  </si>
  <si>
    <t>Cabo de cobre flexível isolado, 25 mm², 0,6/1,0 kv, para rede aérea de distribuição de energia elétrica de baixa tensão - fornecimento e instalação. af_07/2020</t>
  </si>
  <si>
    <t>91931/SINAPI</t>
  </si>
  <si>
    <t>Cabo de cobre flexível isolado, 6 mm², anti-chama 0,6/1,0 kv, para circuitos terminais - fornecimento e instalação. af_12/201</t>
  </si>
  <si>
    <r>
      <rPr>
        <sz val="6"/>
        <color indexed="18"/>
        <rFont val="Calibri"/>
        <family val="2"/>
      </rPr>
      <t>91930/SINAPI</t>
    </r>
  </si>
  <si>
    <r>
      <rPr>
        <sz val="6"/>
        <color indexed="18"/>
        <rFont val="Calibri"/>
        <family val="2"/>
      </rPr>
      <t xml:space="preserve">	Cabo de cobre flexível isolado, 6 mm², anti-chama 450/750 v, para circuitos terminais - fornecimento e instalação. af_12/2015</t>
    </r>
  </si>
  <si>
    <r>
      <rPr>
        <sz val="6"/>
        <color indexed="18"/>
        <rFont val="Calibri"/>
        <family val="2"/>
      </rPr>
      <t>03798/ORSE</t>
    </r>
  </si>
  <si>
    <r>
      <rPr>
        <sz val="6"/>
        <color indexed="18"/>
        <rFont val="Calibri"/>
        <family val="2"/>
      </rPr>
      <t>Cabo de cobre flexível isolado, seção 4mm², 450/ 750v / 70°c</t>
    </r>
  </si>
  <si>
    <r>
      <rPr>
        <sz val="6"/>
        <color indexed="18"/>
        <rFont val="Calibri"/>
        <family val="2"/>
      </rPr>
      <t>03797/ORSE</t>
    </r>
  </si>
  <si>
    <r>
      <rPr>
        <sz val="6"/>
        <color indexed="18"/>
        <rFont val="Calibri"/>
        <family val="2"/>
      </rPr>
      <t>Cabo de cobre flexível isolado, seção 2,5mm², 450/ 750v / 70°c</t>
    </r>
  </si>
  <si>
    <r>
      <rPr>
        <sz val="6"/>
        <color indexed="18"/>
        <rFont val="Calibri"/>
        <family val="2"/>
      </rPr>
      <t>03801/ORSE</t>
    </r>
  </si>
  <si>
    <r>
      <rPr>
        <sz val="6"/>
        <color indexed="18"/>
        <rFont val="Calibri"/>
        <family val="2"/>
      </rPr>
      <t>Cabo de cobre flexível isolado, seção 16mm², 450/ 750v / 70°c</t>
    </r>
  </si>
  <si>
    <r>
      <rPr>
        <sz val="6"/>
        <color indexed="18"/>
        <rFont val="Calibri"/>
        <family val="2"/>
      </rPr>
      <t>03343/ORSE</t>
    </r>
  </si>
  <si>
    <r>
      <rPr>
        <sz val="6"/>
        <color indexed="18"/>
        <rFont val="Calibri"/>
        <family val="2"/>
      </rPr>
      <t>Fornecimento de cabo multiplexado para rede 3x1x25+25mm2</t>
    </r>
  </si>
  <si>
    <t>CAPU-ALEMA 017</t>
  </si>
  <si>
    <t>FORNECIMENTO E EXECUÇÃO DE ISOLAMENTO TÉRMICO EM ESPUMA ELASTOMÉRICA ESPESSURA DE 33,5MM, PARA TUBULAÇÃO DE Ø3/4", ARMAFLEX  T28 OU EQUIVALENTE</t>
  </si>
  <si>
    <t>CAPU-ALEMA 018</t>
  </si>
  <si>
    <t>FORNECIMENTO E EXECUÇÃO DE ISOLAMENTO TÉRMICO EM ESPUMA ELASTOMÉRICA ESPESSURA DE 35MM, PARA TUBULAÇÃO DE Ø1", ARMAFLEX  T035 OU EQUIVALENTE</t>
  </si>
  <si>
    <t>CAPU-ALEMA 019</t>
  </si>
  <si>
    <t>FORNECIMENTO E EXECUÇÃO DE ISOLAMENTO TÉRMICO EM ESPUMA ELASTOMÉRICA ESPESSURA DE 36,5 MM, PARA TUBULAÇÃO DE Ø1 1/4”, ARMAFLEX  T042 OU EQUIVALENTE</t>
  </si>
  <si>
    <t>CAPU-ALEMA 020</t>
  </si>
  <si>
    <t>FORNECIMENTO E EXECUÇÃO DE ISOLAMENTO TÉRMICO EM ESPUMA ELASTOMÉRICA ESPESSURA DE 37,5MM, PARA TUBULAÇÃO DE Ø1 1/2", ARMAFLEX  T048 OU EQUIVALENTE</t>
  </si>
  <si>
    <t>CAPU-ALEMA 021</t>
  </si>
  <si>
    <t>FORNECIMENTO E EXECUÇÃO DE ISOLAMENTO TÉRMICO EM ESPUMA ELASTOMÉRICA ESPESSURA DE 38MM, PARA TUBULAÇÃO DE Ø2”, ARMAFLEX  T060 OU EQUIVALENTE</t>
  </si>
  <si>
    <t>CAPU-ALEMA 022</t>
  </si>
  <si>
    <t>FORNECIMENTO E EXECUÇÃO DE ISOLAMENTO TÉRMICO EM ESPUMA ELASTOMÉRICA ESPESSURA DE 40,5MM, PARA TUBULAÇÃO DE Ø2 1/2", ARMAFLEX  T076 OU EQUIVALENTE</t>
  </si>
  <si>
    <t>CAPU-ALEMA 023</t>
  </si>
  <si>
    <t>FORNECIMENTO E EXECUÇÃO DE ISOLAMENTO TÉRMICO EM ESPUMA ELASTOMÉRICA ESPESSURA DE 41,5MM, PARA TUBULAÇÃO DE Ø3”, ARMAFLEX  T089 OU EQUIVALENTE</t>
  </si>
  <si>
    <t>CAPU-ALEMA 024</t>
  </si>
  <si>
    <t>REMOÇÃO, FORNECIMENTO E INSTALAÇÃO DE ESTRUTURA METÁLICA, EM AÇO GALVANIZADO, PARA SUSTENTAÇÃO DE REDE DE TUBULAÇÃO DE ÁGUA GELADA, INCLUSO TIRANTES COM POLCAS, ARRUELAS E SUPORTE.</t>
  </si>
  <si>
    <t>INSTALACOES ESPECIAIS</t>
  </si>
  <si>
    <t>INSTALACOES HIDRO SANITARIAS</t>
  </si>
  <si>
    <t>MOVIMENTO DE TERRA</t>
  </si>
  <si>
    <t>PAREDES/PAINEIS</t>
  </si>
  <si>
    <t>PAVIMENTACAO</t>
  </si>
  <si>
    <t>PINTURAS</t>
  </si>
  <si>
    <r>
      <rPr>
        <sz val="6"/>
        <color indexed="16"/>
        <rFont val="Calibri"/>
        <family val="2"/>
      </rPr>
      <t>100728/SINAPI</t>
    </r>
  </si>
  <si>
    <r>
      <rPr>
        <sz val="6"/>
        <color indexed="16"/>
        <rFont val="Calibri"/>
        <family val="2"/>
      </rPr>
      <t>Pintura com tinta epoxídica de fundo aplicada a rolo ou pincel sobre perfil metálico executado em fábrica (por demão). af_01/2020</t>
    </r>
  </si>
  <si>
    <t>PISOS</t>
  </si>
  <si>
    <t>REVESTIMENTO E TRATAMENTO DE SUPERFICIES</t>
  </si>
  <si>
    <t>SERVICOS DIVERSOS</t>
  </si>
  <si>
    <t>SERVICOS PRELIMINARES</t>
  </si>
  <si>
    <t>SERVICOS TECNICOS</t>
  </si>
  <si>
    <t>TRANPORTES, CARGAS E DESCARGAS</t>
  </si>
  <si>
    <t>URBANIZACAO</t>
  </si>
  <si>
    <r>
      <rPr>
        <sz val="6"/>
        <color indexed="8"/>
        <rFont val="Calibri"/>
        <family val="2"/>
      </rPr>
      <t>01850/ORSE</t>
    </r>
  </si>
  <si>
    <r>
      <rPr>
        <sz val="6"/>
        <color indexed="8"/>
        <rFont val="Calibri"/>
        <family val="2"/>
      </rPr>
      <t>Grade proteção c/ barra redonda ferro 5/8"</t>
    </r>
  </si>
  <si>
    <t>m2</t>
  </si>
  <si>
    <r>
      <rPr>
        <sz val="6"/>
        <color indexed="8"/>
        <rFont val="Calibri"/>
        <family val="2"/>
      </rPr>
      <t>01849/ORSE</t>
    </r>
  </si>
  <si>
    <r>
      <rPr>
        <sz val="6"/>
        <color indexed="8"/>
        <rFont val="Calibri"/>
        <family val="2"/>
      </rPr>
      <t>Grade proteção c/ barra quadrada ferro 5/8"</t>
    </r>
  </si>
  <si>
    <r>
      <rPr>
        <sz val="6"/>
        <color indexed="8"/>
        <rFont val="Calibri"/>
        <family val="2"/>
      </rPr>
      <t>01848/ORSE</t>
    </r>
  </si>
  <si>
    <r>
      <rPr>
        <sz val="6"/>
        <color indexed="8"/>
        <rFont val="Calibri"/>
        <family val="2"/>
      </rPr>
      <t>Grade proteção c/ barra chata 1/8" x 5/8"</t>
    </r>
  </si>
  <si>
    <r>
      <rPr>
        <sz val="6"/>
        <color indexed="8"/>
        <rFont val="Calibri"/>
        <family val="2"/>
      </rPr>
      <t>03783/ORSE</t>
    </r>
  </si>
  <si>
    <r>
      <rPr>
        <sz val="6"/>
        <color indexed="8"/>
        <rFont val="Calibri"/>
        <family val="2"/>
      </rPr>
      <t>Gradil modular, com pintura de acabamente na modulação, 2114 x 1650 mm, Metalgrade ou similar</t>
    </r>
  </si>
  <si>
    <r>
      <rPr>
        <sz val="6"/>
        <color indexed="8"/>
        <rFont val="Calibri"/>
        <family val="2"/>
      </rPr>
      <t>12695/ORSE</t>
    </r>
  </si>
  <si>
    <r>
      <rPr>
        <sz val="6"/>
        <color indexed="8"/>
        <rFont val="Calibri"/>
        <family val="2"/>
      </rPr>
      <t>Placa indicativa em chapa de aço nº 18, tratada, revestida com película totalmente refletiva, padrão dnit, incluso barrote para fixação - fornecimento e instalação</t>
    </r>
  </si>
  <si>
    <t>VALOR TOTAL SEM BDI</t>
  </si>
  <si>
    <t>VALOR DO BDI</t>
  </si>
  <si>
    <t>TOTAL GERAL COM BDI</t>
  </si>
  <si>
    <t>COMPOSICAO</t>
  </si>
  <si>
    <t>Descrição</t>
  </si>
  <si>
    <t>R$ UNIT</t>
  </si>
  <si>
    <t>R$ TOTAL</t>
  </si>
  <si>
    <t>GUINDAUTO HIDRÁULICO, CAPACIDADE MÁXIMA DE CARGA 6200 KG, MOMENTO MÁXIMO DE CARGA 11,7 TM, ALCANCE MÁXIMO HORIZONTAL 9,70 M, INCLUSIVE CAMINHÃO TOCO PBT 16.000 KG, POTÊNCIA DE 189 CV - CHP DIURNO. AF_06/2014</t>
  </si>
  <si>
    <t>CHP</t>
  </si>
  <si>
    <t>GUINDAUTO HIDRÁULICO, CAPACIDADE MÁXIMA DE CARGA 6200 KG, MOMENTO MÁXIMO DE CARGA 11,7 TM, ALCANCE MÁXIMO HORIZONTAL 9,70 M, INCLUSIVE CAMINHÃO TOCO PBT 16.000 KG, POTÊNCIA DE 189 CV - CHI DIURNO. AF_06/2014</t>
  </si>
  <si>
    <t>CHI</t>
  </si>
  <si>
    <t>MÃO DE OBRA</t>
  </si>
  <si>
    <t>ENCARGOS SOCIAIS (87,83%)</t>
  </si>
  <si>
    <t>R$ TOTAL SEM BDI</t>
  </si>
  <si>
    <r>
      <rPr>
        <b/>
        <sz val="6"/>
        <color indexed="8"/>
        <rFont val="Calibri"/>
        <family val="2"/>
      </rPr>
      <t>11397/ORSE</t>
    </r>
  </si>
  <si>
    <r>
      <rPr>
        <b/>
        <sz val="6"/>
        <color indexed="8"/>
        <rFont val="Calibri"/>
        <family val="2"/>
      </rPr>
      <t>PLACA PADRÃO DE OBRA, TIPO BANNER EM LONA COM IMPRESSÃO DIGITAL 1,50 X 2,00M, INCLUSIVE ESTRUTURA METÁLICA E ESCORAMENTO, INSTALADA.</t>
    </r>
  </si>
  <si>
    <t>PLACA PADRÃO DE OBRA, TIPO BANNER EM LONA COM IMPRESSÃO DIGITAL 1,50 X 2,00M, INCLUSIVE ESTRUTURA METÁLICA E ESCORAMENTO, INSTALADA.</t>
  </si>
  <si>
    <r>
      <rPr>
        <b/>
        <sz val="6"/>
        <color indexed="8"/>
        <rFont val="Calibri"/>
        <family val="2"/>
      </rPr>
      <t>4654/ORSE</t>
    </r>
  </si>
  <si>
    <r>
      <rPr>
        <b/>
        <sz val="6"/>
        <color indexed="8"/>
        <rFont val="Calibri"/>
        <family val="2"/>
      </rPr>
      <t>LOCAÇÃO DE CONTAINER - ALMOXARIFADO COM BANHEIRO - 6,00 X 2,40M</t>
    </r>
  </si>
  <si>
    <t>LOCAÇÃO DE CONTAINER - ALMOXARIFADO COM BANHEIRO - 6,00 X 2,40M</t>
  </si>
  <si>
    <r>
      <rPr>
        <b/>
        <sz val="6"/>
        <color indexed="8"/>
        <rFont val="Calibri"/>
        <family val="2"/>
      </rPr>
      <t>4657/ORSE</t>
    </r>
  </si>
  <si>
    <r>
      <rPr>
        <b/>
        <sz val="6"/>
        <color indexed="8"/>
        <rFont val="Calibri"/>
        <family val="2"/>
      </rPr>
      <t>LOCAÇÃO DE CONTAINER - ESCRITÓRIO COM BANHEIRO - 6,00 X 2,35M</t>
    </r>
  </si>
  <si>
    <r>
      <rPr>
        <b/>
        <sz val="6"/>
        <color indexed="8"/>
        <rFont val="Calibri"/>
        <family val="2"/>
      </rPr>
      <t>2454/ORSE</t>
    </r>
  </si>
  <si>
    <r>
      <rPr>
        <b/>
        <sz val="6"/>
        <color indexed="8"/>
        <rFont val="Calibri"/>
        <family val="2"/>
      </rPr>
      <t>ANDAIME TUBULAR METÁLICO SIMPLES - PEÇA X DIA</t>
    </r>
  </si>
  <si>
    <t>ANDAIME TUBULAR METÁLICO SIMPLES - PEÇA X DIA</t>
  </si>
  <si>
    <t>AJUDANTE DE CARPINTEIRO COM ENCARGOS COMPLEMENTARES</t>
  </si>
  <si>
    <t>H</t>
  </si>
  <si>
    <t>14,69</t>
  </si>
  <si>
    <t>CARPINTEIRO DE FORMAS COM ENCARGOS COMPLEMENTARES</t>
  </si>
  <si>
    <t>18,63</t>
  </si>
  <si>
    <t>SERRA CIRCULAR DE BANCADA COM MOTOR ELÉTRICO POTÊNCIA DE 5HP, COM COIFA PARA DISCO 10" - CHP DIURNO. AF_08/2015</t>
  </si>
  <si>
    <t>SERRA CIRCULAR DE BANCADA COM MOTOR ELÉTRICO POTÊNCIA DE 5HP, COM COIFA PARA DISCO 10" - CHI DIURNO. AF_08/2015</t>
  </si>
  <si>
    <t>CONCRETO MAGRO PARA LASTRO, TRAÇO 1:4,5:4,5 (EM MASSA SECA DE CIMENTO/ AREIA MÉDIA/ BRITA 1) - PREPARO MANUAL. AF_05/2021</t>
  </si>
  <si>
    <t>m³</t>
  </si>
  <si>
    <t>385,64</t>
  </si>
  <si>
    <t>TABUA APARELHADA *2,5 X 30* CM, EM MACARANDUBA, ANGELIM OU EQUIVALENTE DA REGIAO</t>
  </si>
  <si>
    <t>CAIBRO NAO APARELHADO  *7,5 X 7,5* CM, EM MACARANDUBA, ANGELIM OU EQUIVALENTE DA REGIAO -  BRUTA</t>
  </si>
  <si>
    <t>PREGO DE ACO POLIDO COM CABECA 18 X 27 (2 1/2 X 10)</t>
  </si>
  <si>
    <t>KG</t>
  </si>
  <si>
    <t>CHAPA/PAINEL DE MADEIRA COMPENSADA RESINADA (MADEIRITE RESINADO ROSA) PARA FORMA DE CONCRETO, DE 2200 x 1100 MM, E = 8 A 12 MM</t>
  </si>
  <si>
    <t>m²</t>
  </si>
  <si>
    <t>0,0191</t>
  </si>
  <si>
    <t>TELHA TRAPEZOIDAL EM ACO ZINCADO, SEM PINTURA, ALTURA DE APROXIMADAMENTE 40 MM, ESPESSURA DE 0,50 MM E LARGURA UTIL DE 980 MM</t>
  </si>
  <si>
    <t>MECÂNICO DE REFRIGERAÇÃO COM ENCARGOS COMPLEMENTARES</t>
  </si>
  <si>
    <t>AUXILIAR DE MECÂNICO COM ENCARGOS COMPLEMENTARES</t>
  </si>
  <si>
    <t>SERVENTE COM ENCARGOS COMPLEMENTARES</t>
  </si>
  <si>
    <t>h</t>
  </si>
  <si>
    <t>14,47</t>
  </si>
  <si>
    <t>TELHADISTA COM ENCARGOS COMPLEMENTARES</t>
  </si>
  <si>
    <t>18,45</t>
  </si>
  <si>
    <t>GUINCHO ELÉTRICO DE COLUNA, CAPACIDADE 400 KG, COM MOTO FREIO, MOTOR TRIFÁSICO DE 1,25 CV - CHP DIURNO. AF_03/2016</t>
  </si>
  <si>
    <t>0,0132</t>
  </si>
  <si>
    <t>GUINCHO ELÉTRICO DE COLUNA, CAPACIDADE 400 KG, COM MOTO FREIO, MOTOR TRIFÁSICO DE 1,25 CV - CHI DIURNO. AF_03/2016</t>
  </si>
  <si>
    <t>0,0183</t>
  </si>
  <si>
    <t>SELANTE ELASTICO MONOCOMPONENTE A BASE DE POLIURETANO (PU) PARA JUNTAS DIVERSAS</t>
  </si>
  <si>
    <t>310ML</t>
  </si>
  <si>
    <t>0,006</t>
  </si>
  <si>
    <t>REBITE DE ALUMINIO VAZADO DE REPUXO, 3,2 X 8 MM (1KG = 1025 UNIDADES)</t>
  </si>
  <si>
    <t>0,0012</t>
  </si>
  <si>
    <t>SOLDA EM BARRA DE ESTANHO-CHUMBO 50/50</t>
  </si>
  <si>
    <t>RUFO INTERNO/EXTERNO DE CHAPA DE ACO GALVANIZADA NUM 24, CORTE 25 CM</t>
  </si>
  <si>
    <t>1,05</t>
  </si>
  <si>
    <t>RUFO PARA TELHA ONDULADA DE FIBROCIMENTO, E = 6 MM, ABA *260* MM, COMPRIMENTO 1100 MM (SEM AMIANTO)</t>
  </si>
  <si>
    <t>1,0</t>
  </si>
  <si>
    <t>0,0372</t>
  </si>
  <si>
    <t>0,0516</t>
  </si>
  <si>
    <t>TELHA DE BARRO / CERAMICA, NAO ESMALTADA, TIPO COLONIAL, CANAL, PLAN, PAULISTA, COMPRIMENTO DE *44 A 50* CM, RENDIMENTO DE COBERTURA DE *26* TELHAS/M2</t>
  </si>
  <si>
    <t>MIL</t>
  </si>
  <si>
    <t>0,005</t>
  </si>
  <si>
    <t>0,0069</t>
  </si>
  <si>
    <t>CONJUNTO ARRUELAS DE VEDACAO 5/16" PARA TELHA FIBROCIMENTO (UMA ARRUELA METALICA E UMA ARRUELA PVC - CONICAS)</t>
  </si>
  <si>
    <t>CJ</t>
  </si>
  <si>
    <t>1,27</t>
  </si>
  <si>
    <t>PARAFUSO ZINCADO ROSCA SOBERBA, CABECA SEXTAVADA, 5/16 " X 250 MM, PARA FIXACAO DE TELHA EM MADEIRA</t>
  </si>
  <si>
    <t>TELHA DE FIBROCIMENTO ONDULADA E = 6 MM, DE 2,44 X 1,10 M (SEM AMIANTO)</t>
  </si>
  <si>
    <t>0,0053</t>
  </si>
  <si>
    <t>0,0073</t>
  </si>
  <si>
    <t>1,26</t>
  </si>
  <si>
    <t>0,0025</t>
  </si>
  <si>
    <t>0,0034</t>
  </si>
  <si>
    <t>0,94</t>
  </si>
  <si>
    <t>FIXADOR DE ABA SIMPLES PARA TELHA DE FIBROCIMENTO, TIPO CANALETA 90 OU KALHETAO</t>
  </si>
  <si>
    <t>0,31</t>
  </si>
  <si>
    <t>GANCHO CHATO EM FERRO GALVANIZADO,  L = 110 MM, RECOBRIMENTO = 100MM, SECAO 1/8 X 1/2" (3 MM X 12 MM), PARA FIXAR TELHA DE FIBROCIMENTO ONDULADA</t>
  </si>
  <si>
    <t>TELHA ESTRUTURAL DE FIBROCIMENTO 2 ABAS, DE 1,00 X 6,00 M (SEM AMIANTO)</t>
  </si>
  <si>
    <t>RIPA NAO APARELHADA,  *1,5 X 5* CM, EM MACARANDUBA, ANGELIM OU EQUIVALENTE DA REGIAO -  BRUTA</t>
  </si>
  <si>
    <t>VIGA NAO APARELHADA  *6 X 12* CM, EM MACARANDUBA, ANGELIM OU EQUIVALENTE DA REGIAO - BRUTA</t>
  </si>
  <si>
    <t>CAIBRO NAO APARELHADO *5 X 6* CM, EM MACARANDUBA, ANGELIM OU EQUIVALENTE DA REGIAO -  BRUTA</t>
  </si>
  <si>
    <t>PREGO DE ACO POLIDO COM CABECA 15 X 15 (1 1/4 X 13)</t>
  </si>
  <si>
    <t>PREGO DE ACO POLIDO COM CABECA 19  X 36 (3 1/4  X  9)</t>
  </si>
  <si>
    <t>PREGO DE ACO POLIDO COM CABECA 22 X 48 (4 1/4 X 5)</t>
  </si>
  <si>
    <t>0,0009</t>
  </si>
  <si>
    <t>0,0013</t>
  </si>
  <si>
    <t>HASTE RETA PARA GANCHO DE FERRO GALVANIZADO, COM ROSCA 1/4 " X 30 CM PARA FIXACAO DE TELHA METALICA, INCLUI PORCA E ARRUELAS DE VEDACAO</t>
  </si>
  <si>
    <t>4,15</t>
  </si>
  <si>
    <t>TELHA GALVALUME COM ISOLAMENTO TERMOACUSTICO EM ESPUMA RIGIDA DE POLIURETANO (PU) INJETADO, ESPESSURA DE 30 MM, DENSIDADE DE 35 KG/M3, REVESTIMENTO EM TELHA TRAPEZOIDAL NAS DUAS FACES COM ESPESSURA DE 0,50 MM CADA, ACABAMENTO NATURAL (NAO INCLUI ACESSORIOS DE FIXACAO)</t>
  </si>
  <si>
    <r>
      <rPr>
        <b/>
        <sz val="6"/>
        <color indexed="8"/>
        <rFont val="Calibri"/>
        <family val="2"/>
      </rPr>
      <t>ART PARA SERVIÇO DE até 8.000,00</t>
    </r>
  </si>
  <si>
    <t>ART PARA SERVIÇO DE até 8.000,00</t>
  </si>
  <si>
    <t>ART PARA SERVIÇO DE 8.000,01 até 15.000,00</t>
  </si>
  <si>
    <r>
      <rPr>
        <b/>
        <sz val="6"/>
        <color indexed="8"/>
        <rFont val="Arial"/>
        <family val="2"/>
      </rPr>
      <t>QTDA</t>
    </r>
  </si>
  <si>
    <t>ART PARA SERVIÇO acima de 15.000,00</t>
  </si>
  <si>
    <t>PEDREIRO COM ENCARGOS COMPLEMENTARES</t>
  </si>
  <si>
    <t>18,87</t>
  </si>
  <si>
    <t>ARGAMASSA TRAÇO 1:3 (EM VOLUME DE CIMENTO E AREIA MÉDIA ÚMIDA), PREPARO MANUAL. AF_08/2019</t>
  </si>
  <si>
    <r>
      <rPr>
        <sz val="6"/>
        <color indexed="8"/>
        <rFont val="Arial"/>
        <family val="2"/>
      </rPr>
      <t>0,002</t>
    </r>
  </si>
  <si>
    <t>AREIA MEDIA - POSTO JAZIDA/FORNECEDOR (RETIRADO NA JAZIDA, SEM TRANSPORTE)</t>
  </si>
  <si>
    <r>
      <rPr>
        <sz val="6"/>
        <color indexed="8"/>
        <rFont val="Arial"/>
        <family val="2"/>
      </rPr>
      <t>0,007</t>
    </r>
  </si>
  <si>
    <t>MEIO-FIO OU GUIA DE CONCRETO, PRE-MOLDADO, COMP 1 M, *30 X 12/15* CM (H X L1/L2)</t>
  </si>
  <si>
    <r>
      <rPr>
        <sz val="6"/>
        <color indexed="8"/>
        <rFont val="Arial"/>
        <family val="2"/>
      </rPr>
      <t>1,005</t>
    </r>
  </si>
  <si>
    <r>
      <rPr>
        <sz val="6"/>
        <color indexed="8"/>
        <rFont val="Arial"/>
        <family val="2"/>
      </rPr>
      <t>0,001</t>
    </r>
  </si>
  <si>
    <t>MEIO-FIO OU GUIA DE CONCRETO PRE-MOLDADO, COMP 1 M, *20 X 12/15* CM (H X L1/L2)</t>
  </si>
  <si>
    <r>
      <rPr>
        <sz val="6"/>
        <color indexed="8"/>
        <rFont val="Arial"/>
        <family val="2"/>
      </rPr>
      <t>0,01</t>
    </r>
  </si>
  <si>
    <t>SARRAFO *2,5 X 7,5* CM EM PINUS, MISTA OU EQUIVALENTE DA REGIAO - BRUTA</t>
  </si>
  <si>
    <r>
      <rPr>
        <sz val="6"/>
        <color indexed="8"/>
        <rFont val="Arial"/>
        <family val="2"/>
      </rPr>
      <t>0,2</t>
    </r>
  </si>
  <si>
    <t>TABUA NAO APARELHADA *2,5 X 30* CM, EM MACARANDUBA, ANGELIM OU EQUIVALENTE DA REGIAO - BRUTA</t>
  </si>
  <si>
    <t>CONCRETO USINADO BOMBEAVEL, CLASSE DE RESISTENCIA C20, COM BRITA 0 E 1, SLUMP = 100 +/- 20 MM, EXCLUI SERVICO DE BOMBEAMENTO (NBR 8953)</t>
  </si>
  <si>
    <r>
      <rPr>
        <sz val="6"/>
        <color indexed="8"/>
        <rFont val="Arial"/>
        <family val="2"/>
      </rPr>
      <t>0,015</t>
    </r>
  </si>
  <si>
    <r>
      <rPr>
        <sz val="6"/>
        <color indexed="8"/>
        <rFont val="Arial"/>
        <family val="2"/>
      </rPr>
      <t>0,02</t>
    </r>
  </si>
  <si>
    <r>
      <rPr>
        <sz val="6"/>
        <color indexed="8"/>
        <rFont val="Arial"/>
        <family val="2"/>
      </rPr>
      <t>0,125</t>
    </r>
  </si>
  <si>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</si>
  <si>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4X4, POTÊNCIA LÍQ. 88 HP, CAÇAMBA CARREG. CAP. MÍN. 1 M3, CAÇAMBA RETRO CAP. 0,26 M3, PESO OPERACIONAL MÍN. 6.674 KG, PROFUNDIDADE ESCAVAÇÃO MÁX. 4,37 M - CHI DIURNO. AF_06/2014</t>
  </si>
  <si>
    <t>PEÇA CIRCULAR PRÉ-MOLDADA, VOLUME DE CONCRETO DE 10 A 30 LITROS, TAXA DE FIBRA DE POLIPROPILENO APROXIMADA DE 6 KG/M³. AF_01/2018_PS</t>
  </si>
  <si>
    <t>ARGAMASSA TRAÇO 1:3 (EM VOLUME DE CIMENTO E AREIA MÉDIA ÚMIDA) COM ADIÇÃO DE IMPERMEABILIZANTE, PREPARO MECÂNICO COM BETONEIRA 400 L. AF_08/2019</t>
  </si>
  <si>
    <t>PREPARO DE FUNDO DE VALA COM LARGURA MENOR QUE 1,5 M, COM CAMADA DE BRITA, LANÇAMENTO MECANIZADO. AF_08/2020</t>
  </si>
  <si>
    <t>TIJOLO CERAMICO MACICO COMUM *5 X 10 X 20* CM (L X A X C)</t>
  </si>
  <si>
    <t>ANEL EM CONCRETO ARMADO, LISO, PARA POCOS DE INSPECAO, SEM FUNDO, DIAMETRO INTERNO DE 0,60 M E ALTURA DE 0,20 M</t>
  </si>
  <si>
    <r>
      <rPr>
        <sz val="6"/>
        <color indexed="8"/>
        <rFont val="Arial"/>
        <family val="2"/>
      </rPr>
      <t>1,0</t>
    </r>
  </si>
  <si>
    <t>ANEL EM CONCRETO ARMADO, LISO, PARA POCOS DE INSPECAO, COM FUNDO, DIAMETRO INTERNO DE 0,60 M E ALTURA DE 0,50 M</t>
  </si>
  <si>
    <t>VIDRACEIRO COM ENCARGOS COMPLEMENTARES</t>
  </si>
  <si>
    <t>15,06</t>
  </si>
  <si>
    <t>PARAFUSO DE ACO ZINCADO COM ROSCA SOBERBA, CABECA CHATA E FENDA SIMPLES, DIAMETRO 4,2 MM, COMPRIMENTO * 32 * MM</t>
  </si>
  <si>
    <t>JANELA MAXIM AR, EM ALUMINIO PERFIL 25, 60 X 80 CM (A X L), ACABAMENTO BRANCO OU BRILHANTE, BATENTE DE 4 A 5 CM, COM VIDRO, SEM GUARNICAO/ALIZAR</t>
  </si>
  <si>
    <t>SILICONE ACETICO USO GERAL INCOLOR 280 G</t>
  </si>
  <si>
    <t>JANELA DE CORRER, EM ALUMINIO PERFIL 25, 100 X 120 CM (A X L), 2 FLS MOVEIS,  SEM BANDEIRA, ACABAMENTO BRANCO OU BRILHANTE, BATENTE DE 6 A 7 CM, COM VIDRO, SEM GUARNICAO</t>
  </si>
  <si>
    <t>JANELA VENEZIANA DE CORRER, EM ALUMINIO PERFIL 25, 100 X 120 CM (A X L), 3 FLS (2 VENEZIANAS E 1 VIDRO), SEM BANDEIRA, ACABAMENTO BRANCO OU BRILHANTE, BATENTE DE 8 A 9 CM, COM VIDRO, SEM GUARNICAO/ALIZAR</t>
  </si>
  <si>
    <t>JANELA DE CORRER,  EM ALUMINIO PERFIL 25, 120 X 150 CM (A X L), 4 FLS, BANDEIRA COM BASCULA,  ACABAMENTO BRANCO OU BRILHANTE, BATENTE/REQUADRO DE 6 A 14 CM, COM VIDRO, SEM GUARNICAO/ALIZAR</t>
  </si>
  <si>
    <t>VIDRO LISO INCOLOR 5MM - SEM COLOCACAO</t>
  </si>
  <si>
    <t>PERFIL DE BORRACHA EPDM MACICO *12 X 15* MM PARA ESQUADRIAS</t>
  </si>
  <si>
    <t>FITA DE PAPEL REFORCADA COM LAMINA DE METAL PARA REFORCO DE CANTOS DE CHAPA DE GESSO PARA DRYWALL</t>
  </si>
  <si>
    <t>VIDRO LISO INCOLOR 6 MM - SEM COLOCACAO</t>
  </si>
  <si>
    <t>VIDRO LISO FUME, E = 5 MM - SEM COLOCACAO</t>
  </si>
  <si>
    <t>VIDRO LISO FUME E = 6MM - SEM COLOCACAO</t>
  </si>
  <si>
    <t>PORTA CORTA-FOGO PARA SAIDA DE EMERGENCIA, COM FECHADURA, VAO LUZ DE 90 X 210 CM, CLASSE P-90 (NBR 11742)</t>
  </si>
  <si>
    <t>PORTA DE ABRIR EM ALUMINIO COM LAMBRI HORIZONTAL/LAMINADA, ACABAMENTO ANODIZADO NATURAL, SEM GUARNICAO/ALIZAR/VISTA</t>
  </si>
  <si>
    <t>BUCHA DE NYLON SEM ABA S10, COM PARAFUSO DE 6,10 X 65 MM EM ACO ZINCADO COM ROSCA SOBERBA, CABECA CHATA E FENDA PHILLIPS</t>
  </si>
  <si>
    <t>GUARNICAO / MOLDURA / ARREMATE DE ACABAMENTO PARA ESQUADRIA, EM ALUMINIO PERFIL 25, ACABAMENTO ANODIZADO BRANCO OU BRILHANTE, PARA 1 FACE</t>
  </si>
  <si>
    <t>PORTA DE ABRIR EM ALUMINIO TIPO VENEZIANA, ACABAMENTO ANODIZADO NATURAL, SEM GUARNICAO/ALIZAR/VISTA, 87 X 210 CM</t>
  </si>
  <si>
    <t>PORTA DE ABRIR EM ALUMINIO COM DIVISAO HORIZONTAL  PARA VIDROS,  ACABAMENTO ANODIZADO NATURAL, VIDROS INCLUSOS, SEM GUARNICAO/ALIZAR/VISTA , 87 X 210 CM</t>
  </si>
  <si>
    <t>CARPINTEIRO DE ESQUADRIA COM ENCARGOS COMPLEMENTARES</t>
  </si>
  <si>
    <t>JANELA MAXIM AR EM MADEIRA CEDRINHO/ ANGELIM COMERCIAL/ CURUPIXA/ CUMARU OU EQUIVALENTE DA REGIAO, CAIXA DO BATENTE/MARCO *10* CM, 1 FOLHA  PARA VIDRO, COM GUARNICAO/ALIZAR, COM FERRAGENS, (SEM VIDRO E SEM ACABAMENTO)</t>
  </si>
  <si>
    <t>PREGO DE ACO POLIDO COM CABECA 16 X 24 (2 1/4 X 12)</t>
  </si>
  <si>
    <t>DOBRADICA EM ACO/FERRO, 3 1/2" X  3", E= 1,9  A 2 MM, COM ANEL,  CROMADO OU ZINCADO, TAMPA BOLA, COM PARAFUSOS</t>
  </si>
  <si>
    <t>3,0</t>
  </si>
  <si>
    <t>PORTA DE ABRIR / GIRO, DE MADEIRA FOLHA MEDIA (NBR 15930) DE 700 X 2100 MM, DE 35 MM A 40 MM DE ESPESSURA, NUCLEO SEMI-SOLIDO (SARRAFEADO), CAPA FRISADA EM HDF, ACABAMENTO MELAMINICO EM PADRAO MADEIRA</t>
  </si>
  <si>
    <t>PARAFUSO ROSCA SOBERBA ZINCADO CABECA CHATA FENDA SIMPLES 3,5 X 25 MM (1 ")</t>
  </si>
  <si>
    <t>19,8</t>
  </si>
  <si>
    <t>PORTA DE ABRIR / GIRO, DE MADEIRA FOLHA MEDIA (NBR 15930) DE 800 X 2100 MM, DE 35 MM A 40 MM DE ESPESSURA, NUCLEO SEMI-SOLIDO (SARRAFEADO), CAPA FRISADA EM HDF, ACABAMENTO MELAMINICO EM PADRAO MADEIRA</t>
  </si>
  <si>
    <t>PORTA DE MADEIRA-DE-LEI TIPO VENEZIANA (ANGELIM OU EQUIVALENTE REGIONAL), E = *3,5* CM</t>
  </si>
  <si>
    <t>PORTA DE MADEIRA-DE-LEI TIPO MEXICANA SEM EMENDA (ANGELIM OU EQUIVALENTE REGIONAL), E = *3,5* CM</t>
  </si>
  <si>
    <t>BATENTE PARA PORTA DE MADEIRA, FIXAÇÃO COM ARGAMASSA, PADRÃO MÉDIO - FORNECIMENTO E INSTALAÇÃO. AF_12/2019</t>
  </si>
  <si>
    <t>PORTA DE MADEIRA PARA VERNIZ, SEMI-OCA (LEVE OU MÉDIA), 70X210CM, ESPESSURA DE 3,5CM, INCLUSO DOBRADIÇAS - FORNECIMENTO E INSTALAÇÃO. AF_12/2019</t>
  </si>
  <si>
    <t>ALIZAR DE 5X1,5CM PARA PORTA FIXADO COM PREGOS, PADRÃO MÉDIO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</si>
  <si>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</si>
  <si>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</si>
  <si>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FECHADURA ESPELHO PARA PORTA EXTERNA, EM ACO INOX (MAQUINA, TESTA E CONTRA-TESTA) E EM ZAMAC (MACANETA, LINGUETA E TRINCOS) COM ACABAMENTO CROMADO, MAQUINA DE 55 MM, INCLUINDO CHAVE TIPO CILINDRO</t>
  </si>
  <si>
    <t>FECHADURA ROSETA REDONDA PARA PORTA DE BANHEIRO, EM ACO INOX (MAQUINA, TESTA E CONTRA-TESTA) E EM ZAMAC (MACANETA, LINGUETA E TRINCOS) COM ACABAMENTO CROMADO, MAQUINA DE 55 MM, INCLUINDO CHAVE TIPO TRANQUETA</t>
  </si>
  <si>
    <t>PORTA DE MADEIRA PARA PINTURA, SEMI-OCA (LEVE OU MÉDIA), 70X210CM, ESPESSURA DE 3,5CM, INCLUSO DOBRADIÇAS - FORNECIMENTO E INSTALAÇÃO. AF_12/2019</t>
  </si>
  <si>
    <t>FECHADURA DE EMBUTIR PARA PORTAS INTERNAS, COMPLETA, ACABAMENTO PADRÃO MÉDIO, COM EXECUÇÃO DE FURO - FORNECIMENTO E INSTALAÇÃO. AF_12/2019</t>
  </si>
  <si>
    <t>PORTA DE MADEIRA PARA PINTURA, SEMI-OCA (LEVE OU MÉDIA), 80X210CM, ESPESSURA DE 3,5CM, INCLUSO DOBRADIÇAS - FORNECIMENTO E INSTALAÇÃO. AF_12/2019</t>
  </si>
  <si>
    <t>FECHADURA DE EMBUTIR COM CILINDRO, EXTERNA, COMPLETA, ACABAMENTO PADRÃO MÉDIO, INCLUSO EXECUÇÃO DE FURO - FORNECIMENTO E INSTALAÇÃO. AF_12/2019</t>
  </si>
  <si>
    <t>PORTA DE MADEIRA PARA PINTURA, SEMI-OCA (LEVE OU MÉDIA), 90X210CM, ESPESSURA DE 3,5CM, INCLUSO DOBRADIÇAS - FORNECIMENTO E INSTALAÇÃO. AF_12/2019</t>
  </si>
  <si>
    <t>PORTA DE MADEIRA PARA PINTURA, SEMI-OCA (LEVE OU MÉDIA), 60X210CM, ESPESSURA DE 3,5CM, INCLUSO DOBRADIÇAS - FORNECIMENTO E INSTALAÇÃO. AF_12/2019</t>
  </si>
  <si>
    <t>CONJ. DE FERRAGENS PARA PORTA DE VIDRO TEMPERADO, EM ZAMAC CROMADO, CONTEMPLANDO DOBRADICA INF., DOBRADICA SUP., PIVO PARA DOBRADICA INF., PIVO PARA DOBRADICA SUP., FECHADURA CENTRAL EM ZAMC. CROMADO, CONTRA FECHADURA DE PRESSAO</t>
  </si>
  <si>
    <t>MOLA HIDRAULICA DE PISO, PARA PORTAS DE ATE 1100 MM E PESO DE ATE 120 KG, COM CORPO EM ACO INOX</t>
  </si>
  <si>
    <t>VIDRO TEMPERADO INCOLOR PARA PORTA DE ABRIR, E = 10 MM (SEM FERRAGENS E SEM COLOCACAO)</t>
  </si>
  <si>
    <t>CHAPA DE ACO GROSSA, ASTM A36, E = 3/8 " (9,53 MM) 74,69 KG/M2</t>
  </si>
  <si>
    <t>ELETRODO REVESTIDO AWS - E6013, DIAMETRO IGUAL A 2,50 MM</t>
  </si>
  <si>
    <t>PARAFUSO DE ACO TIPO CHUMBADOR PARABOLT, DIAMETRO 3/8", COMPRIMENTO 75 MM</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</si>
  <si>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</si>
  <si>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</si>
  <si>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</si>
  <si>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</si>
  <si>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AUXILIAR DE SERRALHEIRO COM ENCARGOS COMPLEMENTARES</t>
  </si>
  <si>
    <t>SERRALHEIRO COM ENCARGOS COMPLEMENTARES</t>
  </si>
  <si>
    <t>14,78</t>
  </si>
  <si>
    <t>18,75</t>
  </si>
  <si>
    <t>0,004</t>
  </si>
  <si>
    <t>SUPORTE PARA CALHA DE 150 MM EM FERRO GALVANIZADO</t>
  </si>
  <si>
    <t>1,091</t>
  </si>
  <si>
    <t>1,029</t>
  </si>
  <si>
    <t>VIDRO TEMPERADO INCOLOR E = 10 MM, SEM COLOCACAO</t>
  </si>
  <si>
    <t>BUCHA DE NYLON SEM ABA S6, COM PARAFUSO DE 4,20 X 40 MM EM ACO ZINCADO COM ROSCA SOBERBA, CABECA CHATA E FENDA PHILLIPS</t>
  </si>
  <si>
    <t>PERFIL DE ALUMINIO ANODIZADO</t>
  </si>
  <si>
    <t>VIDRO TEMPERADO INCOLOR E = 8 MM, SEM COLOCACAO</t>
  </si>
  <si>
    <t>VIBRADOR DE IMERSÃO, DIÂMETRO DE PONTEIRA 45MM, MOTOR ELÉTRICO TRIFÁSICO POTÊNCIA DE 2 CV - CHP DIURNO. AF_06/2015</t>
  </si>
  <si>
    <t>VIBRADOR DE IMERSÃO, DIÂMETRO DE PONTEIRA 45MM, MOTOR ELÉTRICO TRIFÁSICO POTÊNCIA DE 2 CV - CHI DIURNO. AF_06/2015</t>
  </si>
  <si>
    <t>OPERADOR DE BETONEIRA ESTACIONÁRIA/MISTURADOR COM ENCARGOS COMPLEMENTARES</t>
  </si>
  <si>
    <t>15,26</t>
  </si>
  <si>
    <t>BETONEIRA CAPACIDADE NOMINAL DE 400 L, CAPACIDADE DE MISTURA 280 L, MOTOR ELÉTRICO TRIFÁSICO POTÊNCIA DE 2 CV, SEM CARREGADOR - CHP DIURNO. AF_10/2014</t>
  </si>
  <si>
    <t>BETONEIRA CAPACIDADE NOMINAL DE 400 L, CAPACIDADE DE MISTURA 280 L, MOTOR ELÉTRICO TRIFÁSICO POTÊNCIA DE 2 CV, SEM CARREGADOR - CHI DIURNO. AF_10/2014</t>
  </si>
  <si>
    <t>CIMENTO PORTLAND COMPOSTO CP II-32</t>
  </si>
  <si>
    <t>PEDRA BRITADA N. 1 (9,5 a 19 MM) POSTO PEDREIRA/FORNECEDOR, SEM FRETE</t>
  </si>
  <si>
    <t>ARMAÇÃO DE LAJE DE ESTRUTURA CONVENCIONAL DE CONCRETO ARMADO UTILIZANDO AÇO CA-60 DE 4,2 MM - MONTAGEM. AF_06/2022</t>
  </si>
  <si>
    <t>CONCRETO FCK = 25MPA, TRAÇO 1:2,3:2,7 (EM MASSA SECA DE CIMENTO/ AREIA MÉDIA/ BRITA 1) - PREPARO MECÂNICO COM BETONEIRA 600 L. AF_05/2021</t>
  </si>
  <si>
    <t>CHAPA/PAINEL DE MADEIRA COMPENSADA RESINADA (MADEIRITE RESINADO ROSA) PARA FORMA DE CONCRETO, DE 2200 x 1100 MM, E = 17 MM</t>
  </si>
  <si>
    <r>
      <rPr>
        <sz val="6"/>
        <color indexed="8"/>
        <rFont val="Calibri"/>
        <family val="2"/>
      </rPr>
      <t>56,</t>
    </r>
    <r>
      <rPr>
        <b/>
        <sz val="6"/>
        <color indexed="8"/>
        <rFont val="Calibri"/>
        <family val="2"/>
      </rPr>
      <t>5</t>
    </r>
  </si>
  <si>
    <t>DESMOLDANTE PROTETOR PARA FORMAS DE MADEIRA, DE BASE OLEOSA EMULSIONADA EM AGUA</t>
  </si>
  <si>
    <t>L</t>
  </si>
  <si>
    <t>CONCRETO FCK = 30MPA, TRAÇO 1:2,1:2,5 (EM MASSA SECA DE CIMENTO/ AREIA MÉDIA/ BRITA 1) - PREPARO MECÂNICO COM BETONEIRA 600 L. AF_05/2021</t>
  </si>
  <si>
    <t>ARMAÇÃO DE LAJE DE ESTRUTURA CONVENCIONAL DE CONCRETO ARMADO UTILIZANDO AÇO CA-60 DE 5,0 MM - MONTAGEM. AF_06/2022</t>
  </si>
  <si>
    <t>POLIESTIRENO EXPANDIDO/EPS (ISOPOR), TIPO 2F, BLOCO</t>
  </si>
  <si>
    <t>ARMAÇÃO DE PILAR OU VIGA DE ESTRUTURA CONVENCIONAL DE CONCRETO ARMADO UTILIZANDO AÇO CA-60 DE 5,0 MM - MONTAGEM. AF_06/2022</t>
  </si>
  <si>
    <t>ARMAÇÃO DE PILAR OU VIGA DE ESTRUTURA CONVENCIONAL DE CONCRETO ARMADO UTILIZANDO AÇO CA-50 DE 8,0 MM - MONTAGEM. AF_06/2022</t>
  </si>
  <si>
    <t>PONTALETE *7,5 X 7,5* CM EM PINUS, MISTA OU EQUIVALENTE DA REGIAO - BRUTA</t>
  </si>
  <si>
    <t>PREGO DE ACO POLIDO COM CABECA 17 X 24 (2 1/4 X 11)</t>
  </si>
  <si>
    <t>CHAPA/PAINEL DE MADEIRA COMPENSADA RESINADA (MADEIRITE RESINADO ROSA) PARA FORMA DE CONCRETO, DE 2200 X 1100 MM, E = 6 MM</t>
  </si>
  <si>
    <t>BETONEIRA CAPACIDADE NOMINAL DE 600 L, CAPACIDADE DE MISTURA 360 L, MOTOR ELÉTRICO TRIFÁSICO POTÊNCIA DE 4 CV, SEM CARREGADOR - CHP DIURNO. AF_11/2014</t>
  </si>
  <si>
    <t>BETONEIRA CAPACIDADE NOMINAL DE 600 L, CAPACIDADE DE MISTURA 360 L, MOTOR ELÉTRICO TRIFÁSICO POTÊNCIA DE 4 CV, SEM CARREGADOR - CHI DIURNO. AF_11/2014</t>
  </si>
  <si>
    <t>CONCRETO USINADO BOMBEAVEL, CLASSE DE RESISTENCIA C30, COM BRITA 0 E 1, SLUMP = 100 +/- 20 MM, INCLUI SERVICO DE BOMBEAMENTO (NBR 8953)</t>
  </si>
  <si>
    <t>AREIA GROSSA - POSTO JAZIDA/FORNECEDOR (RETIRADO NA JAZIDA, SEM TRANSPORTE)</t>
  </si>
  <si>
    <t>CAL HIDRATADA CH-I PARA ARGAMASSAS</t>
  </si>
  <si>
    <t>PEDRA BRITADA N. 0, OU PEDRISCO (4,8 A 9,5 MM) POSTO PEDREIRA/FORNECEDOR, SEM FRETE</t>
  </si>
  <si>
    <t>ADITIVO PLASTIFICANTE RETARDADOR DE PEGA E REDUTOR DE AGUA PARA CONCRETO, LIQUIDO E ISENTO DE CLORETOS</t>
  </si>
  <si>
    <t>CONCRETO USINADO BOMBEAVEL, CLASSE DE RESISTENCIA C25, COM BRITA 0 E 1, SLUMP = 190 +/- 20 MM, EXCLUI SERVICO DE BOMBEAMENTO (NBR 8953)</t>
  </si>
  <si>
    <t>CONCRETO AUTOADENSAVEL (CAA) CLASSE DE RESISTENCIA C25, ESPALHAMENTO SF2, INCLUI SERVICO DE BOMBEAMENTO (NBR 15823)</t>
  </si>
  <si>
    <t>0,065</t>
  </si>
  <si>
    <t>1,042</t>
  </si>
  <si>
    <t>1,417</t>
  </si>
  <si>
    <t>0,094</t>
  </si>
  <si>
    <t>0,13</t>
  </si>
  <si>
    <t>CONCRETO USINADO BOMBEAVEL, CLASSE DE RESISTENCIA C25, COM BRITA 0 E 1, SLUMP = 100 +/- 20 MM, INCLUI SERVICO DE BOMBEAMENTO (NBR 8953)</t>
  </si>
  <si>
    <t>0,194</t>
  </si>
  <si>
    <t>0,179</t>
  </si>
  <si>
    <t>0,942</t>
  </si>
  <si>
    <t>0,249</t>
  </si>
  <si>
    <t>FABRICAÇÃO DE ESCORAS DO TIPO PONTALETE, EM MADEIRA, PARA PÉ-DIREITO SIMPLES. AF_09/2020</t>
  </si>
  <si>
    <t>CONCRETAGEM DE VIGAS E LAJES, FCK=25 MPA, PARA LAJES PREMOLDADAS COM USO DE BOMBA - LANÇAMENTO, ADENSAMENTO E ACABAMENTO. AF_02/2022</t>
  </si>
  <si>
    <t>LAJE PRE-MOLDADA CONVENCIONAL (LAJOTAS + VIGOTAS) PARA PISO, UNIDIRECIONAL, SOBRECARGA DE 200 KG/M2, VAO ATE 3,50 M (SEM COLOCACAO)</t>
  </si>
  <si>
    <t>TABUA  NAO  APARELHADA  *2,5 X 20* CM, EM MACARANDUBA, ANGELIM OU EQUIVALENTE DA REGIAO - BRUTA</t>
  </si>
  <si>
    <t>PREGO DE ACO POLIDO COM CABECA DUPLA 17 X 27 (2 1/2 X 11)</t>
  </si>
  <si>
    <t>LAJE PRE-MOLDADA CONVENCIONAL (LAJOTAS + VIGOTAS) PARA FORRO, UNIDIRECIONAL, SOBRECARGA DE 100 KG/M2, VAO ATE 4,00 M (SEM COLOCACAO)</t>
  </si>
  <si>
    <t>0,04</t>
  </si>
  <si>
    <t>PLACA VIBRATÓRIA REVERSÍVEL COM MOTOR 4 TEMPOS A GASOLINA, FORÇA CENTRÍFUGA DE 25 KN (2500 KGF), POTÊNCIA 5,5 CV - CHP DIURNO. AF_08/2015</t>
  </si>
  <si>
    <t>0,032</t>
  </si>
  <si>
    <t>PLACA VIBRATÓRIA REVERSÍVEL COM MOTOR 4 TEMPOS A GASOLINA, FORÇA CENTRÍFUGA DE 25 KN (2500 KGF), POTÊNCIA 5,5 CV - CHI DIURNO. AF_08/2015</t>
  </si>
  <si>
    <t>0,03</t>
  </si>
  <si>
    <t>PEDRA BRITADA N. 2 (19 A 38 MM) POSTO PEDREIRA/FORNECEDOR, SEM FRETE</t>
  </si>
  <si>
    <t>FABRICAÇÃO DE FÔRMA PARA VIGAS, COM MADEIRA SERRADA, E = 25 MM. AF_09/2020</t>
  </si>
  <si>
    <t>CORTE E DOBRA DE AÇO CA-50, DIÂMETRO DE 8,0 MM. AF_06/2022</t>
  </si>
  <si>
    <t>0,79</t>
  </si>
  <si>
    <t>CONCRETO FCK = 20MPA, TRAÇO 1:2,7:3 (EM MASSA SECA DE CIMENTO/ AREIA MÉDIA/ BRITA 1) - PREPARO MECÂNICO COM BETONEIRA 600 L. AF_05/2021</t>
  </si>
  <si>
    <t>0,0154</t>
  </si>
  <si>
    <t>0,0035</t>
  </si>
  <si>
    <t>ESPACADOR / DISTANCIADOR CIRCULAR COM ENTRADA LATERAL, EM PLASTICO, PARA VERGALHAO *4,2 A 12,5* MM, COBRIMENTO 20 MM</t>
  </si>
  <si>
    <t>6,0</t>
  </si>
  <si>
    <t>ARGAMASSA TRAÇO 1:2:9 (EM VOLUME DE CIMENTO, CAL E AREIA MÉDIA ÚMIDA) PARA EMBOÇO/MASSA ÚNICA/ASSENTAMENTO DE ALVENARIA DE VEDAÇÃO, PREPARO MECÂNICO COM BETONEIRA 600 L. AF_08/2019</t>
  </si>
  <si>
    <t>GRAUTE FGK=20 MPA; TRAÇO 1:0,04:1,8:2,1 (EM MASSA SECA DE CIMENTO/ CAL/ AREIA GROSSA/ BRITA 0) - PREPARO MECÂNICO COM BETONEIRA 400 L. AF_09/2021</t>
  </si>
  <si>
    <t>CANALETA DE CONCRETO 14 X 19 X 19 CM (CLASSE C - NBR 6136)</t>
  </si>
  <si>
    <t>0,0019</t>
  </si>
  <si>
    <t>CORTE E DOBRA DE AÇO CA-50, DIÂMETRO DE 6,3 MM. AF_06/2022</t>
  </si>
  <si>
    <t>0,49</t>
  </si>
  <si>
    <t>0,018</t>
  </si>
  <si>
    <t>0,024</t>
  </si>
  <si>
    <t>0,007</t>
  </si>
  <si>
    <t>0,188</t>
  </si>
  <si>
    <t>0,352</t>
  </si>
  <si>
    <t>0,22</t>
  </si>
  <si>
    <t>CORTE E DOBRA DE AÇO CA-60, DIÂMETRO DE 5,0 MM. AF_06/2022</t>
  </si>
  <si>
    <t>0,308</t>
  </si>
  <si>
    <t>0,012</t>
  </si>
  <si>
    <t>1,222</t>
  </si>
  <si>
    <t>0,379</t>
  </si>
  <si>
    <t>AJUDANTE DE ARMADOR COM ENCARGOS COMPLEMENTARES</t>
  </si>
  <si>
    <t>14,15</t>
  </si>
  <si>
    <t>ARMADOR COM ENCARGOS COMPLEMENTARES</t>
  </si>
  <si>
    <t>ARAME RECOZIDO 16 BWG, D = 1,65 MM (0,016 KG/M) OU 18 BWG, D = 1,25 MM (0,01 KG/M)</t>
  </si>
  <si>
    <t>CORTE E DOBRA DE AÇO CA-50, DIÂMETRO DE 10,0 MM. AF_06/2022</t>
  </si>
  <si>
    <t>0,543</t>
  </si>
  <si>
    <t>0,025</t>
  </si>
  <si>
    <t>CORTE E DOBRA DE AÇO CA-50, DIÂMETRO DE 12,5 MM. AF_06/2022</t>
  </si>
  <si>
    <t>0,0032</t>
  </si>
  <si>
    <t>CORTE E DOBRA DE AÇO CA-50, DIÂMETRO DE 16,0 MM. AF_06/2022</t>
  </si>
  <si>
    <t>0,212</t>
  </si>
  <si>
    <t>1,333</t>
  </si>
  <si>
    <t>0,0066</t>
  </si>
  <si>
    <t>0,728</t>
  </si>
  <si>
    <t>0,0042</t>
  </si>
  <si>
    <t>0,357</t>
  </si>
  <si>
    <t>0,0023</t>
  </si>
  <si>
    <t>0,0143</t>
  </si>
  <si>
    <t>0,147</t>
  </si>
  <si>
    <t>0,002</t>
  </si>
  <si>
    <t>0,0121</t>
  </si>
  <si>
    <t>0,0018</t>
  </si>
  <si>
    <t>0,0108</t>
  </si>
  <si>
    <t>CORTE E DOBRA DE AÇO CA-50, DIÂMETRO DE 20,0 MM. AF_06/2022</t>
  </si>
  <si>
    <t>0,0051</t>
  </si>
  <si>
    <t>0,031</t>
  </si>
  <si>
    <t>ACO CA-50, 6,3 MM, VERGALHAO</t>
  </si>
  <si>
    <t>0,0026</t>
  </si>
  <si>
    <t>0,0162</t>
  </si>
  <si>
    <t>ACO CA-50, 8,0 MM, VERGALHAO</t>
  </si>
  <si>
    <t>0,0014</t>
  </si>
  <si>
    <t>0,0088</t>
  </si>
  <si>
    <t>ACO CA-50, 10,0 MM, VERGALHAO</t>
  </si>
  <si>
    <t>0,0008</t>
  </si>
  <si>
    <t>0,0048</t>
  </si>
  <si>
    <t>ACO CA-50, 12,5 MM OU 16,0 MM, VERGALHAO</t>
  </si>
  <si>
    <t>1,11</t>
  </si>
  <si>
    <t>0,2198</t>
  </si>
  <si>
    <t>0,6377</t>
  </si>
  <si>
    <t>CONCRETO FCK = 15MPA, TRAÇO 1:3,4:3,5 (EM MASSA SECA DE CIMENTO/ AREIA MÉDIA/ BRITA 1) - PREPARO MECÂNICO COM BETONEIRA 400 L. AF_05/2021</t>
  </si>
  <si>
    <t>PEDRA DE MAO OU PEDRA RACHAO PARA ARRIMO/FUNDACAO (POSTO PEDREIRA/FORNECEDOR, SEM FRETE)</t>
  </si>
  <si>
    <t>0,4543</t>
  </si>
  <si>
    <t>0,25</t>
  </si>
  <si>
    <t>0,063</t>
  </si>
  <si>
    <t>0,255</t>
  </si>
  <si>
    <t>1,336</t>
  </si>
  <si>
    <t>PREGO DE ACO POLIDO COM CABECA 17 X 21 (2 X 11)</t>
  </si>
  <si>
    <t>0,208</t>
  </si>
  <si>
    <t>CHAPA/PAINEL DE MADEIRA COMPENSADA PLASTIFICADA (MADEIRITE PLASTIFICADO) PARA FORMA DE CONCRETO, DE 2200 x 1100 MM, E = *17* MM</t>
  </si>
  <si>
    <t>0,05</t>
  </si>
  <si>
    <t>0,159</t>
  </si>
  <si>
    <t>0,022</t>
  </si>
  <si>
    <t>0,143</t>
  </si>
  <si>
    <t>0,607</t>
  </si>
  <si>
    <t>0,201</t>
  </si>
  <si>
    <t>4,432</t>
  </si>
  <si>
    <t>0,086</t>
  </si>
  <si>
    <t>0,056</t>
  </si>
  <si>
    <t>0,224</t>
  </si>
  <si>
    <t>0,003</t>
  </si>
  <si>
    <t>0,0104</t>
  </si>
  <si>
    <t>0,083</t>
  </si>
  <si>
    <t>0,088</t>
  </si>
  <si>
    <t>0,136</t>
  </si>
  <si>
    <t>0,021</t>
  </si>
  <si>
    <t>0,091</t>
  </si>
  <si>
    <t>0,023</t>
  </si>
  <si>
    <t>FABRICAÇÃO DE FÔRMA PARA PILARES E ESTRUTURAS SIMILARES, EM CHAPA DE MADEIRA COMPENSADA RESINADA, E = 17 MM. AF_09/2020</t>
  </si>
  <si>
    <t>0,01</t>
  </si>
  <si>
    <t>LOCACAO DE APRUMADOR METALICO DE PILAR, COM ALTURA E ANGULO REGULAVEIS, EXTENSAO DE *1,50* A *2,80* M</t>
  </si>
  <si>
    <t>MES</t>
  </si>
  <si>
    <t>0,196</t>
  </si>
  <si>
    <t>LOCACAO DE VIGA SANDUICHE METALICA VAZADA PARA TRAVAMENTO DE PILARES, ALTURA DE *8* CM, LARGURA DE *6* CM E EXTENSAO DE 2 M</t>
  </si>
  <si>
    <t>0,393</t>
  </si>
  <si>
    <t>LOCACAO DE BARRA DE ANCORAGEM DE 0,80 A 1,20 M DE EXTENSAO, COM ROSCA DE 5/8", INCLUINDO PORCA E FLANGE</t>
  </si>
  <si>
    <t>0,785</t>
  </si>
  <si>
    <t>0,019</t>
  </si>
  <si>
    <t>FABRICAÇÃO DE FÔRMA PARA PILARES E ESTRUTURAS SIMILARES, EM MADEIRA SERRADA, E=25 MM. AF_09/2020</t>
  </si>
  <si>
    <t>0,017</t>
  </si>
  <si>
    <t>0,027</t>
  </si>
  <si>
    <t>0,066</t>
  </si>
  <si>
    <t>1,528</t>
  </si>
  <si>
    <t>0,474</t>
  </si>
  <si>
    <t>1,879</t>
  </si>
  <si>
    <t>0,328</t>
  </si>
  <si>
    <t>FABRICAÇÃO DE FÔRMA PARA VIGAS, EM CHAPA DE MADEIRA COMPENSADA RESINADA, E = 17 MM. AF_09/2020</t>
  </si>
  <si>
    <t>FABRICAÇÃO DE ESCORAS DE VIGA DO TIPO GARFO, EM MADEIRA. AF_09/2020</t>
  </si>
  <si>
    <t>0,701</t>
  </si>
  <si>
    <t>0,049</t>
  </si>
  <si>
    <t>LOCACAO DE TORRE METALICA COMPLETA PARA UMA CARGA DE 8 TF (80 KN)  E PE DIREITO DE 6 M, INCLUINDO MODULOS , DIAGONAIS, SAPATAS E FORCADOS</t>
  </si>
  <si>
    <t>0,033</t>
  </si>
  <si>
    <t>LOCACAO DE ESCORA METALICA TELESCOPICA, COM ALTURA REGULAVEL DE *1,80* A *3,20* M, COM CAPACIDADE DE CARGA DE NO MINIMO 1000 KGF (10 KN), INCLUSO TRIPE E FORCADO</t>
  </si>
  <si>
    <t>LOCACAO DE CRUZETA PARA ESCORA METALICA</t>
  </si>
  <si>
    <t>0,014</t>
  </si>
  <si>
    <t>0,605</t>
  </si>
  <si>
    <t>0,026</t>
  </si>
  <si>
    <t>3,27</t>
  </si>
  <si>
    <t>0,064</t>
  </si>
  <si>
    <t>0,135</t>
  </si>
  <si>
    <t>0,265</t>
  </si>
  <si>
    <t>0,791</t>
  </si>
  <si>
    <t>PREGO DE ACO POLIDO COM CABECA 15 X 18 (1 1/2 X 13)</t>
  </si>
  <si>
    <t>0,055</t>
  </si>
  <si>
    <t>0,035</t>
  </si>
  <si>
    <t>0,059</t>
  </si>
  <si>
    <t>1,736</t>
  </si>
  <si>
    <t>0,034</t>
  </si>
  <si>
    <t>0,011</t>
  </si>
  <si>
    <t>0,072</t>
  </si>
  <si>
    <t>0,141</t>
  </si>
  <si>
    <t>0,917</t>
  </si>
  <si>
    <t>0,069</t>
  </si>
  <si>
    <t>0,013</t>
  </si>
  <si>
    <t>0,016</t>
  </si>
  <si>
    <t>CONCRETO MAGRO PARA LASTRO, TRAÇO 1:4,5:4,5 (EM MASSA SECA DE CIMENTO/ AREIA MÉDIA/ BRITA 1) - PREPARO MECÂNICO COM BETONEIRA 600 L. AF_05/2021</t>
  </si>
  <si>
    <t>DESEMPENADEIRA DE CONCRETO, PESO DE 78 KG, 4 PÁS, MOTOR A GASOLINA, POTÊNCIA 5,5 HP - CHP DIURNO. AF_09/2016</t>
  </si>
  <si>
    <t>7,92</t>
  </si>
  <si>
    <t>ENDURECEDOR MINERAL DE BASE CIMENTICIA PARA PISO DE CONCRETO</t>
  </si>
  <si>
    <t>AJUDANTE ESPECIALIZADO COM ENCARGOS COMPLEMENTARES</t>
  </si>
  <si>
    <t>15,02</t>
  </si>
  <si>
    <t>IMPERMEABILIZADOR COM ENCARGOS COMPLEMENTARES</t>
  </si>
  <si>
    <t>PRIMER PARA MANTA ASFALTICA A BASE DE ASFALTO MODIFICADO DILUIDO EM SOLVENTE, APLICACAO A FRIO</t>
  </si>
  <si>
    <t>MANTA ASFALTICA ELASTOMERICA EM POLIESTER 3 MM, TIPO III, CLASSE B, ACABAMENTO PP (NBR 9952)</t>
  </si>
  <si>
    <t>GAS DE COZINHA - GLP</t>
  </si>
  <si>
    <t>ARGAMASSA TRAÇO 1:1:6 (EM VOLUME DE CIMENTO, CAL E AREIA MÉDIA ÚMIDA) PARA EMBOÇO/MASSA ÚNICA/ASSENTAMENTO DE ALVENARIA DE VEDAÇÃO, PREPARO MECÂNICO COM BETONEIRA 400 L. AF_08/2019</t>
  </si>
  <si>
    <t>0,176</t>
  </si>
  <si>
    <t>ADITIVO IMPERMEABILIZANTE DE PEGA NORMAL PARA ARGAMASSAS E CONCRETOS SEM ARMACAO, LIQUIDO E ISENTO DE CLORETOS</t>
  </si>
  <si>
    <t>0,387</t>
  </si>
  <si>
    <t>0,108</t>
  </si>
  <si>
    <t>ARGAMASSA POLIMERICA IMPERMEABILIZANTE SEMIFLEXIVEL, BICOMPONENTE (MEMBRANA IMPERMEABILIZANTE ACRILICA)</t>
  </si>
  <si>
    <t>ARGAMASSA TRAÇO 1:3 (EM VOLUME DE CIMENTO E AREIA MÉDIA ÚMIDA) PARA CONTRAPISO, PREPARO MECÂNICO COM BETONEIRA 400 L. AF_08/2019</t>
  </si>
  <si>
    <t>663,65</t>
  </si>
  <si>
    <r>
      <rPr>
        <b/>
        <sz val="6"/>
        <color indexed="18"/>
        <rFont val="Calibri"/>
        <family val="2"/>
      </rPr>
      <t>88316/SINAPI</t>
    </r>
  </si>
  <si>
    <r>
      <rPr>
        <b/>
        <sz val="6"/>
        <color indexed="18"/>
        <rFont val="Calibri"/>
        <family val="2"/>
      </rPr>
      <t>Escavação manual de vala com profundidade menor ou igual a 1,30 m. af_02/2021</t>
    </r>
  </si>
  <si>
    <r>
      <rPr>
        <b/>
        <sz val="6"/>
        <color indexed="18"/>
        <rFont val="Calibri"/>
        <family val="2"/>
      </rPr>
      <t>02517/ORSE</t>
    </r>
  </si>
  <si>
    <r>
      <rPr>
        <b/>
        <sz val="6"/>
        <color indexed="18"/>
        <rFont val="Calibri"/>
        <family val="2"/>
      </rPr>
      <t>Aterro de vala, compactado, sem material, sem controle do grau de compactação</t>
    </r>
  </si>
  <si>
    <r>
      <rPr>
        <b/>
        <sz val="6"/>
        <color indexed="18"/>
        <rFont val="Calibri"/>
        <family val="2"/>
      </rPr>
      <t>02794/ORSE</t>
    </r>
  </si>
  <si>
    <r>
      <rPr>
        <b/>
        <sz val="6"/>
        <color indexed="18"/>
        <rFont val="Calibri"/>
        <family val="2"/>
      </rPr>
      <t>Caixa de passagem em alvenaria de tijolos maciços esp. = 0,12m, dim. int. = 0.40 x 0.40 x 0.60m, inclusive tampa.</t>
    </r>
  </si>
  <si>
    <t>Forma plana para fundações, em compensado resinado 12mm, 03 usos</t>
  </si>
  <si>
    <t>Concreto simples fabricado na obra, fck=15 mpa, lançado e adensado</t>
  </si>
  <si>
    <t>Aço CA - 60 Ø 4,2 a 9,5mm, inclusive corte, dobragem, montagem e colocacao de ferragens nas formas, para superestruturas e fundações - R1</t>
  </si>
  <si>
    <t>Alvenaria tijolo cerâmico maciço (5x9x19), esp = 0,09m (singela), com argamassa traço t5 - 1:2:8 (cimento / cal / areia) c/ junta de 2,0cm - R1</t>
  </si>
  <si>
    <t>Reboco ou emboço externo, de parede, com argamassa traço t5 - 1:2:8 (cimento / cal / areia), espessura 2,0 cm</t>
  </si>
  <si>
    <t>Escavação manual de vala ou cava em material de 1ª categoria, profundidade até 1,50m</t>
  </si>
  <si>
    <t>Chapisco em parede com argamassa traço t1 - 1:3 (cimento / areia) - Revisado 08/2015</t>
  </si>
  <si>
    <r>
      <rPr>
        <b/>
        <sz val="6"/>
        <color indexed="18"/>
        <rFont val="Calibri"/>
        <family val="2"/>
      </rPr>
      <t>02797/ORSE</t>
    </r>
  </si>
  <si>
    <r>
      <rPr>
        <b/>
        <sz val="6"/>
        <color indexed="18"/>
        <rFont val="Calibri"/>
        <family val="2"/>
      </rPr>
      <t>Caixa de passagem em alvenaria de tijolos maciços esp. = 0,12m, dim. int. = 0.60 x 0.60 x 0.60m</t>
    </r>
  </si>
  <si>
    <t>Aço CA - 50 Ø 6,3 a 12,5mm, inclusive corte, dobragem, montagem e colocacao de ferragens nas formas, para superestruturas e fundações - R1</t>
  </si>
  <si>
    <r>
      <rPr>
        <b/>
        <sz val="6"/>
        <color indexed="18"/>
        <rFont val="Calibri"/>
        <family val="2"/>
      </rPr>
      <t>08075/ORSE</t>
    </r>
  </si>
  <si>
    <r>
      <rPr>
        <b/>
        <sz val="6"/>
        <color indexed="18"/>
        <rFont val="Calibri"/>
        <family val="2"/>
      </rPr>
      <t>Caixa de passagem em alvenaria de tijolos maciços esp. = 0,12m, dim. int. = 0,30 x 0,30 x 0,30m</t>
    </r>
  </si>
  <si>
    <r>
      <rPr>
        <b/>
        <sz val="6"/>
        <color indexed="8"/>
        <rFont val="Calibri"/>
        <family val="2"/>
      </rPr>
      <t>10292/ORSE</t>
    </r>
  </si>
  <si>
    <r>
      <rPr>
        <b/>
        <sz val="6"/>
        <color indexed="8"/>
        <rFont val="Calibri"/>
        <family val="2"/>
      </rPr>
      <t>Mufla de porcelana interna</t>
    </r>
  </si>
  <si>
    <t>Mufla de porcelana interna - FORNECIMENTO E INSTALACAO</t>
  </si>
  <si>
    <r>
      <rPr>
        <b/>
        <sz val="6"/>
        <color indexed="8"/>
        <rFont val="Calibri"/>
        <family val="2"/>
      </rPr>
      <t>10291/ORSE</t>
    </r>
  </si>
  <si>
    <r>
      <rPr>
        <b/>
        <sz val="6"/>
        <color indexed="8"/>
        <rFont val="Calibri"/>
        <family val="2"/>
      </rPr>
      <t>Mufla de porcelana externa</t>
    </r>
  </si>
  <si>
    <t>Mufla de porcelana externa - FORNECIMENTO E INSTALACAO</t>
  </si>
  <si>
    <r>
      <rPr>
        <b/>
        <sz val="6"/>
        <color indexed="8"/>
        <rFont val="Calibri"/>
        <family val="2"/>
      </rPr>
      <t>12877/ORSE</t>
    </r>
  </si>
  <si>
    <r>
      <rPr>
        <b/>
        <sz val="6"/>
        <color indexed="8"/>
        <rFont val="Calibri"/>
        <family val="2"/>
      </rPr>
      <t>Fornecimento e instalção de mufla terminal primaria unipolar uso interno para cabo 35/120mm2 isolacao 15/25kv em epr - borracha de silicone - Rev 01</t>
    </r>
  </si>
  <si>
    <t>Fornecimento e instalção de mufla terminal primaria unipolar uso interno para cabo 35/120mm2 isolacao 15/25kv em epr - borracha de silicone - Rev 01 -</t>
  </si>
  <si>
    <r>
      <rPr>
        <b/>
        <sz val="6"/>
        <color indexed="8"/>
        <rFont val="Calibri"/>
        <family val="2"/>
      </rPr>
      <t>00763/ORSE</t>
    </r>
  </si>
  <si>
    <r>
      <rPr>
        <b/>
        <sz val="6"/>
        <color indexed="8"/>
        <rFont val="Calibri"/>
        <family val="2"/>
      </rPr>
      <t>Fornecimento e instalação de eletrocalha perfurada 200 x 100 x 3000 mm (ref. mopa ou similar)</t>
    </r>
  </si>
  <si>
    <t>ELETRICISTA COM ENCARGOS COMPLEMENTARES</t>
  </si>
  <si>
    <t xml:space="preserve">Eletrocalha metálica perfurada 200 x 100 x 3000 mm (ref. mopa ou similar)	</t>
  </si>
  <si>
    <r>
      <rPr>
        <b/>
        <sz val="6"/>
        <color indexed="8"/>
        <rFont val="Calibri"/>
        <family val="2"/>
      </rPr>
      <t>00764/ORSE</t>
    </r>
  </si>
  <si>
    <r>
      <rPr>
        <b/>
        <sz val="6"/>
        <color indexed="8"/>
        <rFont val="Calibri"/>
        <family val="2"/>
      </rPr>
      <t>Fornecimento e instalação de eletrocalha perfurada 300 x 100 x 3000 mm (ref. mopa ou similar)</t>
    </r>
  </si>
  <si>
    <t>Eletrocalha metálica perfurada 300 x 100 x 3000 mm (ref. mopa ou similar)</t>
  </si>
  <si>
    <r>
      <rPr>
        <b/>
        <sz val="6"/>
        <color indexed="8"/>
        <rFont val="Calibri"/>
        <family val="2"/>
      </rPr>
      <t>12959/ORSE</t>
    </r>
  </si>
  <si>
    <r>
      <rPr>
        <b/>
        <sz val="6"/>
        <color indexed="8"/>
        <rFont val="Calibri"/>
        <family val="2"/>
      </rPr>
      <t>Curva horizontal 200 x 100 mm para eletrocalha metálica, com ângulo 90° (ref.: mopa ou similar)</t>
    </r>
  </si>
  <si>
    <t>Curva horizontal 200 x 100 mm para eletrocalha metálica, com ângulo 90° (ref.: mopa ou similar)</t>
  </si>
  <si>
    <t>und</t>
  </si>
  <si>
    <r>
      <rPr>
        <b/>
        <sz val="6"/>
        <color indexed="8"/>
        <rFont val="Calibri"/>
        <family val="2"/>
      </rPr>
      <t>09521/ORSE</t>
    </r>
  </si>
  <si>
    <r>
      <rPr>
        <b/>
        <sz val="6"/>
        <color indexed="8"/>
        <rFont val="Calibri"/>
        <family val="2"/>
      </rPr>
      <t>Curva horizontal 300 x 100 mm para eletrocalha metálica, com ângulo 90° (ref.: mopa ou similar)</t>
    </r>
  </si>
  <si>
    <t>Curva horizontal 300 x 100 mm para eletrocalha metálica, com ângulo 90° (ref.: mopa ou similar)</t>
  </si>
  <si>
    <r>
      <rPr>
        <b/>
        <sz val="6"/>
        <color indexed="8"/>
        <rFont val="Calibri"/>
        <family val="2"/>
      </rPr>
      <t>11295/ORSE</t>
    </r>
  </si>
  <si>
    <r>
      <rPr>
        <b/>
        <sz val="6"/>
        <color indexed="8"/>
        <rFont val="Calibri"/>
        <family val="2"/>
      </rPr>
      <t>Emenda interna 200 x 100 mm com base lisa perfurada para eletrocalha metálica (ref. Mopa ou similar)</t>
    </r>
  </si>
  <si>
    <t>Emenda interna 200 x 100 mm com base lisa perfurada para eletrocalha metálica (ref. Mopa ou similar)</t>
  </si>
  <si>
    <r>
      <rPr>
        <b/>
        <sz val="6"/>
        <color indexed="8"/>
        <rFont val="Calibri"/>
        <family val="2"/>
      </rPr>
      <t>12803/ORSE</t>
    </r>
  </si>
  <si>
    <r>
      <rPr>
        <b/>
        <sz val="6"/>
        <color indexed="8"/>
        <rFont val="Calibri"/>
        <family val="2"/>
      </rPr>
      <t>Emenda interna 300 x 100 mm com base lisa perfurada para eletrocalha metálica (ref. Mopa ou similar)</t>
    </r>
  </si>
  <si>
    <t>Emenda interna 300 x 100 mm com base lisa perfurada para eletrocalha metálica (ref. Mopa ou similar)</t>
  </si>
  <si>
    <r>
      <rPr>
        <b/>
        <sz val="6"/>
        <color indexed="8"/>
        <rFont val="Calibri"/>
        <family val="2"/>
      </rPr>
      <t>12545/ORSE</t>
    </r>
  </si>
  <si>
    <r>
      <rPr>
        <b/>
        <sz val="6"/>
        <color indexed="8"/>
        <rFont val="Calibri"/>
        <family val="2"/>
      </rPr>
      <t>Fornecimento e instalação de vergalhão (tirante c/ rosca d=1/4"x3000mm (marvitec ref. 1431 ou similar)</t>
    </r>
  </si>
  <si>
    <t>Vergalhao zincado rosca total, 1/4 " (6,3 mm)</t>
  </si>
  <si>
    <r>
      <rPr>
        <b/>
        <sz val="6"/>
        <color indexed="8"/>
        <rFont val="Calibri"/>
        <family val="2"/>
      </rPr>
      <t>00424/ORSE</t>
    </r>
  </si>
  <si>
    <r>
      <rPr>
        <b/>
        <sz val="6"/>
        <color indexed="8"/>
        <rFont val="Calibri"/>
        <family val="2"/>
      </rPr>
      <t>Fornecimento e instalação de vergalhão (tirante c/ rosca d=3/8"x1000mm (marvitec ref. 1431 ou similar)</t>
    </r>
  </si>
  <si>
    <t>Vergalhão (Tirante) com rosca total ø 3/8"x1000mm (marvitec ref. 1431 ou similar)</t>
  </si>
  <si>
    <r>
      <rPr>
        <b/>
        <sz val="6"/>
        <color indexed="8"/>
        <rFont val="Calibri"/>
        <family val="2"/>
      </rPr>
      <t>09669/ORSE</t>
    </r>
  </si>
  <si>
    <r>
      <rPr>
        <b/>
        <sz val="6"/>
        <color indexed="8"/>
        <rFont val="Calibri"/>
        <family val="2"/>
      </rPr>
      <t>Perfilado, pré-zincado a fogo, perfurado 38 x 38 x 6000mm</t>
    </r>
  </si>
  <si>
    <t xml:space="preserve">	Perfilado, pré-zincado a fogo, perfurado 38 x 38 x 6000mm</t>
  </si>
  <si>
    <r>
      <rPr>
        <b/>
        <sz val="6"/>
        <color indexed="8"/>
        <rFont val="Calibri"/>
        <family val="2"/>
      </rPr>
      <t>07904/ORSE</t>
    </r>
  </si>
  <si>
    <r>
      <rPr>
        <b/>
        <sz val="6"/>
        <color indexed="8"/>
        <rFont val="Calibri"/>
        <family val="2"/>
      </rPr>
      <t>Clips 3/8" para haste de aterramento galvanizada ref:TEL-5238 - Rev - 02</t>
    </r>
  </si>
  <si>
    <t>Clips 3/8" , p/haste de aterramento galvanizada, ref:TEL-5238</t>
  </si>
  <si>
    <r>
      <rPr>
        <sz val="6"/>
        <color indexed="8"/>
        <rFont val="Calibri"/>
        <family val="2"/>
      </rPr>
      <t>6,</t>
    </r>
    <r>
      <rPr>
        <i/>
        <sz val="6"/>
        <color indexed="8"/>
        <rFont val="Calibri"/>
        <family val="2"/>
      </rPr>
      <t>86</t>
    </r>
  </si>
  <si>
    <r>
      <rPr>
        <b/>
        <sz val="6"/>
        <color indexed="8"/>
        <rFont val="Calibri"/>
        <family val="2"/>
      </rPr>
      <t>08389/ORSE</t>
    </r>
  </si>
  <si>
    <r>
      <rPr>
        <b/>
        <sz val="6"/>
        <color indexed="8"/>
        <rFont val="Calibri"/>
        <family val="2"/>
      </rPr>
      <t>Clips 5/8" para haste de aterramento galvanizada ref:TEL-5238</t>
    </r>
  </si>
  <si>
    <t>Clips 5/8" , p/haste de aterramento galvanizada, ref:TEL-5238</t>
  </si>
  <si>
    <r>
      <rPr>
        <b/>
        <sz val="6"/>
        <color indexed="8"/>
        <rFont val="Calibri"/>
        <family val="2"/>
      </rPr>
      <t>09045/ORSE</t>
    </r>
  </si>
  <si>
    <r>
      <rPr>
        <b/>
        <sz val="6"/>
        <color indexed="8"/>
        <rFont val="Calibri"/>
        <family val="2"/>
      </rPr>
      <t>Duto corrugado flexível em PEAD Ø = 1.1/2', tipo Kanalex ou similar, lançado diretamente no solo, exclusive escavação e reaterro</t>
    </r>
  </si>
  <si>
    <t>ELETRODUTO/DUTO PEAD FLEXIVEL PAREDE SIMPLES, CORRUGACAO HELICOIDAL, COR PRETA, SEM ROSCA, DE 1 1/2", PARA CABEAMENTO SUBTERRANEO (NBR 15715)</t>
  </si>
  <si>
    <t>1,1</t>
  </si>
  <si>
    <r>
      <rPr>
        <b/>
        <sz val="6"/>
        <color indexed="8"/>
        <rFont val="Calibri"/>
        <family val="2"/>
      </rPr>
      <t>03771/ORSE</t>
    </r>
  </si>
  <si>
    <r>
      <rPr>
        <b/>
        <sz val="6"/>
        <color indexed="8"/>
        <rFont val="Calibri"/>
        <family val="2"/>
      </rPr>
      <t>Duto corrugado flexível em PEAD Ø = 3", tipo Kanalex ou similar, lançado diretamente no solo, exclusive escavação e reaterro</t>
    </r>
  </si>
  <si>
    <t>ELETRODUTO/DUTO PEAD FLEXIVEL PAREDE SIMPLES, CORRUGACAO HELICOIDAL, COR PRETA, SEM ROSCA, DE 3",  PARA CABEAMENTO SUBTERRANEO (NBR 15715)</t>
  </si>
  <si>
    <r>
      <rPr>
        <b/>
        <sz val="6"/>
        <color indexed="8"/>
        <rFont val="Calibri"/>
        <family val="2"/>
      </rPr>
      <t>12876/ORSE</t>
    </r>
  </si>
  <si>
    <r>
      <rPr>
        <b/>
        <sz val="6"/>
        <color indexed="8"/>
        <rFont val="Calibri"/>
        <family val="2"/>
      </rPr>
      <t>Fornecimento e instalação de Para raios tipo polimérico 15kv - 12ka</t>
    </r>
  </si>
  <si>
    <t>Fornecimento e instalação de Para raios tipo polimérico 15kv - 12ka</t>
  </si>
  <si>
    <r>
      <rPr>
        <b/>
        <sz val="6"/>
        <color indexed="18"/>
        <rFont val="Calibri"/>
        <family val="2"/>
      </rPr>
      <t>08489/ORSE</t>
    </r>
  </si>
  <si>
    <r>
      <rPr>
        <b/>
        <sz val="6"/>
        <color indexed="18"/>
        <rFont val="Calibri"/>
        <family val="2"/>
      </rPr>
      <t>Quadro distribuição embutir em chapa de aço, p/até 16 disjuntores, trifasico, c/barramento, padrão DIN (linha branca), exclusive disjuntores</t>
    </r>
  </si>
  <si>
    <t>Pedreiro com encargos complementares</t>
  </si>
  <si>
    <t>Quadro de distribuição de embutir em chapa de aço, p/até 16 disjuntores c/barramento, padrão DIN, ref.904311, Cemar ou similar</t>
  </si>
  <si>
    <t>Argamassa em volume - cimento, cal e areia traço t-5 (1:2:8) - 1 saco cimento 50 kg / 2 sacos cal 20 kg / 8 padiolas de areia dim 0.35 x 0.45 x 0.13 m - Confecção mecânica e transporte</t>
  </si>
  <si>
    <r>
      <rPr>
        <b/>
        <sz val="6"/>
        <color indexed="18"/>
        <rFont val="Calibri"/>
        <family val="2"/>
      </rPr>
      <t>93654/SINAPI</t>
    </r>
  </si>
  <si>
    <r>
      <rPr>
        <b/>
        <sz val="6"/>
        <color indexed="18"/>
        <rFont val="Calibri"/>
        <family val="2"/>
      </rPr>
      <t>Disjuntor monopolar tipo din, corrente nominal de 16a - fornecimento e instalação. af_10/2020</t>
    </r>
  </si>
  <si>
    <t>DISJUNTOR TIPO DIN/IEC, MONOPOLAR DE 6  ATE  32A</t>
  </si>
  <si>
    <t>TERMINAL A COMPRESSAO EM COBRE ESTANHADO PARA CABO 2,5 MM2, 1 FURO E 1 COMPRESSAO, PARA PARAFUSO DE FIXACAO M5</t>
  </si>
  <si>
    <t xml:space="preserve">	Auxiliar de eletricista com encargos complementares</t>
  </si>
  <si>
    <t xml:space="preserve">	Eletricista com encargos complementares</t>
  </si>
  <si>
    <r>
      <rPr>
        <b/>
        <sz val="6"/>
        <color indexed="18"/>
        <rFont val="Calibri"/>
        <family val="2"/>
      </rPr>
      <t>93655/SINAPI</t>
    </r>
  </si>
  <si>
    <r>
      <rPr>
        <b/>
        <sz val="6"/>
        <color indexed="18"/>
        <rFont val="Calibri"/>
        <family val="2"/>
      </rPr>
      <t>Disjuntor monopolar tipo din, corrente nominal de 20a - fornecimento e instalação. af_10/2020</t>
    </r>
  </si>
  <si>
    <t>TERMINAL A COMPRESSAO EM COBRE ESTANHADO PARA CABO 4 MM2, 1 FURO E 1 COMPRESSAO, PARA PARAFUSO DE FIXACAO M5</t>
  </si>
  <si>
    <r>
      <rPr>
        <b/>
        <sz val="6"/>
        <color indexed="18"/>
        <rFont val="Calibri"/>
        <family val="2"/>
      </rPr>
      <t>93669/SINAPI</t>
    </r>
  </si>
  <si>
    <r>
      <rPr>
        <b/>
        <sz val="6"/>
        <color indexed="18"/>
        <rFont val="Calibri"/>
        <family val="2"/>
      </rPr>
      <t>Disjuntor tripolar tipo din, corrente nominal de 20a - fornecimento e instalação. af_10/2020</t>
    </r>
  </si>
  <si>
    <t>DISJUNTOR TIPO DIN/IEC, TRIPOLAR DE 10 ATE 50A</t>
  </si>
  <si>
    <r>
      <rPr>
        <b/>
        <sz val="6"/>
        <color indexed="18"/>
        <rFont val="Calibri"/>
        <family val="2"/>
      </rPr>
      <t>93671/SINAPI</t>
    </r>
  </si>
  <si>
    <r>
      <rPr>
        <b/>
        <sz val="6"/>
        <color indexed="18"/>
        <rFont val="Calibri"/>
        <family val="2"/>
      </rPr>
      <t>Disjuntor tripolar tipo din, corrente nominal de 32a - fornecimento e instalação. af_10/2020</t>
    </r>
  </si>
  <si>
    <t>TERMINAL A COMPRESSAO EM COBRE ESTANHADO PARA CABO 6 MM2, 1 FURO E 1 COMPRESSAO, PARA PARAFUSO DE FIXACAO M6</t>
  </si>
  <si>
    <r>
      <rPr>
        <b/>
        <sz val="6"/>
        <color indexed="18"/>
        <rFont val="Calibri"/>
        <family val="2"/>
      </rPr>
      <t>93672/SINAPI</t>
    </r>
  </si>
  <si>
    <r>
      <rPr>
        <b/>
        <sz val="6"/>
        <color indexed="18"/>
        <rFont val="Calibri"/>
        <family val="2"/>
      </rPr>
      <t>Disjuntor tripolar tipo din, corrente nominal de 40a - fornecimento e instalação. af_10/2020</t>
    </r>
  </si>
  <si>
    <t xml:space="preserve"> QTDA </t>
  </si>
  <si>
    <t xml:space="preserve"> R$ TOTAL </t>
  </si>
  <si>
    <t>TERMINAL A COMPRESSAO EM COBRE ESTANHADO PARA CABO 10 MM2, 1 FURO E 1 COMPRESSAO, PARA PARAFUSO DE FIXACAO M6</t>
  </si>
  <si>
    <r>
      <rPr>
        <b/>
        <sz val="6"/>
        <color indexed="18"/>
        <rFont val="Calibri"/>
        <family val="2"/>
      </rPr>
      <t>12454/ORSE</t>
    </r>
  </si>
  <si>
    <r>
      <rPr>
        <b/>
        <sz val="6"/>
        <color indexed="18"/>
        <rFont val="Calibri"/>
        <family val="2"/>
      </rPr>
      <t>Disjuntor tripolar 50 A, padrão DIN ( linha branca ), curva de disparo C, corrente de interrupção 10KA, ref.: Siemens 5SX1 ou similar.</t>
    </r>
  </si>
  <si>
    <t>Disjuntor tripolar 50 A, padrão DIN ( linha branca ), curva de disparo C, corrente de interrupção 10KA, ref.: Siemens 5SX1 ou similar.</t>
  </si>
  <si>
    <r>
      <rPr>
        <b/>
        <sz val="6"/>
        <color indexed="8"/>
        <rFont val="Calibri"/>
        <family val="2"/>
      </rPr>
      <t>03765/ORSE</t>
    </r>
  </si>
  <si>
    <r>
      <rPr>
        <b/>
        <sz val="6"/>
        <color indexed="8"/>
        <rFont val="Calibri"/>
        <family val="2"/>
      </rPr>
      <t>Fornecimento e instalação de chave fusível 25kv 100a</t>
    </r>
  </si>
  <si>
    <t>Fornecimento e instalação de chave fusível 25kv 100a</t>
  </si>
  <si>
    <r>
      <rPr>
        <b/>
        <sz val="6"/>
        <color indexed="8"/>
        <rFont val="Calibri"/>
        <family val="2"/>
      </rPr>
      <t>11980/ORSE</t>
    </r>
  </si>
  <si>
    <r>
      <rPr>
        <b/>
        <sz val="6"/>
        <color indexed="8"/>
        <rFont val="Calibri"/>
        <family val="2"/>
      </rPr>
      <t>Bateria estacionária selada DF3000, 185Ah, 12V FREEDOM ou similar</t>
    </r>
  </si>
  <si>
    <t xml:space="preserve">Bateria estacionária selada DF3000, 185Ah, 12V FREEDOM ou similar	</t>
  </si>
  <si>
    <r>
      <rPr>
        <b/>
        <sz val="6"/>
        <color indexed="8"/>
        <rFont val="Calibri"/>
        <family val="2"/>
      </rPr>
      <t>07150/ORSE</t>
    </r>
  </si>
  <si>
    <r>
      <rPr>
        <b/>
        <sz val="6"/>
        <color indexed="8"/>
        <rFont val="Calibri"/>
        <family val="2"/>
      </rPr>
      <t>Duto corrugado flexível em PEAD Ø = 4", tipo Kanalex ou similar, lançado diretamente no solo, exclusive escavação e reaterro</t>
    </r>
  </si>
  <si>
    <t>ELETRODUTO/DUTO PEAD FLEXIVEL PAREDE SIMPLES, CORRUGACAO HELICOIDAL, COR PRETA, SEM ROSCA, DE 4", PARA CABEAMENTO SUBTERRANEO (NBR 15715)</t>
  </si>
  <si>
    <r>
      <rPr>
        <b/>
        <sz val="6"/>
        <color indexed="18"/>
        <rFont val="Calibri"/>
        <family val="2"/>
      </rPr>
      <t>00353/ORSE</t>
    </r>
  </si>
  <si>
    <r>
      <rPr>
        <b/>
        <sz val="6"/>
        <color indexed="18"/>
        <rFont val="Calibri"/>
        <family val="2"/>
      </rPr>
      <t>Eletroduto de pvc rígido roscável, diâm = 25mm (3/4")</t>
    </r>
  </si>
  <si>
    <t>ELETRODUTO DE PVC RIGIDO ROSCAVEL DE 3/4 ", SEM LUVA</t>
  </si>
  <si>
    <r>
      <rPr>
        <b/>
        <sz val="6"/>
        <color indexed="18"/>
        <rFont val="Calibri"/>
        <family val="2"/>
      </rPr>
      <t>00357/ORSE</t>
    </r>
  </si>
  <si>
    <r>
      <rPr>
        <b/>
        <sz val="6"/>
        <color indexed="18"/>
        <rFont val="Calibri"/>
        <family val="2"/>
      </rPr>
      <t>Eletroduto de pvc rígido roscável, diâm = 60mm (2")</t>
    </r>
  </si>
  <si>
    <t xml:space="preserve">	Eletroduto de pvc rigido roscavel de 2 ", sem luva</t>
  </si>
  <si>
    <r>
      <rPr>
        <b/>
        <sz val="6"/>
        <color indexed="18"/>
        <rFont val="Calibri"/>
        <family val="2"/>
      </rPr>
      <t>00354/ORSE</t>
    </r>
  </si>
  <si>
    <r>
      <rPr>
        <b/>
        <sz val="6"/>
        <color indexed="18"/>
        <rFont val="Calibri"/>
        <family val="2"/>
      </rPr>
      <t>Eletroduto de pvc rígido roscável, diâm = 32mm (1")</t>
    </r>
  </si>
  <si>
    <t>ELETRODUTO DE PVC RIGIDO ROSCAVEL DE 1 ", SEM LUVA</t>
  </si>
  <si>
    <r>
      <rPr>
        <b/>
        <sz val="6"/>
        <color indexed="18"/>
        <rFont val="Calibri"/>
        <family val="2"/>
      </rPr>
      <t>00356/ORSE</t>
    </r>
  </si>
  <si>
    <r>
      <rPr>
        <b/>
        <sz val="6"/>
        <color indexed="18"/>
        <rFont val="Calibri"/>
        <family val="2"/>
      </rPr>
      <t>Eletroduto de pvc rígido roscável, diâm = 50mm (1 1/2")</t>
    </r>
  </si>
  <si>
    <t>ELETRODUTO DE PVC RIGIDO ROSCAVEL DE 1 1/2 ", SEM LUVA</t>
  </si>
  <si>
    <r>
      <rPr>
        <b/>
        <sz val="6"/>
        <color indexed="18"/>
        <rFont val="Calibri"/>
        <family val="2"/>
      </rPr>
      <t>00358/ORSE</t>
    </r>
  </si>
  <si>
    <r>
      <rPr>
        <b/>
        <sz val="6"/>
        <color indexed="18"/>
        <rFont val="Calibri"/>
        <family val="2"/>
      </rPr>
      <t>Eletroduto de pvc rígido roscável, diâm = 75mm (2 1/2")</t>
    </r>
  </si>
  <si>
    <t>ELETRODUTO DE PVC RIGIDO ROSCAVEL DE 2 1/2 ", SEM LUVA</t>
  </si>
  <si>
    <r>
      <rPr>
        <b/>
        <sz val="6"/>
        <color indexed="18"/>
        <rFont val="Calibri"/>
        <family val="2"/>
      </rPr>
      <t>00359/ORSE</t>
    </r>
  </si>
  <si>
    <r>
      <rPr>
        <b/>
        <sz val="6"/>
        <color indexed="18"/>
        <rFont val="Calibri"/>
        <family val="2"/>
      </rPr>
      <t>Eletroduto de pvc rígido roscável, diâm = 85mm (3")</t>
    </r>
  </si>
  <si>
    <t xml:space="preserve">	Eletroduto de pvc rigido roscavel de 3 ", sem luva</t>
  </si>
  <si>
    <r>
      <rPr>
        <b/>
        <sz val="6"/>
        <color indexed="18"/>
        <rFont val="Calibri"/>
        <family val="2"/>
      </rPr>
      <t>11343/ORSE</t>
    </r>
  </si>
  <si>
    <r>
      <rPr>
        <b/>
        <sz val="6"/>
        <color indexed="18"/>
        <rFont val="Calibri"/>
        <family val="2"/>
      </rPr>
      <t>Curva 45° para eletroduto de pvc rígido roscável, diâm = 25mm (3/4")</t>
    </r>
  </si>
  <si>
    <t xml:space="preserve">	Curva 45° eletroduto pvc roscável, d=3/4 "</t>
  </si>
  <si>
    <r>
      <rPr>
        <b/>
        <sz val="6"/>
        <color indexed="18"/>
        <rFont val="Calibri"/>
        <family val="2"/>
      </rPr>
      <t xml:space="preserve">11264/ORSE </t>
    </r>
  </si>
  <si>
    <r>
      <rPr>
        <b/>
        <sz val="6"/>
        <color indexed="18"/>
        <rFont val="Calibri"/>
        <family val="2"/>
      </rPr>
      <t>Curva 45° para eletroduto de pvc rígido roscável, diâm = 32mm (1")</t>
    </r>
  </si>
  <si>
    <t>Curva 45° eletroduto pvc roscável, d=1 "</t>
  </si>
  <si>
    <r>
      <rPr>
        <b/>
        <sz val="6"/>
        <color indexed="18"/>
        <rFont val="Calibri"/>
        <family val="2"/>
      </rPr>
      <t>11265/ORSE</t>
    </r>
  </si>
  <si>
    <r>
      <rPr>
        <b/>
        <sz val="6"/>
        <color indexed="18"/>
        <rFont val="Calibri"/>
        <family val="2"/>
      </rPr>
      <t>Curva 45° para eletroduto de pvc rígido roscável, diâm = 50mm (1 1/2")</t>
    </r>
  </si>
  <si>
    <t xml:space="preserve">	Curva 45° eletroduto pvc roscável, d=1 1/2 "</t>
  </si>
  <si>
    <r>
      <rPr>
        <b/>
        <sz val="6"/>
        <color indexed="18"/>
        <rFont val="Calibri"/>
        <family val="2"/>
      </rPr>
      <t>00366/ORSE</t>
    </r>
  </si>
  <si>
    <r>
      <rPr>
        <b/>
        <sz val="6"/>
        <color indexed="18"/>
        <rFont val="Calibri"/>
        <family val="2"/>
      </rPr>
      <t>Curva para eletroduto de pvc rígido roscável, diâm = 60mm (2")</t>
    </r>
  </si>
  <si>
    <t xml:space="preserve">	Curva 90 graus, longa, de pvc rigido roscavel, de 2", para eletroduto	</t>
  </si>
  <si>
    <r>
      <rPr>
        <b/>
        <sz val="6"/>
        <color indexed="18"/>
        <rFont val="Calibri"/>
        <family val="2"/>
      </rPr>
      <t>00367/ORSE</t>
    </r>
  </si>
  <si>
    <r>
      <rPr>
        <b/>
        <sz val="6"/>
        <color indexed="18"/>
        <rFont val="Calibri"/>
        <family val="2"/>
      </rPr>
      <t>Curva para eletroduto de pvc rígido roscável, diâm = 75mm (2 1/2")</t>
    </r>
  </si>
  <si>
    <t xml:space="preserve">  QTDA  </t>
  </si>
  <si>
    <t xml:space="preserve">  R$ TOTAL  </t>
  </si>
  <si>
    <t>CURVA 90 GRAUS, LONGA, DE PVC RIGIDO ROSCAVEL, DE 2 1/2", PARA ELETRODUTO</t>
  </si>
  <si>
    <r>
      <rPr>
        <b/>
        <sz val="6"/>
        <color indexed="18"/>
        <rFont val="Calibri"/>
        <family val="2"/>
      </rPr>
      <t>00368/ORSE</t>
    </r>
  </si>
  <si>
    <r>
      <rPr>
        <b/>
        <sz val="6"/>
        <color indexed="18"/>
        <rFont val="Calibri"/>
        <family val="2"/>
      </rPr>
      <t>Curva para eletroduto de pvc rígido roscável, diâm = 85mm (3")</t>
    </r>
  </si>
  <si>
    <t>CURVA 90 GRAUS, LONGA, DE PVC RIGIDO ROSCAVEL, DE 3", PARA ELETRODUTO</t>
  </si>
  <si>
    <t>AUXILIAR DE ELETRICISTA COM ENCARGOS COMPLEMENTARES</t>
  </si>
  <si>
    <t>0,639</t>
  </si>
  <si>
    <t>15,04</t>
  </si>
  <si>
    <t>CURVA 90 GRAUS, LONGA, DE PVC RIGIDO ROSCAVEL, DE 4", PARA ELETRODUTO</t>
  </si>
  <si>
    <t>0,1721</t>
  </si>
  <si>
    <t>0,0945</t>
  </si>
  <si>
    <t>ELETRODUTO/DUTO PEAD FLEXIVEL PAREDE SIMPLES, CORRUGACAO HELICOIDAL, COR PRETA, SEM ROSCA, DE 2",  PARA CABEAMENTO SUBTERRANEO (NBR 15715)</t>
  </si>
  <si>
    <t>0,0672</t>
  </si>
  <si>
    <t>0,1511</t>
  </si>
  <si>
    <r>
      <rPr>
        <b/>
        <sz val="6"/>
        <color indexed="18"/>
        <rFont val="Calibri"/>
        <family val="2"/>
      </rPr>
      <t>07151/ORSE</t>
    </r>
  </si>
  <si>
    <r>
      <rPr>
        <b/>
        <sz val="6"/>
        <color indexed="18"/>
        <rFont val="Calibri"/>
        <family val="2"/>
      </rPr>
      <t>Duto corrugado flexível em PEAD Ø = 5", tipo Kanalex ou similar, lançado diretamente no solo, exclusive escavação e reaterro</t>
    </r>
  </si>
  <si>
    <t xml:space="preserve">	Eletroduto corrugado flexível em PEAD Ø = 5", tipo Kanalex ou similar</t>
  </si>
  <si>
    <r>
      <rPr>
        <b/>
        <sz val="6"/>
        <color indexed="18"/>
        <rFont val="Calibri"/>
        <family val="2"/>
      </rPr>
      <t>07152/ORSE</t>
    </r>
  </si>
  <si>
    <r>
      <rPr>
        <b/>
        <sz val="6"/>
        <color indexed="18"/>
        <rFont val="Calibri"/>
        <family val="2"/>
      </rPr>
      <t>Duto corrugado flexível em PEAD Ø = 6", tipo Kanalex ou similar, lançado diretamente no solo, exclusive escavação e reaterro</t>
    </r>
  </si>
  <si>
    <t xml:space="preserve">	Eletroduto corrugado flexível em PEAD Ø = 6", tipo Kanalex ou similar</t>
  </si>
  <si>
    <r>
      <rPr>
        <b/>
        <sz val="6"/>
        <color indexed="8"/>
        <rFont val="Calibri"/>
        <family val="2"/>
      </rPr>
      <t>00597/ORSE</t>
    </r>
  </si>
  <si>
    <r>
      <rPr>
        <b/>
        <sz val="6"/>
        <color indexed="8"/>
        <rFont val="Calibri"/>
        <family val="2"/>
      </rPr>
      <t>Lâmpada a vapor de sódio de alta pressão 150 w (phillips ref son 150w ou similar)</t>
    </r>
  </si>
  <si>
    <t xml:space="preserve">	Lampada vapor de sodio ovoide 150 w (base e40)</t>
  </si>
  <si>
    <r>
      <rPr>
        <b/>
        <sz val="6"/>
        <color indexed="8"/>
        <rFont val="Calibri"/>
        <family val="2"/>
      </rPr>
      <t>00598/ORSE</t>
    </r>
  </si>
  <si>
    <r>
      <rPr>
        <b/>
        <sz val="6"/>
        <color indexed="8"/>
        <rFont val="Calibri"/>
        <family val="2"/>
      </rPr>
      <t>Lâmpada a vapor de sódio de alta pressão 250 w (phillips ref son 250w ou similar)</t>
    </r>
  </si>
  <si>
    <t>Lampada vapor de sodio ovoide 250 w (base e40)</t>
  </si>
  <si>
    <r>
      <rPr>
        <b/>
        <sz val="6"/>
        <color indexed="8"/>
        <rFont val="Calibri"/>
        <family val="2"/>
      </rPr>
      <t>00599/ORSE</t>
    </r>
  </si>
  <si>
    <r>
      <rPr>
        <b/>
        <sz val="6"/>
        <color indexed="8"/>
        <rFont val="Calibri"/>
        <family val="2"/>
      </rPr>
      <t>Lâmpada a vapor de sódio de alta pressão 400 w (phillips ref son 400w ou similar)</t>
    </r>
  </si>
  <si>
    <t>Lâmpada vapor sódio alta pressão 400 w (philips ref. son 400w ou similar)</t>
  </si>
  <si>
    <r>
      <rPr>
        <b/>
        <sz val="6"/>
        <color indexed="8"/>
        <rFont val="Calibri"/>
        <family val="2"/>
      </rPr>
      <t>00590/ORSE</t>
    </r>
  </si>
  <si>
    <r>
      <rPr>
        <b/>
        <sz val="6"/>
        <color indexed="8"/>
        <rFont val="Calibri"/>
        <family val="2"/>
      </rPr>
      <t>Reator para lâmpada de vapor de sódio 250 w</t>
    </r>
  </si>
  <si>
    <t>Reator p/ lampada vapor de sodio 250w uso ext</t>
  </si>
  <si>
    <r>
      <rPr>
        <b/>
        <sz val="6"/>
        <color indexed="8"/>
        <rFont val="Calibri"/>
        <family val="2"/>
      </rPr>
      <t>00589/ORSE</t>
    </r>
  </si>
  <si>
    <r>
      <rPr>
        <b/>
        <sz val="6"/>
        <color indexed="8"/>
        <rFont val="Calibri"/>
        <family val="2"/>
      </rPr>
      <t>Reator para lâmpada de vapor de sódio 150 w</t>
    </r>
  </si>
  <si>
    <t>Reator externo p/ lâmpada vapor sódio 150w</t>
  </si>
  <si>
    <r>
      <rPr>
        <b/>
        <sz val="6"/>
        <color indexed="8"/>
        <rFont val="Calibri"/>
        <family val="2"/>
      </rPr>
      <t>00591/ORSE</t>
    </r>
  </si>
  <si>
    <r>
      <rPr>
        <b/>
        <sz val="6"/>
        <color indexed="8"/>
        <rFont val="Calibri"/>
        <family val="2"/>
      </rPr>
      <t>Reator para lâmpada de vapor de sódio 400 w</t>
    </r>
  </si>
  <si>
    <t xml:space="preserve">	Reator p/ lâmpada vapor sódio 400w - interno</t>
  </si>
  <si>
    <r>
      <rPr>
        <b/>
        <sz val="6"/>
        <color indexed="8"/>
        <rFont val="Calibri"/>
        <family val="2"/>
      </rPr>
      <t>13040/ORSE</t>
    </r>
  </si>
  <si>
    <r>
      <rPr>
        <b/>
        <sz val="6"/>
        <color indexed="8"/>
        <rFont val="Calibri"/>
        <family val="2"/>
      </rPr>
      <t>Refletor modular LED 150w DC com DPS 3x50w 90° 5000k 150lm/W Aluminio Autovolt Branca Ref.: RFMLED-DCDPS-90-150-50-3C-ME, da G-light ou similar</t>
    </r>
  </si>
  <si>
    <t>Refletor modular LED 150w DC com DPS 3x50w 90° 5000k 150lm/W Aluminio Autovolt Branca Ref.: RFMLED-DCDPS-90-150-50-3C-ME, da G-light ou similar</t>
  </si>
  <si>
    <r>
      <rPr>
        <b/>
        <sz val="6"/>
        <color indexed="18"/>
        <rFont val="Calibri"/>
        <family val="2"/>
      </rPr>
      <t>02999/ORSE</t>
    </r>
  </si>
  <si>
    <r>
      <rPr>
        <b/>
        <sz val="6"/>
        <color indexed="18"/>
        <rFont val="Calibri"/>
        <family val="2"/>
      </rPr>
      <t>Mão de obra para instalação de luminária aberta ou fechada com braço de até 6m (inclusive reator)</t>
    </r>
  </si>
  <si>
    <t>Mão de obra para instalação de luminária aberta ou fechada com braço de até 6m (inclusive reator)</t>
  </si>
  <si>
    <r>
      <rPr>
        <b/>
        <sz val="6"/>
        <color indexed="18"/>
        <rFont val="Calibri"/>
        <family val="2"/>
      </rPr>
      <t>03026/ORSE</t>
    </r>
  </si>
  <si>
    <r>
      <rPr>
        <b/>
        <sz val="6"/>
        <color indexed="18"/>
        <rFont val="Calibri"/>
        <family val="2"/>
      </rPr>
      <t>Remoção de luminária aberta ou fechada com braço de até 6m (inclusive reator)</t>
    </r>
  </si>
  <si>
    <t>Remoção de luminária aberta ou fechada com braço de até 6m (inclusive reator)</t>
  </si>
  <si>
    <r>
      <rPr>
        <b/>
        <sz val="6"/>
        <color indexed="18"/>
        <rFont val="Calibri"/>
        <family val="2"/>
      </rPr>
      <t>12577/ORSE</t>
    </r>
  </si>
  <si>
    <r>
      <rPr>
        <b/>
        <sz val="6"/>
        <color indexed="18"/>
        <rFont val="Calibri"/>
        <family val="2"/>
      </rPr>
      <t>Refletor Slim LED 150W de potência, branco Frio, 6500k, Autovolt, marca G-light ou similar - Rev 01</t>
    </r>
  </si>
  <si>
    <t xml:space="preserve">	Parafuso metal 2 1/2" x 12 p/ bucha s-10</t>
  </si>
  <si>
    <t>Refletor Slim LED 150W de potência, branco Frio, 6500k, Autovolt, marca G-light ou similar</t>
  </si>
  <si>
    <r>
      <rPr>
        <b/>
        <sz val="6"/>
        <color indexed="18"/>
        <rFont val="Calibri"/>
        <family val="2"/>
      </rPr>
      <t>12808/ORSE</t>
    </r>
  </si>
  <si>
    <r>
      <rPr>
        <b/>
        <sz val="6"/>
        <color indexed="18"/>
        <rFont val="Calibri"/>
        <family val="2"/>
      </rPr>
      <t>Refletor modular LED 200w DC com DPS 4x50w 90° 5000k 150lm/W Aluminio Autovolt Branca Ref.: RFMLED-DCDPS-90-200-50-3C-ME, da G-light ou similar</t>
    </r>
  </si>
  <si>
    <t>Refletor Slim LED 200W de potência, branco Frio, 6500k, Autovolt, marca G-light ou similar</t>
  </si>
  <si>
    <r>
      <rPr>
        <b/>
        <sz val="6"/>
        <color indexed="18"/>
        <rFont val="Calibri"/>
        <family val="2"/>
      </rPr>
      <t>11999/ORSE</t>
    </r>
  </si>
  <si>
    <r>
      <rPr>
        <b/>
        <sz val="6"/>
        <color indexed="18"/>
        <rFont val="Calibri"/>
        <family val="2"/>
      </rPr>
      <t>Luminária em LED para iluminação pública,150W,bivolt,Selo A Inmetro,corpo em alumínio inj,FP 0,97, prot. DPS 10kv, IP66, IK09, Temp. cor 5000k, IRC= ou 70%, v. útil 50.000h, 130 lm/w.gar.5 anos, modelo GL216 G-light ou similar Rev. 01</t>
    </r>
  </si>
  <si>
    <t>Luminária em LED para iluminação pública,150W,bivolt, Selo A Inmetro, corpo em alumínio inj, FP 0,95, prot. DPS 10kv, IP66, IK09, Temp. cor 5000k, IRC= ou 70%, v. útil 50.000h, 130 lm/w.gar.5 anos, modelo GL216 G-light ou similar</t>
  </si>
  <si>
    <r>
      <rPr>
        <b/>
        <sz val="6"/>
        <color indexed="18"/>
        <rFont val="Calibri"/>
        <family val="2"/>
      </rPr>
      <t>11997/ORSE</t>
    </r>
  </si>
  <si>
    <r>
      <rPr>
        <b/>
        <sz val="6"/>
        <color indexed="18"/>
        <rFont val="Calibri"/>
        <family val="2"/>
      </rPr>
      <t>Luminária em LED para iluminação pública,100W,bivolt, Selo A Inmetro, corpo em alumínio inj, FP 0,95, prot. DPS 10kv, IP66, IK09, Temp. cor 5000k, IRC= ou 70%, v. útil 50.000h, 130 lm/w.gar.5 anos, modelo GL216 G-light ou similar</t>
    </r>
  </si>
  <si>
    <t>Luminária em LED para iluminação pública,100W,bivolt, Selo A Inmetro, corpo em alumínio inj, FP 0,95, prot. DPS 10kv, IP66, IK09, Temp. cor 5000k, IRC= ou 70%, v. útil 50.000h, 130 lm/w.gar.5 anos, modelo GL216 G-light ou similar</t>
  </si>
  <si>
    <r>
      <rPr>
        <b/>
        <sz val="6"/>
        <color indexed="18"/>
        <rFont val="Calibri"/>
        <family val="2"/>
      </rPr>
      <t>11996/ORSE</t>
    </r>
  </si>
  <si>
    <r>
      <rPr>
        <b/>
        <sz val="6"/>
        <color indexed="18"/>
        <rFont val="Calibri"/>
        <family val="2"/>
      </rPr>
      <t>Luminária em LED para iluminação pública,80W,bivolt,Selo A Inmetro, corpo em alumínio inj,FP 0,97, prot. DPS 10kv, IP66, IK09, Temp. cor 5000k, IRC= ou 70%, v. útil 50.000h, 130 lm/w.gar.5 anos, modelo GL216 G-light ou similar Rev.01</t>
    </r>
  </si>
  <si>
    <t>Luminária em LED para iluminação pública,80W,bivolt, Selo A Inmetro, corpo em alumínio inj, FP 0,95, prot. DPS 10kv, IP66, IK09, Temp. cor 5000k, IRC= ou 70%, v. útil 50.000h, 130 lm/w.gar.5 anos, modelo GL216 G-light ou similar</t>
  </si>
  <si>
    <r>
      <rPr>
        <b/>
        <sz val="6"/>
        <color indexed="18"/>
        <rFont val="Calibri"/>
        <family val="2"/>
      </rPr>
      <t>13178/ORSE</t>
    </r>
  </si>
  <si>
    <r>
      <rPr>
        <b/>
        <sz val="6"/>
        <color indexed="18"/>
        <rFont val="Calibri"/>
        <family val="2"/>
      </rPr>
      <t>Arandela uso externo lampada Led 18W G-light ou similar</t>
    </r>
  </si>
  <si>
    <t>Arandela uso externo lampada Led 18W G-light ou similar</t>
  </si>
  <si>
    <r>
      <rPr>
        <b/>
        <sz val="6"/>
        <color indexed="8"/>
        <rFont val="Calibri"/>
        <family val="2"/>
      </rPr>
      <t>13047/ORSE</t>
    </r>
  </si>
  <si>
    <r>
      <rPr>
        <b/>
        <sz val="6"/>
        <color indexed="8"/>
        <rFont val="Calibri"/>
        <family val="2"/>
      </rPr>
      <t>Laudo de Vistoria de SPDA e ART com medição de resistência Ôhmica do solo, medição de continuidade elétrica, exclusive deslocamento de equipe técnica - Rev 01.</t>
    </r>
  </si>
  <si>
    <t>Laudo de Vistoria de SPDA e ART com medição de resistência Ôhmica do solo, medição de continuidade elétrica, exclusive deslocamento de equipe técnica - Rev 01.</t>
  </si>
  <si>
    <t>CABO DE COBRE, FLEXIVEL, CLASSE 4 OU 5, ISOLACAO EM PVC/A, ANTICHAMA BWF-B, 1 CONDUTOR, 450/750 V, SECAO NOMINAL 1,5 MM2</t>
  </si>
  <si>
    <t>1,19</t>
  </si>
  <si>
    <t>1,32</t>
  </si>
  <si>
    <t>FITA ISOLANTE ADESIVA ANTICHAMA, USO ATE 750 V, EM ROLO DE 19 MM X 5 M</t>
  </si>
  <si>
    <t>0,009</t>
  </si>
  <si>
    <t>6,14</t>
  </si>
  <si>
    <t>CABO DE COBRE, FLEXIVEL, CLASSE 4 OU 5, ISOLACAO EM PVC/A, ANTICHAMA BWF-B, 1 CONDUTOR, 450/750 V, SECAO NOMINAL 2,5 MM2</t>
  </si>
  <si>
    <t>2,09</t>
  </si>
  <si>
    <t>CABO DE COBRE, FLEXIVEL, CLASSE 4 OU 5, ISOLACAO EM PVC/A, ANTICHAMA BWF-B, COBERTURA PVC-ST1, ANTICHAMA BWF-B, 1 CONDUTOR, 0,6/1 KV, SECAO NOMINAL 2,5 MM2</t>
  </si>
  <si>
    <t>2,48</t>
  </si>
  <si>
    <t>CABO DE COBRE, FLEXIVEL, CLASSE 4 OU 5, ISOLACAO EM PVC/A, ANTICHAMA BWF-B, 1 CONDUTOR, 450/750 V, SECAO NOMINAL 4 MM2</t>
  </si>
  <si>
    <t>3,46</t>
  </si>
  <si>
    <t>CABO DE COBRE, FLEXIVEL, CLASSE 4 OU 5, ISOLACAO EM PVC/A, ANTICHAMA BWF-B, COBERTURA PVC-ST1, ANTICHAMA BWF-B, 1 CONDUTOR, 0,6/1 KV, SECAO NOMINAL 4 MM2</t>
  </si>
  <si>
    <t>3,80</t>
  </si>
  <si>
    <t>0,052</t>
  </si>
  <si>
    <t>CABO DE COBRE, FLEXIVEL, CLASSE 4 OU 5, ISOLACAO EM PVC/A, ANTICHAMA BWF-B, 1 CONDUTOR, 450/750 V, SECAO NOMINAL 6 MM2</t>
  </si>
  <si>
    <t>4,97</t>
  </si>
  <si>
    <t>CABO DE COBRE, FLEXIVEL, CLASSE 4 OU 5, ISOLACAO EM PVC/A, ANTICHAMA BWF-B, COBERTURA PVC-ST1, ANTICHAMA BWF-B, 1 CONDUTOR, 0,6/1 KV, SECAO NOMINAL 6 MM2</t>
  </si>
  <si>
    <t>5,53</t>
  </si>
  <si>
    <t>CABO DE COBRE, FLEXIVEL, CLASSE 4 OU 5, ISOLACAO EM PVC/A, ANTICHAMA BWF-B, 1 CONDUTOR, 450/750 V, SECAO NOMINAL 10 MM2</t>
  </si>
  <si>
    <t>9,50</t>
  </si>
  <si>
    <t>CABO DE COBRE, FLEXIVEL, CLASSE 4 OU 5, ISOLACAO EM PVC/A, ANTICHAMA BWF-B, COBERTURA PVC-ST1, ANTICHAMA BWF-B, 1 CONDUTOR, 0,6/1 KV, SECAO NOMINAL 10 MM2</t>
  </si>
  <si>
    <t>9,06</t>
  </si>
  <si>
    <t>0,115</t>
  </si>
  <si>
    <t>CABO DE COBRE, FLEXIVEL, CLASSE 4 OU 5, ISOLACAO EM PVC/A, ANTICHAMA BWF-B, 1 CONDUTOR, 450/750 V, SECAO NOMINAL 16 MM2</t>
  </si>
  <si>
    <t>13,58</t>
  </si>
  <si>
    <t>CABO DE COBRE, FLEXIVEL, CLASSE 4 OU 5, ISOLACAO EM PVC/A, ANTICHAMA BWF-B, COBERTURA PVC-ST1, ANTICHAMA BWF-B, 1 CONDUTOR, 0,6/1 KV, SECAO NOMINAL 16 MM2</t>
  </si>
  <si>
    <t>14,43</t>
  </si>
  <si>
    <t>1,027</t>
  </si>
  <si>
    <t>0,0119</t>
  </si>
  <si>
    <t>CABO DE COBRE, FLEXIVEL, CLASSE 4 OU 5, ISOLACAO EM PVC/A, ANTICHAMA BWF-B, 1 CONDUTOR, 450/750 V, SECAO NOMINAL 25 MM2</t>
  </si>
  <si>
    <t>21,27</t>
  </si>
  <si>
    <t>0,0608</t>
  </si>
  <si>
    <t>CABO DE COBRE, FLEXIVEL, CLASSE 4 OU 5, ISOLACAO EM PVC/A, ANTICHAMA BWF-B, COBERTURA PVC-ST1, ANTICHAMA BWF-B, 1 CONDUTOR, 0,6/1 KV, SECAO NOMINAL 25 MM2</t>
  </si>
  <si>
    <t>1,015</t>
  </si>
  <si>
    <t>22,38</t>
  </si>
  <si>
    <t>CABO DE COBRE, FLEXIVEL, CLASSE 4 OU 5, ISOLACAO EM PVC/A, ANTICHAMA BWF-B, COBERTURA PVC-ST1, ANTICHAMA BWF-B, 1 CONDUTOR, 0,6/1 KV, SECAO NOMINAL 35 MM2</t>
  </si>
  <si>
    <t>31,62</t>
  </si>
  <si>
    <t>CABO DE COBRE, FLEXIVEL, CLASSE 4 OU 5, ISOLACAO EM PVC/A, ANTICHAMA BWF-B, COBERTURA PVC-ST1, ANTICHAMA BWF-B, 1 CONDUTOR, 0,6/1 KV, SECAO NOMINAL 50 MM2</t>
  </si>
  <si>
    <t>46,76</t>
  </si>
  <si>
    <t>91929/SINAPI</t>
  </si>
  <si>
    <r>
      <rPr>
        <b/>
        <sz val="6"/>
        <color indexed="18"/>
        <rFont val="Calibri"/>
        <family val="2"/>
      </rPr>
      <t>91930/SINAPI</t>
    </r>
  </si>
  <si>
    <r>
      <rPr>
        <b/>
        <sz val="6"/>
        <color indexed="18"/>
        <rFont val="Calibri"/>
        <family val="2"/>
      </rPr>
      <t xml:space="preserve">	Cabo de cobre flexível isolado, 6 mm², anti-chama 450/750 v, para circuitos terminais - fornecimento e instalação. af_12/2015</t>
    </r>
  </si>
  <si>
    <r>
      <rPr>
        <b/>
        <sz val="6"/>
        <color indexed="18"/>
        <rFont val="Calibri"/>
        <family val="2"/>
      </rPr>
      <t>03798/ORSE</t>
    </r>
  </si>
  <si>
    <r>
      <rPr>
        <b/>
        <sz val="6"/>
        <color indexed="18"/>
        <rFont val="Calibri"/>
        <family val="2"/>
      </rPr>
      <t>Cabo de cobre flexível isolado, seção 4mm², 450/ 750v / 70°c</t>
    </r>
  </si>
  <si>
    <t>Cabo de cobre, flexivel, classe 4 ou 5, isolacao em pvc/a, antichama bwf-b, 1 condutor, 450/750 v, secao nominal 4 mm2</t>
  </si>
  <si>
    <r>
      <rPr>
        <b/>
        <sz val="6"/>
        <color indexed="18"/>
        <rFont val="Calibri"/>
        <family val="2"/>
      </rPr>
      <t>03797/ORSE</t>
    </r>
  </si>
  <si>
    <r>
      <rPr>
        <b/>
        <sz val="6"/>
        <color indexed="18"/>
        <rFont val="Calibri"/>
        <family val="2"/>
      </rPr>
      <t>Cabo de cobre flexível isolado, seção 2,5mm², 450/ 750v / 70°c</t>
    </r>
  </si>
  <si>
    <t>Cabo de cobre, flexivel, classe 4 ou 5, isolacao em pvc/a, antichama bwf-b, 1 condutor, 450/750 v, secao nominal 2,5 mm2</t>
  </si>
  <si>
    <r>
      <rPr>
        <b/>
        <sz val="6"/>
        <color indexed="18"/>
        <rFont val="Calibri"/>
        <family val="2"/>
      </rPr>
      <t>03801/ORSE</t>
    </r>
  </si>
  <si>
    <r>
      <rPr>
        <b/>
        <sz val="6"/>
        <color indexed="18"/>
        <rFont val="Calibri"/>
        <family val="2"/>
      </rPr>
      <t>Cabo de cobre flexível isolado, seção 16mm², 450/ 750v / 70°c</t>
    </r>
  </si>
  <si>
    <t>Cabo de cobre, flexivel, classe 4 ou 5, isolacao em pvc/a, antichama bwf-b, 1 condutor, 450/750 v, secao nominal 16 mm2</t>
  </si>
  <si>
    <r>
      <rPr>
        <b/>
        <sz val="6"/>
        <color indexed="18"/>
        <rFont val="Calibri"/>
        <family val="2"/>
      </rPr>
      <t>03343/ORSE</t>
    </r>
  </si>
  <si>
    <r>
      <rPr>
        <b/>
        <sz val="6"/>
        <color indexed="18"/>
        <rFont val="Calibri"/>
        <family val="2"/>
      </rPr>
      <t>Fornecimento de cabo multiplexado para rede 3x1x25+25mm2</t>
    </r>
  </si>
  <si>
    <t>Fornecimento de cabo multiplexado para rede 3x1x25+25mm2</t>
  </si>
  <si>
    <t>ELETRODUTO FLEXÍVEL CORRUGADO, PVC, DN 20 MM (1/2"), PARA CIRCUITOS TERMINAIS, INSTALADO EM FORRO - FORNECIMENTO E INSTALAÇÃO</t>
  </si>
  <si>
    <t>FIXAÇÃO DE TUBOS HORIZONTAIS DE PVC, CPVC OU COBRE DIÂMETROS MENORES OU IGUAIS A 40 MM OU ELETROCALHAS ATÉ 150MM DE LARGURA, COM ABRAÇADEIRA METÁLICA RÍGIDA TIPO D 1/2</t>
  </si>
  <si>
    <t>3,06</t>
  </si>
  <si>
    <t>ELETRODUTO PVC FLEXIVEL CORRUGADO, COR AMARELA, DE 25 MM</t>
  </si>
  <si>
    <t>ELETRODUTO PVC FLEXIVEL CORRUGADO, COR AMARELA, DE 32 MM</t>
  </si>
  <si>
    <t>ELETRODUTO PVC FLEXIVEL CORRUGADO, COR AMARELA, DE 20 MM</t>
  </si>
  <si>
    <t>0,0016</t>
  </si>
  <si>
    <t>1,017</t>
  </si>
  <si>
    <t>ELETRODUTO DE PVC RIGIDO ROSCAVEL DE 1/2 ", SEM LUVA</t>
  </si>
  <si>
    <t>0,106</t>
  </si>
  <si>
    <t>ELETRODUTO DE PVC RIGIDO SOLDAVEL, CLASSE B, DE 20 MM</t>
  </si>
  <si>
    <t>ELETRODUTO DE PVC RIGIDO SOLDAVEL, CLASSE B, DE 25 MM</t>
  </si>
  <si>
    <t>ELETRODUTO RÍGIDO SOLDÁVEL, PVC, DN 20 MM (½"), APARENTE, INSTALADO EM PAREDE - FORNECIMENTO E INSTALAÇÃO. AF_11/2016</t>
  </si>
  <si>
    <t>ELETRODUTO RÍGIDO SOLDÁVEL, PVC, DN 25 MM (3/4"), APARENTE, INSTALADO EM PAREDE - FORNECIMENTO E INSTALAÇÃO. AF_11/2016</t>
  </si>
  <si>
    <t>ELETRODUTO RÍGIDO SOLDÁVEL, PVC, DN 32 MM (1"), APARENTE, INSTALADO EM PAREDE - FORNECIMENTO E INSTALAÇÃO. AF_11/2016</t>
  </si>
  <si>
    <t>LUVA EM PVC RIGIDO ROSCAVEL, DE 1/2", PARA ELETRODUTO</t>
  </si>
  <si>
    <t>0,87</t>
  </si>
  <si>
    <t>ELETRODUTO DE PVC RIGIDO ROSCAVEL DE 1 1/4 ", SEM LUVA</t>
  </si>
  <si>
    <t>ELETRODUTO DE PVC RIGIDO ROSCAVEL DE 2 ", SEM LUVA</t>
  </si>
  <si>
    <t>ELETRODUTO DE PVC RIGIDO ROSCAVEL DE 3 ", SEM LUVA</t>
  </si>
  <si>
    <t>LUVA EM PVC RIGIDO ROSCAVEL, DE 1 1/4", PARA ELETRODUTO</t>
  </si>
  <si>
    <t>2,78</t>
  </si>
  <si>
    <t>CURVA 180 GRAUS, DE PVC RIGIDO ROSCAVEL, DE 1/2", PARA ELETRODUTO</t>
  </si>
  <si>
    <t>CURVA 90 GRAUS, LONGA, DE PVC RIGIDO ROSCAVEL, DE 3/4", PARA ELETRODUTO</t>
  </si>
  <si>
    <t>CURVA 90 GRAUS, LONGA, DE PVC RIGIDO ROSCAVEL, DE 1", PARA ELETRODUTO</t>
  </si>
  <si>
    <t>CURVA 90 GRAUS, LONGA, DE PVC RIGIDO ROSCAVEL, DE 1 1/4", PARA ELETRODUTO</t>
  </si>
  <si>
    <t>CURVA 90 GRAUS, LONGA, DE PVC RIGIDO ROSCAVEL, DE 1/2", PARA ELETRODUTO</t>
  </si>
  <si>
    <t>CURVA 180 GRAUS, DE PVC RIGIDO ROSCAVEL, DE 3/4", PARA ELETRODUTO</t>
  </si>
  <si>
    <t>0,3070000</t>
  </si>
  <si>
    <t>0,2150000</t>
  </si>
  <si>
    <t>0,2730000</t>
  </si>
  <si>
    <t>LUVA EM PVC RIGIDO ROSCAVEL, DE 1 1/2", PARA ELETRODUTO</t>
  </si>
  <si>
    <t>4,40</t>
  </si>
  <si>
    <t>LUVA EM PVC RIGIDO ROSCAVEL, DE 2", PARA ELETRODUTO</t>
  </si>
  <si>
    <t>6,36</t>
  </si>
  <si>
    <t>LUVA EM PVC RIGIDO ROSCAVEL, DE 2 1/2", PARA ELETRODUTO</t>
  </si>
  <si>
    <t>14,16</t>
  </si>
  <si>
    <t>LUVA EM PVC RIGIDO ROSCAVEL, DE 3", PARA ELETRODUTO</t>
  </si>
  <si>
    <t>1,0000000</t>
  </si>
  <si>
    <t>19,01</t>
  </si>
  <si>
    <t>CURVA 90 GRAUS, LONGA, DE PVC RIGIDO ROSCAVEL, DE 1 1/2", PARA ELETRODUTO</t>
  </si>
  <si>
    <t>CURVA 90 GRAUS, LONGA, DE PVC RIGIDO ROSCAVEL, DE 2", PARA ELETRODUTO</t>
  </si>
  <si>
    <t>LUMINARIA DE SOBREPOR EM CHAPA DE ACO PARA 2 LAMPADAS FLUORESCENTES DE *18* W, ALETADA, COMPLETA (LAMPADAS E REATOR INCLUSOS)</t>
  </si>
  <si>
    <t>100,97</t>
  </si>
  <si>
    <t>LUMINARIA DE SOBREPOR EM CHAPA DE ACO PARA 2 LAMPADAS FLUORESCENTES DE *36* W, ALETADA, COMPLETA (LAMPADAS E REATOR INCLUSOS)</t>
  </si>
  <si>
    <t>142,80</t>
  </si>
  <si>
    <t>LUMINARIA DE EMBUTIR EM CHAPA DE ACO PARA 2 LAMPADAS FLUORESCENTES DE 14 W COM REFLETOR E ALETAS EM ALUMINIO, COMPLETA (INCLUI REATOR E LAMPADAS)</t>
  </si>
  <si>
    <t>275,95</t>
  </si>
  <si>
    <t>0,1480000</t>
  </si>
  <si>
    <t>LAMPADA FLUORESCENTE COMPACTA 2U BRANCA 15 W, BASE E27 (127/220 V)</t>
  </si>
  <si>
    <t>12,20</t>
  </si>
  <si>
    <t>LUMINARIA DE TETO PLAFON/PLAFONIER EM PLASTICO COM BASE E27, POTENCIA MAXIMA 60 W (NAO INCLUI LAMPADA)</t>
  </si>
  <si>
    <t>6,85</t>
  </si>
  <si>
    <t>LUMINARIA PLAFON REDONDO COM VIDRO FOSCO DIAMETRO *25* CM, PARA 1 LAMPADA, BASE E27, POTENCIA MAXIMA 40/60 W (NAO INCLUI LAMPADA)</t>
  </si>
  <si>
    <t>64,65</t>
  </si>
  <si>
    <t>0,2231000</t>
  </si>
  <si>
    <t>DISJUNTOR TIPO DIN / IEC, MONOPOLAR DE 40  ATE 50A</t>
  </si>
  <si>
    <t>0,1352000</t>
  </si>
  <si>
    <t>0,1988000</t>
  </si>
  <si>
    <t>0,2734000</t>
  </si>
  <si>
    <t>0,4057000</t>
  </si>
  <si>
    <t>TERMINAL A COMPRESSAO EM COBRE ESTANHADO PARA CABO 16 MM2, 1 FURO E 1 COMPRESSAO, PARA PARAFUSO DE FIXACAO M6</t>
  </si>
  <si>
    <t>0,5677000</t>
  </si>
  <si>
    <t>SUPORTE PARAFUSADO COM PLACA DE ENCAIXE 4" X 2" MÉDIO (1,30 M DO PISO) PARA PONTO ELÉTRICO - FORNECIMENTO E INSTALAÇÃO. AF_12/2015</t>
  </si>
  <si>
    <t>INTERRUPTOR SIMPLES (1 MÓDULO), 10A/250V, SEM SUPORTE E SEM PLACA - FORNECIMENTO E INSTALAÇÃO. AF_12/2015</t>
  </si>
  <si>
    <t>16,21</t>
  </si>
  <si>
    <t>INTERRUPTOR PARALELO (1 MÓDULO), 10A/250V, SEM SUPORTE E SEM PLACA - FORNECIMENTO E INSTALAÇÃO. AF_12/2015</t>
  </si>
  <si>
    <t>21,69</t>
  </si>
  <si>
    <t>INTERRUPTOR SIMPLES (1 MÓDULO) COM INTERRUPTOR PARALELO (1 MÓDULO), 10A/250V, SEM SUPORTE E SEM PLACA - FORNECIMENTO E INSTALAÇÃO. AF_12/2015</t>
  </si>
  <si>
    <t>35,54</t>
  </si>
  <si>
    <t>INTERRUPTOR SIMPLES (2 MÓDULOS), 10A/250V, SEM SUPORTE E SEM PLACA - FORNECIMENTO E INSTALAÇÃO. AF_12/2015</t>
  </si>
  <si>
    <t>30,09</t>
  </si>
  <si>
    <t>INTERRUPTOR PARALELO (2 MÓDULOS), 10A/250V, SEM SUPORTE E SEM PLACA - FORNECIMENTO E INSTALAÇÃO. AF_12/2015</t>
  </si>
  <si>
    <t>TOMADA ALTA DE EMBUTIR (1 MÓDULO), 2P+T 10 A, SEM SUPORTE E SEM PLACA - FORNECIMENTO E INSTALAÇÃO. AF_12/2015</t>
  </si>
  <si>
    <t>TOMADA ALTA DE EMBUTIR (1 MÓDULO), 2P+T 20 A, SEM SUPORTE E SEM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</si>
  <si>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</si>
  <si>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</si>
  <si>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22,84</t>
  </si>
  <si>
    <t>TOMADA BAIXA DE EMBUTIR (1 MÓDULO), 2P+T 10 A, SEM SUPORTE E SEM PLACA - FORNECIMENTO E INSTALAÇÃO. AF_12/2015</t>
  </si>
  <si>
    <t>17,63</t>
  </si>
  <si>
    <t>TOMADA BAIXA DE EMBUTIR (1 MÓDULO), 2P+T 20 A, SEM SUPORTE E SEM PLACA - FORNECIMENTO E INSTALAÇÃO. AF_12/2015</t>
  </si>
  <si>
    <t>20,01</t>
  </si>
  <si>
    <t>TOMADA MÉDIA DE EMBUTIR (2 MÓDULOS), 2P+T 10 A, SEM SUPORTE E SEM PLACA - FORNECIMENTO E INSTALAÇÃO. AF_12/2015</t>
  </si>
  <si>
    <t>TOMADA MÉDIA DE EMBUTIR (2 MÓDULOS), 2P+T 20 A, SEM SUPORTE E SEM PLACA - FORNECIMENTO E INSTALAÇÃO. AF_12/2015</t>
  </si>
  <si>
    <t>43,33</t>
  </si>
  <si>
    <t>TOMADA BAIXA DE EMBUTIR (2 MÓDULOS), 2P+T 10 A, SEM SUPORTE E SEM PLACA - FORNECIMENTO E INSTALAÇÃO. AF_12/2015</t>
  </si>
  <si>
    <t>32,89</t>
  </si>
  <si>
    <t>TOMADA BAIXA DE EMBUTIR (2 MÓDULOS), 2P+T 20 A, SEM SUPORTE E SEM PLACA - FORNECIMENTO E INSTALAÇÃO. AF_12/2015</t>
  </si>
  <si>
    <t>37,65</t>
  </si>
  <si>
    <t>2,0000000</t>
  </si>
  <si>
    <t>LUMINARIA PLAFON REDONDO COM VIDRO FOSCO DIAMETRO *30* CM, PARA 2 LAMPADAS, BASE E27, POTENCIA MAXIMA 40/60 W (NAO INCLUI LAMPADAS)</t>
  </si>
  <si>
    <t>74,86</t>
  </si>
  <si>
    <t>LUMINARIA SPOT DE SOBREPOR EM ALUMINIO COM ALETA PLASTICA PARA 1 LAMPADA, BASE E27, POTENCIA MAXIMA 40/60 W (NAO INCLUI LAMPADA)</t>
  </si>
  <si>
    <t>112,29</t>
  </si>
  <si>
    <t>LUMINARIA SPOT DE SOBREPOR EM ALUMINIO COM ALETA PLASTICA PARA 2 LAMPADAS, BASE E27, POTENCIA MAXIMA 40/60 W (NAO INCLUI LAMPADA)</t>
  </si>
  <si>
    <t>79,61</t>
  </si>
  <si>
    <t>SENSOR DE PRESENCA BIVOLT DE PAREDE COM FOTOCELULA PARA QUALQUER TIPO DE LAMPADA POTENCIA MAXIMA *1000* W, USO INTERNO</t>
  </si>
  <si>
    <t>81,83</t>
  </si>
  <si>
    <t>CAIXA DE PASSAGEM, EM PVC, DE 4" X 2", PARA ELETRODUTO FLEXIVEL CORRUGADO</t>
  </si>
  <si>
    <t>2,94</t>
  </si>
  <si>
    <t>CAIXA DE PASSAGEM, EM PVC, DE 4" X 4", PARA ELETRODUTO FLEXIVEL CORRUGADO</t>
  </si>
  <si>
    <t>5,84</t>
  </si>
  <si>
    <t>CONDULETE EM PVC, TIPO "LL", SEM TAMPA, DE 1/2" OU 3/4"</t>
  </si>
  <si>
    <t>13,60</t>
  </si>
  <si>
    <t>CONDULETE EM PVC, TIPO "LL", SEM TAMPA, DE 1"</t>
  </si>
  <si>
    <t>15,83</t>
  </si>
  <si>
    <t>CAIXA OCTOGONAL DE FUNDO MOVEL, EM PVC, DE 4" X 4", PARA ELETRODUTO FLEXIVEL CORRUGADO</t>
  </si>
  <si>
    <t>7,59</t>
  </si>
  <si>
    <t>CAIXA OCTOGONAL DE FUNDO MOVEL, EM PVC, DE 3" X 3", PARA ELETRODUTO FLEXIVEL CORRUGADO</t>
  </si>
  <si>
    <t>5,25</t>
  </si>
  <si>
    <t>DISJUNTOR TIPO DIN/IEC, BIPOLAR DE 6 ATE 32A</t>
  </si>
  <si>
    <t>PARA-RAIOS TIPO FRANKLIN 350 MM, EM LATAO CROMADO, DUAS DESCIDAS, PARA PROTECAO DE EDIFICACOES CONTRA DESCARGAS ATMOSFERICAS</t>
  </si>
  <si>
    <t>ELETRODUTO DE PVC RIGIDO SOLDAVEL, CLASSE B, DE 40 MM</t>
  </si>
  <si>
    <t>FIXAÇÃO DE TUBOS VERTICAIS DE PPR DIÂMETROS MENORES OU IGUAIS A 40 MM COM ABRAÇADEIRA METÁLICA RÍGIDA TIPO D 1/2", FIXADA EM PERFILADO EM ALVENARIA. AF_05/2015</t>
  </si>
  <si>
    <t>HASTE DE ATERRAMENTO EM ACO COM 3,00 M DE COMPRIMENTO E DN = 5/8", REVESTIDA COM BAIXA CAMADA DE COBRE, SEM CONECTOR</t>
  </si>
  <si>
    <t>66,99</t>
  </si>
  <si>
    <t>HASTE DE ATERRAMENTO EM ACO COM 3,00 M DE COMPRIMENTO E DN = 3/4", REVESTIDA COM BAIXA CAMADA DE COBRE, SEM CONECTOR</t>
  </si>
  <si>
    <t>99,12</t>
  </si>
  <si>
    <t>BASE PARA MASTRO DE PARA-RAIOS DIAMETRO NOMINAL 1 1/2"</t>
  </si>
  <si>
    <t>MASTRO SIMPLES GALVANIZADO DIAMETRO NOMINAL 1 1/2"</t>
  </si>
  <si>
    <t>60,20</t>
  </si>
  <si>
    <t>PARAFUSO DE ACO ZINCADO COM ROSCA SOBERBA, CABECA CHATA E FENDA SIMPLES, DIAMETRO 4,8 MM, COMPRIMENTO 45 MM</t>
  </si>
  <si>
    <t>0,29</t>
  </si>
  <si>
    <t>SUPORTE ISOLADOR REFORCADO DIAMETRO NOMINAL 5/16", COM ROSCA SOBERBA E BUCHA</t>
  </si>
  <si>
    <t>8,83</t>
  </si>
  <si>
    <t>ESPUMA ELASTOMÉRICA ESPESSURA DE 33,5MM, PARA TUBULAÇÃO DE Ø3/4", ARMAFLEX  T028 OU EQUIVALENTE</t>
  </si>
  <si>
    <t>ADESIVO ARMAFLEX</t>
  </si>
  <si>
    <t>FITA ADESIVA ARMAFLEX 3X50 MM</t>
  </si>
  <si>
    <t>ESPUMA ELASTOMÉRICA ESPESSURA DE 35MM, PARA TUBULAÇÃO DE Ø1", ARMAFLEX  T035 OU EQUIVALENTE</t>
  </si>
  <si>
    <t>ESPUMA ELASTOMÉRICA ESPESSURA DE 36,5 MM, PARA TUBULAÇÃO DE Ø1 1/4”, ARMAFLEX  T042 OU EQUIVALENTE</t>
  </si>
  <si>
    <t>ESPUMA ELASTOMÉRICA ESPESSURA DE 37,5MM, PARA TUBULAÇÃO DE Ø1 1/2", ARMAFLEX  T048 OU EQUIVALENTE</t>
  </si>
  <si>
    <t>ESPUMA ELASTOMÉRICA ESPESSURA DE 38MM, PARA TUBULAÇÃO DE Ø2”, ARMAFLEX  T060 OU EQUIVALENTE</t>
  </si>
  <si>
    <t>ESPUMA ELASTOMÉRICA ESPESSURA DE 40,5MM, PARA TUBULAÇÃO DE Ø2 1/2", ARMAFLEX  T076 OU EQUIVALENTE</t>
  </si>
  <si>
    <t>ESPUMA ELASTOMÉRICA ESPESSURA DE 41,5MM, PARA TUBULAÇÃO DE Ø3”, ARMAFLEX  T089 OU EQUIVALENTE</t>
  </si>
  <si>
    <t>Vergalhão (Tirante) com rosca total ø 1/4"x1000mm (marvitec ref. 1431 ou similar)</t>
  </si>
  <si>
    <t xml:space="preserve">ABRAÇADEIRA EM ACO PARA AMARRAÇÃO DE ELETRODUTOS, TIPO D, COM 2" E CUNHA DE FIXAÇÃO         </t>
  </si>
  <si>
    <t>BUCHA DE NYLON, DIAMETRO DO FURO 8 MM, COMPRIMENTO 40 MM, COM PARAFUSO DE ROSCA SOBERBA, CABECA CHATA, FENDA SIMPLES, 4,8 X 50 MM</t>
  </si>
  <si>
    <t>0,71</t>
  </si>
  <si>
    <t>ADAPTADOR, EM LATAO, ENGATE RAPIDO1 1/2" X ROSCA INTERNA 5 FIOS 2 1/2",  PARA INSTALACAO PREDIAL DE COMBATE A INCENDIO</t>
  </si>
  <si>
    <t>65,14</t>
  </si>
  <si>
    <t>REGISTRO OU VALVULA GLOBO ANGULAR EM LATAO, PARA HIDRANTES EM INSTALACAO PREDIAL DE INCENDIO, 45 GRAUS, DIAMETRO DE 2 1/2", COM VOLANTE, CLASSE DE PRESSAO DE ATE 200 PSI</t>
  </si>
  <si>
    <t>190,00</t>
  </si>
  <si>
    <t>CAIXA DE INCENDIO/ABRIGO PARA MANGUEIRA, DE SOBREPOR/EXTERNA, COM 90 X 60 X 17 CM, EM CHAPA DE ACO, PORTA COM VENTILACAO, VISOR COM A INSCRICAO "INCENDIO", SUPORTE/CESTA INTERNA PARA A MANGUEIRA, PINTURA ELETROSTATICA VERMELHA</t>
  </si>
  <si>
    <t>412,89</t>
  </si>
  <si>
    <t>CHAVE DUPLA PARA CONEXOES TIPO STORZ, ENGATE RAPIDO 1 1/2" X 2 1/2", EM LATAO, PARA INSTALACAO PREDIAL COMBATE A INCENDIO</t>
  </si>
  <si>
    <t>18,09</t>
  </si>
  <si>
    <t>MANGUEIRA DE INCENDIO, TIPO 1, DE 1 1/2", COMPRIMENTO = 20 M, TECIDO EM FIO DE POLIESTER E TUBO INTERNO EM BORRACHA SINTETICA, COM UNIOES ENGATE RAPIDO</t>
  </si>
  <si>
    <t>420,95</t>
  </si>
  <si>
    <t>ESGUICHO JATO REGULAVEL, TIPO ELKHART, ENGATE RAPIDO 1 1/2", PARA COMBATE A INCENDIO</t>
  </si>
  <si>
    <t>223,13</t>
  </si>
  <si>
    <t>AUXILIAR DE ENCANADOR OU BOMBEIRO HIDRÁULICO COM ENCARGOS COMPLEMENTARES</t>
  </si>
  <si>
    <t>ENCANADOR OU BOMBEIRO HIDRÁULICO COM ENCARGOS COMPLEMENTARES</t>
  </si>
  <si>
    <t>CAIXA DE INCENDIO/ABRIGO PARA MANGUEIRA, DE EMBUTIR/INTERNA, COM 75 X 45 X 17 CM, EM CHAPA DE ACO, PORTA COM VENTILACAO, VISOR COM A INSCRICAO "INCENDIO", SUPORTE/CESTA INTERNA PARA A MANGUEIRA, PINTURA ELETROSTATICA VERMELHA</t>
  </si>
  <si>
    <t>322,63</t>
  </si>
  <si>
    <t>ADAPTADOR, EM LATAO, ENGATE RAPIDO 2 1/2" X ROSCA INTERNA 5 FIOS 2 1/2",  PARA INSTALACAO PREDIAL DE COMBATE A INCENDIO</t>
  </si>
  <si>
    <t>83,23</t>
  </si>
  <si>
    <t>MANGUEIRA DE INCENDIO, TIPO 2, DE 2 1/2", COMPRIMENTO = 15 M, TECIDO EM FIO DE POLIESTER E TUBO INTERNO EM BORRACHA SINTETICA, COM UNIOES ENGATE RAPIDO</t>
  </si>
  <si>
    <t>677,92</t>
  </si>
  <si>
    <t>ESGUICHO JATO REGULAVEL, TIPO ELKHART, ENGATE RAPIDO 2 1/2", PARA COMBATE A INCENDIO</t>
  </si>
  <si>
    <t>271,42</t>
  </si>
  <si>
    <t>ARGAMASSA TRAÇO 1:1:6 (EM VOLUME DE CIMENTO, CAL E AREIA MÉDIA ÚMIDA) PARA EMBOÇO/MASSA ÚNICA/ASSENTAMENTO DE ALVENARIA DE VEDAÇÃO, PREPARO MANUAL. AF_08/2019</t>
  </si>
  <si>
    <t>620,23</t>
  </si>
  <si>
    <t>CAIXA DE INCENDIO/ABRIGO PARA MANGUEIRA, DE EMBUTIR/INTERNA, COM 90 X 60 X 17 CM, EM CHAPA DE ACO, PORTA COM VENTILACAO, VISOR COM A INSCRICAO "INCENDIO", SUPORTE/CESTA INTERNA PARA A MANGUEIRA, PINTURA ELETROSTATICA VERMELHA</t>
  </si>
  <si>
    <t>BOMBA CENTRIFUGA  MOTOR ELETRICO TRIFASICO 1,48HP  DIAMETRO DE SUCCAO X ELEVACAO 1" X 1", 4 ESTAGIOS, DIAMETRO DOS ROTORES 3 X 107 MM + 1 X 100 MM, HM/Q: 10 M / 5,3 M3/H A 70 M / 1,8 M3/H</t>
  </si>
  <si>
    <t>3.162,53</t>
  </si>
  <si>
    <t>ARRUELA LISA, REDONDA, DE LATAO POLIDO, DIAMETRO NOMINAL 5/8", DIAMETRO EXTERNO = 34 MM, DIAMETRO DO FURO = 17 MM, ESPESSURA = *2,5* MM</t>
  </si>
  <si>
    <t>4,0000000</t>
  </si>
  <si>
    <t>1,15</t>
  </si>
  <si>
    <t>VERGALHAO ZINCADO ROSCA TOTAL, 1/4 " (6,3 MM)</t>
  </si>
  <si>
    <t>PORCA ZINCADA, SEXTAVADA, DIAMETRO 1/4"</t>
  </si>
  <si>
    <t>0,34</t>
  </si>
  <si>
    <t>3,2890000</t>
  </si>
  <si>
    <t>BOMBA CENTRIFUGA,  MOTOR ELETRICO TRIFASICO 1,48HP  DIAMETRO DE SUCCAO X ELEVACAO 1 1/2" X 1", DIAMETRO DO ROTOR 117 MM, HM/Q: 10 M / 21,9 M3/H A 24 M / 6,1 M3/H</t>
  </si>
  <si>
    <t>1.905,75</t>
  </si>
  <si>
    <t>BOMBA CENTRIFUGA  MOTOR ELETRICO TRIFASICO 2,96HP, DIAMETRO DE SUCCAO X ELEVACAO 1 1/2" X 1 1/4", DIAMETRO DO ROTOR 148 MM, HM/Q: 34 M / 14,80 M3/H A 40 M / 8,60 M3/H</t>
  </si>
  <si>
    <t>2.659,12</t>
  </si>
  <si>
    <t>2,2774000</t>
  </si>
  <si>
    <t>BOMBA CENTRIFUGA MOTOR ELETRICO TRIFASICO 9,86 DIAMETRO DE SUCCAO X ELEVACAO 1" X 1", 4 ESTAGIOS, DIAMETRO DOS ROTORES 4 X 146 MM, HM/Q: 85 M / 14,9 M3/H A 140 M / 4,2 M3/H</t>
  </si>
  <si>
    <t>9.378,32</t>
  </si>
  <si>
    <t>REGISTRO DE PRESSÃO BRUTO, LATÃO, ROSCÁVEL, 1/2" - FORNECIMENTO E INSTALAÇÃO. AF_08/2021</t>
  </si>
  <si>
    <t>LUVA COM BUCHA DE LATÃO, PVC, SOLDÁVEL, DN 20MM X 1/2", INSTALADO EM RAMAL OU SUB-RAMAL DE ÁGUA - FORNECIMENTO E INSTALAÇÃO. AF_06/2022</t>
  </si>
  <si>
    <t>9,85</t>
  </si>
  <si>
    <t>ADAPTADOR CURTO COM BOLSA E ROSCA PARA REGISTRO, PVC, SOLDÁVEL, DN 20MM X 1/2 , INSTALADO EM RAMAL OU SUB-RAMAL DE ÁGUA - FORNECIMENTO E INSTALAÇÃO. AF_06/2022</t>
  </si>
  <si>
    <t>4,61</t>
  </si>
  <si>
    <t>REGISTRO DE PRESSÃO BRUTO, LATÃO,  ROSCÁVEL, 3/4'' - FORNECIMENTO E INSTALAÇÃO. AF_08/2021</t>
  </si>
  <si>
    <t>ADAPTADOR CURTO COM BOLSA E ROSCA PARA REGISTRO, PVC, SOLDÁVEL, DN 25MM X 3/4 , INSTALADO EM RAMAL OU SUB-RAMAL DE ÁGUA - FORNECIMENTO E INSTALAÇÃO. AF_06/2022</t>
  </si>
  <si>
    <t>5,33</t>
  </si>
  <si>
    <t>LUVA SOLDÁVEL E COM ROSCA, PVC, SOLDÁVEL, DN 25MM X 3/4 , INSTALADO EM RAMAL OU SUB-RAMAL DE ÁGUA - FORNECIMENTO E INSTALAÇÃO. AF_06/2022</t>
  </si>
  <si>
    <t>6,08</t>
  </si>
  <si>
    <t>REGISTRO DE GAVETA BRUTO, LATÃO, ROSCÁVEL, 1/2" - FORNECIMENTO E INSTALAÇÃO. AF_08/2021</t>
  </si>
  <si>
    <t>REGISTRO DE GAVETA BRUTO, LATÃO, ROSCÁVEL, 3/4" - FORNECIMENTO E INSTALAÇÃO. AF_08/2021</t>
  </si>
  <si>
    <t>CAIXA D'AGUA EM POLIETILENO 500 LITROS, COM TAMPA</t>
  </si>
  <si>
    <t>275,59</t>
  </si>
  <si>
    <t>CAIXA D'AGUA EM POLIETILENO 1000 LITROS, COM TAMPA</t>
  </si>
  <si>
    <t>480,00</t>
  </si>
  <si>
    <t>ADESIVO PLASTICO PARA PVC, FRASCO COM *850* GR</t>
  </si>
  <si>
    <t>53,86</t>
  </si>
  <si>
    <t>JOELHO PVC, SOLDAVEL, 90 GRAUS, 20 MM, COR MARROM, PARA AGUA FRIA PREDIAL</t>
  </si>
  <si>
    <t>SOLUCAO PREPARADORA / LIMPADORA PARA PVC, FRASCO COM 1000 CM3</t>
  </si>
  <si>
    <t>61,02</t>
  </si>
  <si>
    <t>LIXA D'AGUA EM FOLHA, GRAO 100</t>
  </si>
  <si>
    <t>1,86</t>
  </si>
  <si>
    <t>0,1311000</t>
  </si>
  <si>
    <t>JOELHO, PVC SOLDAVEL, 45 GRAUS, 20 MM, COR MARROM, PARA AGUA FRIA PREDIAL</t>
  </si>
  <si>
    <t>1,36</t>
  </si>
  <si>
    <t>0,0291000</t>
  </si>
  <si>
    <t>CURVA DE PVC 90 GRAUS, SOLDAVEL, 20 MM, COR MARROM, PARA AGUA FRIA PREDIAL</t>
  </si>
  <si>
    <t>CURVA DE PVC 45 GRAUS, SOLDAVEL, 20 MM, COR MARROM, PARA AGUA FRIA PREDIAL</t>
  </si>
  <si>
    <t>JOELHO PVC, SOLDAVEL, 90 GRAUS, 25 MM, COR MARROM, PARA AGUA FRIA PREDIAL</t>
  </si>
  <si>
    <t>0,88</t>
  </si>
  <si>
    <t>0,0338000</t>
  </si>
  <si>
    <t>JOELHO, PVC SOLDAVEL, 45 GRAUS, 25 MM, COR MARROM, PARA AGUA FRIA PREDIAL</t>
  </si>
  <si>
    <t>1,81</t>
  </si>
  <si>
    <t>CURVA DE PVC 90 GRAUS, SOLDAVEL, 25 MM, COR MARROM, PARA AGUA FRIA PREDIAL</t>
  </si>
  <si>
    <t>3,59</t>
  </si>
  <si>
    <t>CURVA DE PVC 45 GRAUS, SOLDAVEL, 25 MM, COR MARROM, PARA AGUA FRIA PREDIAL</t>
  </si>
  <si>
    <t>JOELHO PVC, SOLDAVEL, COM BUCHA DE LATAO, 90 GRAUS, 25 MM X 3/4", PARA AGUA FRIA PREDIAL</t>
  </si>
  <si>
    <t>9,70</t>
  </si>
  <si>
    <t>JOELHO PVC, SOLDAVEL, 90 GRAUS, 32 MM, COR MARROM, PARA AGUA FRIA PREDIAL</t>
  </si>
  <si>
    <t>2,92</t>
  </si>
  <si>
    <t>0,1812000</t>
  </si>
  <si>
    <t>JOELHO, PVC SOLDAVEL, 45 GRAUS, 32 MM, COR MARROM, PARA AGUA FRIA PREDIAL</t>
  </si>
  <si>
    <t>4,99</t>
  </si>
  <si>
    <t>0,0110000</t>
  </si>
  <si>
    <t>0,0094000</t>
  </si>
  <si>
    <t>CURVA DE PVC 90 GRAUS, SOLDAVEL, 32 MM, COR MARROM, PARA AGUA FRIA PREDIAL</t>
  </si>
  <si>
    <t>CURVA DE PVC 45 GRAUS, SOLDAVEL, 32 MM, COR MARROM, PARA AGUA FRIA PREDIAL</t>
  </si>
  <si>
    <t>LUVA PVC SOLDAVEL, 20 MM, PARA AGUA FRIA PREDIAL</t>
  </si>
  <si>
    <t>0,93</t>
  </si>
  <si>
    <t>0,0060000</t>
  </si>
  <si>
    <t>LUVA DE CORRER PARA TUBO SOLDAVEL, PVC, 20 MM, PARA AGUA FRIA PREDIAL</t>
  </si>
  <si>
    <t>LUVA DE REDUCAO SOLDAVEL, PVC, 25 MM X 20 MM, PARA AGUA FRIA PREDIAL</t>
  </si>
  <si>
    <t>1,69</t>
  </si>
  <si>
    <t>LUVA SOLDAVEL COM BUCHA DE LATAO, PVC, 20 MM X 1/2"</t>
  </si>
  <si>
    <t>6,22</t>
  </si>
  <si>
    <t>UNIAO PVC, SOLDAVEL, 20 MM,  PARA AGUA FRIA PREDIAL</t>
  </si>
  <si>
    <t>7,98</t>
  </si>
  <si>
    <t>ADAPTADOR PVC SOLDAVEL CURTO COM BOLSA E ROSCA, 20 MM X 1/2", PARA AGUA FRIA</t>
  </si>
  <si>
    <t>0,98</t>
  </si>
  <si>
    <t>0,0047000</t>
  </si>
  <si>
    <t>CURVA DE TRANSPOSICAO, PVC SOLDAVEL, 20 MM, COR MARROM, PARA AGUA FRIA PREDIAL</t>
  </si>
  <si>
    <t>0,0781000</t>
  </si>
  <si>
    <t>LUVA PVC SOLDAVEL, 25 MM, PARA AGUA FRIA PREDIAL</t>
  </si>
  <si>
    <t>0,99</t>
  </si>
  <si>
    <t>0,0302000</t>
  </si>
  <si>
    <t>LUVA DE CORRER PARA TUBO SOLDAVEL, PVC, 25 MM, PARA AGUA FRIA PREDIAL</t>
  </si>
  <si>
    <t>LUVA DE REDUCAO SOLDAVEL, PVC, 32 MM X 25 MM, PARA AGUA FRIA PREDIAL</t>
  </si>
  <si>
    <t>3,74</t>
  </si>
  <si>
    <t>0,0994000</t>
  </si>
  <si>
    <t>LUVA SOLDAVEL COM BUCHA DE LATAO, PVC, 25 MM X 3/4"</t>
  </si>
  <si>
    <t>7,91</t>
  </si>
  <si>
    <t>0,0281000</t>
  </si>
  <si>
    <t>TE SOLDAVEL, PVC, 90 GRAUS, 20 MM, PARA AGUA FRIA PREDIAL (NBR 5648)</t>
  </si>
  <si>
    <t>1,28</t>
  </si>
  <si>
    <t>TE PVC, SOLDAVEL, COM BUCHA DE LATAO NA BOLSA CENTRAL, 90 GRAUS, 20 MM X 1/2", PARA AGUA FRIA PREDIAL</t>
  </si>
  <si>
    <t>11,03</t>
  </si>
  <si>
    <t>TE SOLDAVEL, PVC, 90 GRAUS, 25 MM, PARA AGUA FRIA PREDIAL (NBR 5648)</t>
  </si>
  <si>
    <t>1,45</t>
  </si>
  <si>
    <t>TE PVC, SOLDAVEL, COM BUCHA DE LATAO NA BOLSA CENTRAL, 90 GRAUS, 25 MM X 1/2", PARA AGUA FRIA PREDIAL</t>
  </si>
  <si>
    <t>12,05</t>
  </si>
  <si>
    <t>TE DE REDUCAO, PVC, SOLDAVEL, 90 GRAUS, 25 MM X 20 MM, PARA AGUA FRIA PREDIAL</t>
  </si>
  <si>
    <t>4,62</t>
  </si>
  <si>
    <t>TE SOLDAVEL, PVC, 90 GRAUS, 32 MM, PARA AGUA FRIA PREDIAL (NBR 5648)</t>
  </si>
  <si>
    <t>4,54</t>
  </si>
  <si>
    <t>0,2416000</t>
  </si>
  <si>
    <t>TE PVC, SOLDAVEL, COM BUCHA DE LATAO NA BOLSA CENTRAL, 90 GRAUS, 32 MM X 3/4", PARA AGUA FRIA PREDIAL</t>
  </si>
  <si>
    <t>15,42</t>
  </si>
  <si>
    <t>0,0128000</t>
  </si>
  <si>
    <t>0,0124000</t>
  </si>
  <si>
    <t>TE DE REDUCAO, PVC, SOLDAVEL, 90 GRAUS, 32 MM X 25 MM, PARA AGUA FRIA PREDIAL</t>
  </si>
  <si>
    <t>8,05</t>
  </si>
  <si>
    <t>UNIAO PVC, SOLDAVEL, 25 MM,  PARA AGUA FRIA PREDIAL</t>
  </si>
  <si>
    <t>9,62</t>
  </si>
  <si>
    <t>0,1013000</t>
  </si>
  <si>
    <t>FITA VEDA ROSCA EM ROLOS DE 18 MM X 10 M (L X C)</t>
  </si>
  <si>
    <t>3,40</t>
  </si>
  <si>
    <t>ENGATE / RABICHO FLEXIVEL INOX 1/2 " X 30 CM</t>
  </si>
  <si>
    <t>51,08</t>
  </si>
  <si>
    <t>0,1525000</t>
  </si>
  <si>
    <t>ENGATE / RABICHO FLEXIVEL INOX 1/2 " X 40 CM</t>
  </si>
  <si>
    <t>55,91</t>
  </si>
  <si>
    <t>TUBO PVC, SOLDAVEL, DE 20 MM, AGUA FRIA (NBR-5648)</t>
  </si>
  <si>
    <t>4,43</t>
  </si>
  <si>
    <t>TUBO PVC, SOLDAVEL, DE 25 MM, AGUA FRIA (NBR-5648)</t>
  </si>
  <si>
    <t>5,00</t>
  </si>
  <si>
    <t>TUBO PVC, SOLDAVEL, DE 32 MM, AGUA FRIA (NBR-5648)</t>
  </si>
  <si>
    <t>10,79</t>
  </si>
  <si>
    <t>TUBO PVC, SOLDAVEL, DE 40 MM, AGUA FRIA (NBR-5648)</t>
  </si>
  <si>
    <t>16,94</t>
  </si>
  <si>
    <t>TUBO PVC, SOLDAVEL, DE 50 MM, AGUA FRIA (NBR-5648)</t>
  </si>
  <si>
    <t>18,58</t>
  </si>
  <si>
    <t>TUBO PVC, SOLDAVEL, DE 60 MM, AGUA FRIA (NBR-5648)</t>
  </si>
  <si>
    <t>30,58</t>
  </si>
  <si>
    <t>CAIXA DE GORDURA CILINDRICA EM CONCRETO SIMPLES,  PRE-MOLDADA, COM DIAMETRO DE 40 CM E ALTURA DE 45 CM, COM TAMPA</t>
  </si>
  <si>
    <t>168,92</t>
  </si>
  <si>
    <t>PREPARO DE FUNDO DE VALA COM LARGURA MENOR QUE 1,5 M, COM CAMADA DE AREIA, LANÇAMENTO MANUAL. AF_08/2020</t>
  </si>
  <si>
    <t>173,73</t>
  </si>
  <si>
    <t>0,0292000</t>
  </si>
  <si>
    <t>CAIXA SIFONADA PVC, 100 X 100 X 50 MM, COM GRELHA REDONDA, BRANCA</t>
  </si>
  <si>
    <t>24,35</t>
  </si>
  <si>
    <t>ANEL BORRACHA, DN 75 MM, PARA TUBO SERIE REFORCADA ESGOTO PREDIAL</t>
  </si>
  <si>
    <t>3,43</t>
  </si>
  <si>
    <t>CAIXA SIFONADA, PVC, 150 X *185* X 75 MM, COM GRELHA QUADRADA, BRANCA</t>
  </si>
  <si>
    <t>69,77</t>
  </si>
  <si>
    <t>PASTA LUBRIFICANTE PARA TUBOS E CONEXOES COM JUNTA ELASTICA, EMBALAGEM DE *400* GR (USO EM PVC, ACO, POLIETILENO E OUTROS)</t>
  </si>
  <si>
    <t>22,23</t>
  </si>
  <si>
    <t>0,1040000</t>
  </si>
  <si>
    <t>RALO SIFONADO CILINDRICO, PVC, 100 X 40 MM,  COM GRELHA REDONDA BRANCA</t>
  </si>
  <si>
    <t>12,21</t>
  </si>
  <si>
    <t>PEÇA RETANGULAR PRÉ-MOLDADA, VOLUME DE CONCRETO DE 30 A 100 LITROS, TAXA DE AÇO APROXIMADA DE 30KG/M³. AF_01/2018</t>
  </si>
  <si>
    <t>2.123,98</t>
  </si>
  <si>
    <t>TUBO, PVC, SOLDÁVEL, DN 25MM, INSTALADO EM RAMAL OU SUB-RAMAL DE ÁGUA - FORNECIMENTO E INSTALAÇÃO. AF_06/2022</t>
  </si>
  <si>
    <t>19,45</t>
  </si>
  <si>
    <t>JOELHO 90 GRAUS, PVC, SOLDÁVEL, DN 25MM, INSTALADO EM RAMAL OU SUB-RAMAL DE ÁGUA - FORNECIMENTO E INSTALAÇÃO. AF_06/2022</t>
  </si>
  <si>
    <t>7,41</t>
  </si>
  <si>
    <t>JOELHO 90 GRAUS COM BUCHA DE LATÃO, PVC, SOLDÁVEL, DN 25MM, X 3/4  INSTALADO EM RAMAL OU SUB-RAMAL DE ÁGUA - FORNECIMENTO E INSTALAÇÃO. AF_06/2022</t>
  </si>
  <si>
    <t>15,72</t>
  </si>
  <si>
    <t>TE, PVC, SOLDÁVEL, DN 25MM, INSTALADO EM RAMAL OU SUB-RAMAL DE ÁGUA - FORNECIMENTO E INSTALAÇÃO. AF_06/2022</t>
  </si>
  <si>
    <t>0,8900000</t>
  </si>
  <si>
    <t>10,33</t>
  </si>
  <si>
    <t>RASGO EM ALVENARIA PARA RAMAIS/ DISTRIBUIÇÃO COM DIAMETROS MENORES OU IGUAIS A 40 MM. AF_05/2015</t>
  </si>
  <si>
    <t>10,35</t>
  </si>
  <si>
    <t>CHUMBAMENTO LINEAR EM ALVENARIA PARA RAMAIS/DISTRIBUIÇÃO COM DIÂMETROS MENORES OU IGUAIS A 40 MM. AF_05/2015</t>
  </si>
  <si>
    <t>10,86</t>
  </si>
  <si>
    <t>TUBO PVC, SERIE R, DN 40 MM, PARA ESGOTO OU AGUAS PLUVIAIS PREDIAL (NBR 5688)</t>
  </si>
  <si>
    <t>9,76</t>
  </si>
  <si>
    <t>0,0082000</t>
  </si>
  <si>
    <t>TUBO PVC, SERIE R, DN 50 MM, PARA ESGOTO OU AGUAS PLUVIAIS PREDIAL (NBR 5688)</t>
  </si>
  <si>
    <t>13,75</t>
  </si>
  <si>
    <t>0,0105000</t>
  </si>
  <si>
    <t>TUBO PVC, SERIE R, DN 75 MM, PARA ESGOTO OU AGUAS PLUVIAIS PREDIAL (NBR 5688)</t>
  </si>
  <si>
    <t>24,94</t>
  </si>
  <si>
    <t>0,0163000</t>
  </si>
  <si>
    <t>TUBO PVC, SERIE R, DN 100 MM, PARA ESGOTO OU AGUAS PLUVIAIS PREDIAL (NBR 5688)</t>
  </si>
  <si>
    <t>30,11</t>
  </si>
  <si>
    <t>TUBO PVC  SERIE NORMAL, DN 150 MM, PARA ESGOTO  PREDIAL (NBR 5688)</t>
  </si>
  <si>
    <t>41,80</t>
  </si>
  <si>
    <t>TUBO PVC  SERIE NORMAL, DN 40 MM, PARA ESGOTO  PREDIAL (NBR 5688)</t>
  </si>
  <si>
    <t>6,98</t>
  </si>
  <si>
    <t>TUBO PVC SERIE NORMAL, DN 50 MM, PARA ESGOTO PREDIAL (NBR 5688)</t>
  </si>
  <si>
    <t>11,54</t>
  </si>
  <si>
    <t>TUBO PVC SERIE NORMAL, DN 75 MM, PARA ESGOTO PREDIAL (NBR 5688)</t>
  </si>
  <si>
    <t>15,14</t>
  </si>
  <si>
    <t>TUBO PVC  SERIE NORMAL, DN 100 MM, PARA ESGOTO  PREDIAL (NBR 5688)</t>
  </si>
  <si>
    <t>15,99</t>
  </si>
  <si>
    <t>JOELHO PVC, SOLDAVEL, BB, 90 GRAUS, SEM ANEL, DN 40 MM, PARA ESGOTO PREDIAL SECUNDARIO</t>
  </si>
  <si>
    <t>2,27</t>
  </si>
  <si>
    <t>JOELHO PVC, SOLDAVEL, BB, 45 GRAUS, DN 40 MM, PARA ESGOTO PREDIAL</t>
  </si>
  <si>
    <t>2,51</t>
  </si>
  <si>
    <t>CURVA PVC CURTA 90 GRAUS, DN 40 MM, PARA ESGOTO PREDIAL</t>
  </si>
  <si>
    <t>CURVA PVC LONGA 90 GRAUS, DN 40 MM, PARA ESGOTO PREDIAL</t>
  </si>
  <si>
    <t>0,0150000</t>
  </si>
  <si>
    <t>ANEL BORRACHA PARA TUBO ESGOTO PREDIAL, DN 50 MM (NBR 5688)</t>
  </si>
  <si>
    <t>2,15</t>
  </si>
  <si>
    <t>JOELHO PVC, SOLDAVEL, PB, 90 GRAUS, DN 50 MM, PARA ESGOTO PREDIAL</t>
  </si>
  <si>
    <t>3,28</t>
  </si>
  <si>
    <t>JOELHO PVC, SOLDAVEL, PB, 45 GRAUS, DN 50 MM, PARA ESGOTO PREDIAL</t>
  </si>
  <si>
    <t>4,06</t>
  </si>
  <si>
    <t>CURVA PVC CURTA 90 GRAUS, DN 50 MM, PARA ESGOTO PREDIAL</t>
  </si>
  <si>
    <t>CURVA PVC LONGA 90 GRAUS, DN 50 MM, PARA ESGOTO PREDIAL</t>
  </si>
  <si>
    <t>ANEL BORRACHA PARA TUBO ESGOTO PREDIAL, DN 75 MM (NBR 5688)</t>
  </si>
  <si>
    <t>3,16</t>
  </si>
  <si>
    <t>JOELHO PVC, SOLDAVEL, PB, 90 GRAUS, DN 75 MM, PARA ESGOTO PREDIAL</t>
  </si>
  <si>
    <t>7,46</t>
  </si>
  <si>
    <t>JOELHO PVC, SOLDAVEL, PB, 45 GRAUS, DN 75 MM, PARA ESGOTO PREDIAL</t>
  </si>
  <si>
    <t>8,51</t>
  </si>
  <si>
    <t>ANEL BORRACHA PARA TUBO ESGOTO PREDIAL, DN 100 MM (NBR 5688)</t>
  </si>
  <si>
    <t>3,81</t>
  </si>
  <si>
    <t>JOELHO PVC, SOLDAVEL, PB, 90 GRAUS, DN 100 MM, PARA ESGOTO PREDIAL</t>
  </si>
  <si>
    <t>8,91</t>
  </si>
  <si>
    <t>JOELHO PVC, SOLDAVEL, PB, 45 GRAUS, DN 100 MM, PARA ESGOTO PREDIAL</t>
  </si>
  <si>
    <t>9,81</t>
  </si>
  <si>
    <t>CURVA PVC CURTA 90 GRAUS, DN 100 MM, PARA ESGOTO PREDIAL</t>
  </si>
  <si>
    <t>JUNCAO SIMPLES, PVC, 45 GRAUS, DN 50 X 50 MM, SERIE NORMAL PARA ESGOTO PREDIAL</t>
  </si>
  <si>
    <t>10,58</t>
  </si>
  <si>
    <t>JUNCAO SIMPLES, PVC, 45 GRAUS, DN 100 X 100 MM, SERIE NORMAL PARA ESGOTO PREDIAL</t>
  </si>
  <si>
    <t>25,77</t>
  </si>
  <si>
    <t>0,1725000</t>
  </si>
  <si>
    <t>TUBO ACO GALVANIZADO COM COSTURA, CLASSE MEDIA, DN 2", E = *3,65* MM, PESO *5,10* KG/M (NBR 5580)</t>
  </si>
  <si>
    <t>83,16</t>
  </si>
  <si>
    <t>TUBO ACO GALVANIZADO COM COSTURA, CLASSE MEDIA, DN 2.1/2", E = *3,65* MM, PESO *6,51* KG/M (NBR 5580)</t>
  </si>
  <si>
    <t>103,20</t>
  </si>
  <si>
    <t>TUBO ACO GALVANIZADO COM COSTURA, CLASSE MEDIA, DN 3", E = *4,05* MM, PESO *8,47* KG/M (NBR 5580)</t>
  </si>
  <si>
    <t>138,88</t>
  </si>
  <si>
    <t>TUBO ACO GALVANIZADO COM COSTURA, CLASSE MEDIA, DN 4", E = 4,50* MM, PESO 12,10* KG/M (NBR 5580)</t>
  </si>
  <si>
    <t>1,0391000</t>
  </si>
  <si>
    <t>191,26</t>
  </si>
  <si>
    <t>0,3188000</t>
  </si>
  <si>
    <t>FITA VEDA ROSCA EM ROLOS DE 18 MM X 50 M (L X C)</t>
  </si>
  <si>
    <t>12,54</t>
  </si>
  <si>
    <t>NIPLE DE FERRO GALVANIZADO, COM ROSCA BSP, DE 4"</t>
  </si>
  <si>
    <t>147,72</t>
  </si>
  <si>
    <t>FUNDO ANTICORROSIVO PARA METAIS FERROSOS (ZARCAO)</t>
  </si>
  <si>
    <t>42,22</t>
  </si>
  <si>
    <t>COTOVELO 90 GRAUS DE FERRO GALVANIZADO, COM ROSCA BSP, DE 4"</t>
  </si>
  <si>
    <t>255,36</t>
  </si>
  <si>
    <t>LUVA DE FERRO GALVANIZADO, COM ROSCA BSP, DE 4"</t>
  </si>
  <si>
    <t>159,81</t>
  </si>
  <si>
    <t>LUVA DE REDUCAO DE FERRO GALVANIZADO, COM ROSCA BSP, DE 4" X 2 1/2"</t>
  </si>
  <si>
    <t>188,71</t>
  </si>
  <si>
    <t>LUVA DE REDUCAO DE FERRO GALVANIZADO, COM ROSCA BSP, DE 4" X 2"</t>
  </si>
  <si>
    <t>LUVA DE REDUCAO DE FERRO GALVANIZADO, COM ROSCA BSP, DE 4" X 3"</t>
  </si>
  <si>
    <t>UNIAO DE FERRO GALVANIZADO, COM ROSCA BSP, COM ASSENTO PLANO, DE 4"</t>
  </si>
  <si>
    <t>384,23</t>
  </si>
  <si>
    <t>TE DE FERRO GALVANIZADO, DE 4"</t>
  </si>
  <si>
    <t>326,09</t>
  </si>
  <si>
    <t>MASSA PLASTICA PARA MARMORE/GRANITO</t>
  </si>
  <si>
    <t>39,84</t>
  </si>
  <si>
    <t>GRANITO PARA BANCADA, POLIDO, TIPO ANDORINHA/ QUARTZ/ CASTELO/ CORUMBA OU OUTROS EQUIVALENTES DA REGIAO, E=  *2,5* CM</t>
  </si>
  <si>
    <t>REJUNTE EPOXI, QUALQUER COR</t>
  </si>
  <si>
    <t>123,67</t>
  </si>
  <si>
    <t>SUPORTE MAO-FRANCESA EM ACO, ABAS IGUAIS 40 CM, CAPACIDADE MINIMA 70 KG, BRANCO</t>
  </si>
  <si>
    <t>26,35</t>
  </si>
  <si>
    <t>MARMORISTA/GRANITEIRO COM ENCARGOS COMPLEMENTARES</t>
  </si>
  <si>
    <t>PARAFUSO NIQUELADO COM ACABAMENTO CROMADO PARA FIXAR PECA SANITARIA, INCLUI PORCA CEGA, ARRUELA E BUCHA DE NYLON TAMANHO S-10</t>
  </si>
  <si>
    <t>25,04</t>
  </si>
  <si>
    <t>ANEL DE VEDACAO, PVC FLEXIVEL, 100 MM, PARA SAIDA DE BACIA / VASO SANITARIO</t>
  </si>
  <si>
    <t>11,72</t>
  </si>
  <si>
    <t>BACIA SANITARIA (VASO) INFANTIL, SIFONADO, DE LOUCA BRANCA, (SEM ASSENTO)</t>
  </si>
  <si>
    <t>PARAFUSO NIQUELADO 3 1/2" COM ACABAMENTO CROMADO PARA FIXAR PECA SANITARIA, INCLUI PORCA CEGA, ARRUELA E BUCHA DE NYLON TAMANHO S-8</t>
  </si>
  <si>
    <t>18,56</t>
  </si>
  <si>
    <t>TANQUE DE LOUCA BRANCA, COM COLUNA, *30* L</t>
  </si>
  <si>
    <t>0,7111000</t>
  </si>
  <si>
    <t>ENGATE FLEXÍVEL EM PLÁSTICO BRANCO, 1/2</t>
  </si>
  <si>
    <t>BANCADA DE GRANITO CINZA POLIDO, DE 0,50 X 0,60 M, PARA LAVATÓRIO - FORNECIMENTO E INSTALAÇÃO. AF_01/2020</t>
  </si>
  <si>
    <t>389,17</t>
  </si>
  <si>
    <t>TORNEIRA CROMADA DE MESA, 1/2</t>
  </si>
  <si>
    <t>64,73</t>
  </si>
  <si>
    <t>CUBA DE EMBUTIR OVAL EM LOUÇA BRANCA, 35 X 50CM OU EQUIVALENTE, INCLUSO VÁLVULA EM METAL CROMADO E SIFÃO FLEXÍVEL EM PVC - FORNECIMENTO E INSTALAÇÃO. AF_01/2020</t>
  </si>
  <si>
    <t>227,16</t>
  </si>
  <si>
    <t>BANCADA DE MÁRMORE BRANCO POLIDO, DE 1,50 X 0,60 M, PARA PIA DE COZINHA - FORNECIMENTO E INSTALAÇÃO. AF_01/2020</t>
  </si>
  <si>
    <t>TORNEIRA CROMADA TUBO MÓVEL, DE MESA, 1/2</t>
  </si>
  <si>
    <t>112,41</t>
  </si>
  <si>
    <t>CUBA DE EMBUTIR DE AÇO INOXIDÁVEL MÉDIA, INCLUSO VÁLVULA TIPO AMERICANA E SIFÃO TIPO GARRAFA EM METAL CROMADO - FORNECIMENTO E INSTALAÇÃO. AF_01/2020</t>
  </si>
  <si>
    <t>517,83</t>
  </si>
  <si>
    <t>BACIA SANITARIA (VASO) CONVENCIONAL, DE LOUCA BRANCA, SIFAO APARENTE, SAIDA VERTICAL (SEM ASSENTO)</t>
  </si>
  <si>
    <t>ENGATE FLEXÍVEL EM INOX, 1/2  X 40CM - FORNECIMENTO E INSTALAÇÃO. AF_01/2020</t>
  </si>
  <si>
    <t>59,90</t>
  </si>
  <si>
    <t>VASO SANITÁRIO SIFONADO COM CAIXA ACOPLADA LOUÇA BRANCA - FORNECIMENTO E INSTALAÇÃO. AF_01/2020</t>
  </si>
  <si>
    <t>CONJUNTO DE LIGACAO PARA BACIA SANITARIA AJUSTAVEL, EM PLASTICO BRANCO, COM TUBO, CANOPLA E ESPUDE</t>
  </si>
  <si>
    <t>VASO SANITARIO SIFONADO CONVENCIONAL COM  LOUÇA BRANCA - FORNECIMENTO E INSTALAÇÃO. AF_01/2020</t>
  </si>
  <si>
    <t>BACIA SANITARIA (VASO) CONVENCIONAL PARA PCD, SEM FURO FRONTAL, DE LOUCA BRANCA (SEM ASSENTO)</t>
  </si>
  <si>
    <t>VASO SANITARIO SIFONADO CONVENCIONAL PARA PCD SEM FURO FRONTAL COM  LOUÇA BRANCA SEM ASSENTO -  FORNECIMENTO E INSTALAÇÃO. AF_01/2020</t>
  </si>
  <si>
    <t>PORTA TOALHA BANHO EM METAL CROMADO, TIPO BARRA</t>
  </si>
  <si>
    <t>PAPELEIRA DE PAREDE EM METAL CROMADO SEM TAMPA</t>
  </si>
  <si>
    <t>SABONETEIRA DE PAREDE EM METAL CROMADO</t>
  </si>
  <si>
    <t>KIT DE ACESSORIOS PARA BANHEIRO EM METAL CROMADO, 5 PECAS</t>
  </si>
  <si>
    <t>VÁLVULA EM METAL CROMADO TIPO AMERICANA 3.1/2</t>
  </si>
  <si>
    <t>80,70</t>
  </si>
  <si>
    <t>SIFÃO DO TIPO FLEXÍVEL EM PVC 1  X 1.1/2  - FORNECIMENTO E INSTALAÇÃO. AF_01/2020</t>
  </si>
  <si>
    <t>CUBA DE EMBUTIR RETANGULAR DE AÇO INOXIDÁVEL, 46 X 30 X 12 CM - FORNECIMENTO E INSTALAÇÃO. AF_01/2020</t>
  </si>
  <si>
    <t>207,23</t>
  </si>
  <si>
    <t>SIFÃO DO TIPO GARRAFA EM METAL CROMADO 1 X 1.1/2</t>
  </si>
  <si>
    <t>229,90</t>
  </si>
  <si>
    <t>VÁLVULA EM METAL CROMADO 1.1/2</t>
  </si>
  <si>
    <t>74,70</t>
  </si>
  <si>
    <t>CUBA DE EMBUTIR OVAL EM LOUÇA BRANCA, 35 X 50CM OU EQUIVALENTE - FORNECIMENTO E INSTALAÇÃO. AF_01/2020</t>
  </si>
  <si>
    <t>140,74</t>
  </si>
  <si>
    <t>VÁLVULA EM PLÁSTICO 1</t>
  </si>
  <si>
    <t>8,82</t>
  </si>
  <si>
    <t>LAVATÓRIO LOUÇA BRANCA COM COLUNA, *44 X 35,5* CM, PADRÃO POPULAR - FORNECIMENTO E INSTALAÇÃO. AF_01/2020</t>
  </si>
  <si>
    <t>LAVATÓRIO LOUÇA BRANCA COM COLUNA, 45 X 55CM OU EQUIVALENTE, PADRÃO MÉDIO - FORNECIMENTO E INSTALAÇÃO. AF_01/2020</t>
  </si>
  <si>
    <t>347,83</t>
  </si>
  <si>
    <t>APARELHO MISTURADOR DE MESA PARA LAVATÓRIO, PADRÃO MÉDIO - FORNECIMENTO E INSTALAÇÃO. AF_01/2020</t>
  </si>
  <si>
    <t>350,05</t>
  </si>
  <si>
    <t>124,11</t>
  </si>
  <si>
    <t>SUPORTE MAO-FRANCESA EM ACO, ABAS IGUAIS 30 CM, CAPACIDADE MINIMA 60 KG, BRANCO</t>
  </si>
  <si>
    <t>21,92</t>
  </si>
  <si>
    <t>6,0000000</t>
  </si>
  <si>
    <t>BANCADA/ BANCA EM MARMORE, POLIDO, BRANCO COMUM, E=  *3* CM</t>
  </si>
  <si>
    <t>625,47</t>
  </si>
  <si>
    <t>CUBA ACO INOX (AISI 304) DE EMBUTIR COM VALVULA 3 1/2 ", DE *46 X 30 X 12* CM</t>
  </si>
  <si>
    <t>LAVATORIO / CUBA DE EMBUTIR, OVAL, DE LOUCA BRANCA, SEM LADRAO, DIMENSOES *50 X 35* CM (L X C)</t>
  </si>
  <si>
    <t>LAVATORIO DE LOUCA BRANCA, COM COLUNA, DIMENSOES *44 X 35* CM (L X C)</t>
  </si>
  <si>
    <t>LAVATORIO DE LOUCA BRANCA, COM COLUNA, DIMENSOES *54 X 44* CM (L X C)</t>
  </si>
  <si>
    <t>TORNEIRA METALICA CROMADA, DE MESA/BANCADA, PARA COZINHA, BICA MOVEL, COM AREJADOR, 1/2 " OU 3/4 " (REF 1167 / 1168)</t>
  </si>
  <si>
    <t>TORNEIRA METALICA CROMADA DE PAREDE, PARA COZINHA, BICA MOVEL, COM AREJADOR, 1/2 " OU 3/4 " (REF 1167 / 1168)</t>
  </si>
  <si>
    <t>TORNEIRA METALICA CROMADA DE MESA PARA LAVATORIO, BICA ALTA, COM AREJADOR (REF 1195)</t>
  </si>
  <si>
    <t>SIFAO EM METAL CROMADO PARA PIA OU LAVATORIO, 1 X 1.1/2 "</t>
  </si>
  <si>
    <t>222,75</t>
  </si>
  <si>
    <t>SIFAO PLASTICO TIPO COPO PARA TANQUE, 1.1/4 X 1.1/2 "</t>
  </si>
  <si>
    <t>CHUVEIRO COMUM EM PLASTICO BRANCO, COM CANO, 3 TEMPERATURAS, 5500 W (110/220 V)</t>
  </si>
  <si>
    <t>83,83</t>
  </si>
  <si>
    <t>0,4467000</t>
  </si>
  <si>
    <t>ESCAVADEIRA HIDRÁULICA SOBRE ESTEIRAS, CAÇAMBA 0,80 M3, PESO OPERACIONAL 17 T, POTENCIA BRUTA 111 HP - CHP DIURNO. AF_06/2014</t>
  </si>
  <si>
    <t>207,29</t>
  </si>
  <si>
    <t>ESCAVADEIRA HIDRÁULICA SOBRE ESTEIRAS, CAÇAMBA 0,80 M3, PESO OPERACIONAL 17 T, POTENCIA BRUTA 111 HP - CHI DIURNO. AF_06/2014</t>
  </si>
  <si>
    <t>76,82</t>
  </si>
  <si>
    <t>0,0671000</t>
  </si>
  <si>
    <t>MINIESCAVADEIRA SOBRE ESTEIRAS, POTENCIA LIQUIDA DE *30* HP, PESO OPERACIONAL DE *3.500* KG - CHP DIURNO. AF_04/2017</t>
  </si>
  <si>
    <t>92,10</t>
  </si>
  <si>
    <t>MINIESCAVADEIRA SOBRE ESTEIRAS, POTENCIA LIQUIDA DE *30* HP, PESO OPERACIONAL DE *3.500* KG - CHI DIURNO. AF_04/2017</t>
  </si>
  <si>
    <t>46,64</t>
  </si>
  <si>
    <t>0,0295000</t>
  </si>
  <si>
    <t>ESCAVADEIRA HIDRÁULICA SOBRE ESTEIRAS, CAÇAMBA 1,20 M3, PESO OPERACIONAL 21 T, POTÊNCIA BRUTA 155 HP - CHP DIURNO. AF_06/2014</t>
  </si>
  <si>
    <t>0,0238000</t>
  </si>
  <si>
    <t>248,12</t>
  </si>
  <si>
    <t>ESCAVADEIRA HIDRÁULICA SOBRE ESTEIRAS, CAÇAMBA 1,20 M3, PESO OPERACIONAL 21 T, POTÊNCIA BRUTA 155 HP - CHI DIURNO. AF_06/2014</t>
  </si>
  <si>
    <t>82,89</t>
  </si>
  <si>
    <t>0,0253000</t>
  </si>
  <si>
    <t>COMPACTADOR DE SOLOS DE PERCUSSÃO (SOQUETE) COM MOTOR A GASOLINA 4 TEMPOS, POTÊNCIA 4 CV - CHP DIURNO. AF_08/2015</t>
  </si>
  <si>
    <t>0,0610000</t>
  </si>
  <si>
    <t>24,69</t>
  </si>
  <si>
    <t>COMPACTADOR DE SOLOS DE PERCUSSÃO (SOQUETE) COM MOTOR A GASOLINA 4 TEMPOS, POTÊNCIA 4 CV - CHI DIURNO. AF_08/2015</t>
  </si>
  <si>
    <t>18,68</t>
  </si>
  <si>
    <t>UMIDIFICAÇÃO DE MATERIAL PARA VALAS COM CAMINHÃO PIPA 10000L. AF_11/2016</t>
  </si>
  <si>
    <t>2,14</t>
  </si>
  <si>
    <t>PINO DE ACO COM ARRUELA CONICA, DIAMETRO ARRUELA = *23* MM E COMP HASTE = *27* MM (ACAO INDIRETA)</t>
  </si>
  <si>
    <t>CENTO</t>
  </si>
  <si>
    <t>46,91</t>
  </si>
  <si>
    <t>PLACA / CHAPA DE GESSO ACARTONADO, STANDARD (ST), COR BRANCA, E = 12,5 MM, 1200 X 2400 MM (L X C)</t>
  </si>
  <si>
    <t>23,02</t>
  </si>
  <si>
    <t>PERFIL GUIA, FORMATO U, EM ACO ZINCADO, PARA ESTRUTURA PAREDE DRYWALL, E = 0,5 MM, 70 X 3000 MM (L X C)</t>
  </si>
  <si>
    <t>11,06</t>
  </si>
  <si>
    <t>PERFIL MONTANTE, FORMATO C, EM ACO ZINCADO, PARA ESTRUTURA PAREDE DRYWALL, E = 0,5 MM, 70 X 3000 MM (L X C)</t>
  </si>
  <si>
    <t>1,9910000</t>
  </si>
  <si>
    <t>12,55</t>
  </si>
  <si>
    <t>FITA DE PAPEL MICROPERFURADO, 50 X 150 MM, PARA TRATAMENTO DE JUNTAS DE CHAPA DE GESSO PARA DRYWALL</t>
  </si>
  <si>
    <t>0,36</t>
  </si>
  <si>
    <t>MASSA DE REJUNTE EM PO PARA DRYWALL, A BASE DE GESSO, SECAGEM RAPIDA, PARA TRATAMENTO DE JUNTAS DE CHAPA DE GESSO (NECESSITA ADICAO DE AGUA)</t>
  </si>
  <si>
    <t>3,99</t>
  </si>
  <si>
    <t>PARAFUSO DRY WALL, EM ACO FOSFATIZADO, CABECA TROMBETA E PONTA AGULHA (TA), COMPRIMENTO 25 MM</t>
  </si>
  <si>
    <t>0,11</t>
  </si>
  <si>
    <t>PARAFUSO DRY WALL, EM ACO ZINCADO, CABECA LENTILHA E PONTA BROCA (LB), LARGURA 4,2 MM, COMPRIMENTO 13 MM</t>
  </si>
  <si>
    <t>0,27</t>
  </si>
  <si>
    <t>MONTADOR DE ESTRUTURA METÁLICA COM ENCARGOS COMPLEMENTARES</t>
  </si>
  <si>
    <t>0,5449000</t>
  </si>
  <si>
    <t>0,9093000</t>
  </si>
  <si>
    <t>0,9149000</t>
  </si>
  <si>
    <t>0,2089000</t>
  </si>
  <si>
    <t>PARAFUSO DRY WALL, EM ACO FOSFATIZADO, CABECA TROMBETA E PONTA AGULHA (TA), COMPRIMENTO 45 MM</t>
  </si>
  <si>
    <t>20,0077000</t>
  </si>
  <si>
    <t>0,2363000</t>
  </si>
  <si>
    <t>2,8999000</t>
  </si>
  <si>
    <t>0,4390000</t>
  </si>
  <si>
    <t>BLOCO CERAMICO / TIJOLO VAZADO PARA ALVENARIA DE VEDACAO, 8 FUROS NA HORIZONTAL, DE 9 X 19 X 19 CM (L XA X C)</t>
  </si>
  <si>
    <t>TELA DE ACO SOLDADA GALVANIZADA/ZINCADA PARA ALVENARIA, FIO D = *1,20 A 1,70* MM, MALHA 15 X 15 MM, (C X L) *50 X 7,5* CM</t>
  </si>
  <si>
    <t>3,01</t>
  </si>
  <si>
    <t>PINO DE ACO COM FURO, HASTE = 27 MM (ACAO DIRETA)</t>
  </si>
  <si>
    <t>40,33</t>
  </si>
  <si>
    <t>ARGAMASSA TRAÇO 1:2:8 (EM VOLUME DE CIMENTO, CAL E AREIA MÉDIA ÚMIDA) PARA EMBOÇO/MASSA ÚNICA/ASSENTAMENTO DE ALVENARIA DE VEDAÇÃO, PREPARO MECÂNICO COM BETONEIRA 400 L. AF_08/2019</t>
  </si>
  <si>
    <t>511,57</t>
  </si>
  <si>
    <t>ARGAMASSA TRAÇO 1:2:8 (EM VOLUME DE CIMENTO, CAL E AREIA MÉDIA ÚMIDA) PARA EMBOÇO/MASSA ÚNICA/ASSENTAMENTO DE ALVENARIA DE VEDAÇÃO, PREPARO MANUAL. AF_08/2019</t>
  </si>
  <si>
    <t>608,39</t>
  </si>
  <si>
    <t>TELA DE ACO SOLDADA GALVANIZADA/ZINCADA PARA ALVENARIA, FIO D = *1,20 A 1,70* MM, MALHA 15 X 15 MM, (C X L) *50 X 10,5* CM</t>
  </si>
  <si>
    <t>3,87</t>
  </si>
  <si>
    <t>BLOCO CERAMICO / TIJOLO VAZADO PARA ALVENARIA DE VEDACAO, FUROS NA HORIZONTAL, 11,5 X 19 X 19 CM (NBR 15270)</t>
  </si>
  <si>
    <t>0,2300000</t>
  </si>
  <si>
    <t>BLOQUETE/PISO INTERTRAVADO DE CONCRETO - MODELO SEXTAVADO / HEXAGONAL, 25 CM X 25 CM, E = 6 CM, RESISTENCIA DE 35 MPA (NBR 9781), COR NATURAL</t>
  </si>
  <si>
    <t>PO DE PEDRA (POSTO PEDREIRA/FORNECEDOR, SEM FRETE)</t>
  </si>
  <si>
    <t>70,18</t>
  </si>
  <si>
    <t>CALCETEIRO COM ENCARGOS COMPLEMENTARES</t>
  </si>
  <si>
    <t>CORTADORA DE PISO COM MOTOR 4 TEMPOS A GASOLINA, POTÊNCIA DE 13 HP, COM DISCO DE CORTE DIAMANTADO SEGMENTADO PARA CONCRETO, DIÂMETRO DE 350 MM, FURO DE 1" (14 X 1") - CHP DIURNO. AF_08/2015</t>
  </si>
  <si>
    <t>9,49</t>
  </si>
  <si>
    <t>CORTADORA DE PISO COM MOTOR 4 TEMPOS A GASOLINA, POTÊNCIA DE 13 HP, COM DISCO DE CORTE DIAMANTADO SEGMENTADO PARA CONCRETO, DIÂMETRO DE 350 MM, FURO DE 1" (14 X 1") - CHI DIURNO. AF_08/2015</t>
  </si>
  <si>
    <t>BLOQUETE/PISO INTERTRAVADO DE CONCRETO - MODELO SEXTAVADO / HEXAGONAL, 25 CM X 25 CM, E = 8 CM, RESISTENCIA DE 35 MPA (NBR 9781), COR NATURAL</t>
  </si>
  <si>
    <t>0,1683000</t>
  </si>
  <si>
    <t>BLOQUETE/PISO INTERTRAVADO DE CONCRETO - MODELO SEXTAVADO / HEXAGONAL, 25 CM X 25 CM, E = 10 CM, RESISTENCIA DE 35 MPA (NBR 9781), COR NATURAL</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</si>
  <si>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</si>
  <si>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10 CM, RESISTENCIA DE 35 MPA (NBR 9781), COR NATURAL</t>
  </si>
  <si>
    <t>EXECUÇÃO DE VIA EM PISO INTERTRAVADO, COM BLOCO RETANGULAR DE 20 X 10 CM, ESPESSURA 10 CM. AF_12/2015</t>
  </si>
  <si>
    <t>48,68</t>
  </si>
  <si>
    <t>0,0041000</t>
  </si>
  <si>
    <t>0,0568000</t>
  </si>
  <si>
    <t>BLOQUETE/PISO INTERTRAVADO DE CONCRETO - MODELO ONDA/16 FACES/RETANGULAR/TIJOLINHO/PAVER/HOLANDES/PARALELEPIPEDO, *22 CM X 11* CM, E = 8 CM, RESISTENCIA DE 35 MPA (NBR 9781), COR NATURAL</t>
  </si>
  <si>
    <t>61,50</t>
  </si>
  <si>
    <t>0,1010000</t>
  </si>
  <si>
    <t>DILUENTE EPOXI</t>
  </si>
  <si>
    <t>45,54</t>
  </si>
  <si>
    <t>TINTA EPOXI BASE AGUA PREMIUM, BRANCA</t>
  </si>
  <si>
    <t>0,3220000</t>
  </si>
  <si>
    <t>80,75</t>
  </si>
  <si>
    <t>FITA CREPE ROLO DE 25 MM X 50 M</t>
  </si>
  <si>
    <t>7,62</t>
  </si>
  <si>
    <t>PRIMER EPOXI / EPOXIDICO</t>
  </si>
  <si>
    <t>121,58</t>
  </si>
  <si>
    <t>PINTOR COM ENCARGOS COMPLEMENTARES</t>
  </si>
  <si>
    <t>LIXA EM FOLHA PARA FERRO, NUMERO 150</t>
  </si>
  <si>
    <t>2,66</t>
  </si>
  <si>
    <t>DILUENTE AGUARRAS</t>
  </si>
  <si>
    <t>19,98</t>
  </si>
  <si>
    <t>VERNIZ MARITIMO PREMIUM PARA MADEIRA, COM FILTRO SOLAR, BRILHANTE, USO INTERNO E EXTERNO</t>
  </si>
  <si>
    <t>31,37</t>
  </si>
  <si>
    <t>TINTA ESMALTE SINTETICO PREMIUM FOSCO</t>
  </si>
  <si>
    <t>39,68</t>
  </si>
  <si>
    <t>TINTA ESMALTE SINTETICO PREMIUM ACETINADO</t>
  </si>
  <si>
    <t>40,43</t>
  </si>
  <si>
    <t>TINTA ESMALTE SINTETICO PREMIUM BRILHANTE</t>
  </si>
  <si>
    <t>39,14</t>
  </si>
  <si>
    <t>TINTA A OLEO BRILHANTE, PARA MADEIRAS E METAIS</t>
  </si>
  <si>
    <t>27,25</t>
  </si>
  <si>
    <t>VERNIZ A BASE RESINA ALQUIDICA COM POLIURETANO PARA MADEIRA, COM FILTRO SOLAR, BRILHANTE, USO INTERNO E EXTERNO</t>
  </si>
  <si>
    <t>35,28</t>
  </si>
  <si>
    <t>0,0319000</t>
  </si>
  <si>
    <t>SELADOR ACRILICO OPACO PREMIUM INTERIOR/EXTERIOR</t>
  </si>
  <si>
    <t>8,75</t>
  </si>
  <si>
    <t>TINTA ACRILICA PREMIUM PARA PISO</t>
  </si>
  <si>
    <t>17,64</t>
  </si>
  <si>
    <t>IMPERMEABILIZANTE INCOLOR,  BASE SILICONE, PARA TRATAMENTO DE FACHADAS, TELHAS, PEDRAS E OUTRAS SUPERFICIES</t>
  </si>
  <si>
    <t>31,70</t>
  </si>
  <si>
    <t>TINTA BORRACHA CLORADA, ACABAMENTO SEMIBRILHO, QUALQUER COR</t>
  </si>
  <si>
    <t>63,98</t>
  </si>
  <si>
    <t>TINTA LATEX ACRILICA PREMIUM, COR BRANCO FOSCO</t>
  </si>
  <si>
    <t>26,31</t>
  </si>
  <si>
    <t>LIXA EM FOLHA PARA PAREDE OU MADEIRA, NUMERO 120, COR VERMELHA</t>
  </si>
  <si>
    <t>0,89</t>
  </si>
  <si>
    <t>MASSA CORRIDA PARA SUPERFICIES DE AMBIENTES INTERNOS</t>
  </si>
  <si>
    <t>2,64</t>
  </si>
  <si>
    <t>MASSA PREMIUM PARA TEXTURA LISA DE BASE ACRILICA, USO INTERNO E EXTERNO</t>
  </si>
  <si>
    <t>6,28</t>
  </si>
  <si>
    <r>
      <rPr>
        <b/>
        <sz val="6"/>
        <color indexed="16"/>
        <rFont val="Calibri"/>
        <family val="2"/>
      </rPr>
      <t>100728/SINAPI</t>
    </r>
  </si>
  <si>
    <r>
      <rPr>
        <b/>
        <sz val="6"/>
        <color indexed="16"/>
        <rFont val="Calibri"/>
        <family val="2"/>
      </rPr>
      <t>Pintura com tinta epoxídica de fundo aplicada a rolo ou pincel sobre perfil metálico executado em fábrica (por demão). af_01/2020</t>
    </r>
  </si>
  <si>
    <t>Diluente epoxi</t>
  </si>
  <si>
    <t>Primer epoxi / epoxidico</t>
  </si>
  <si>
    <t>Pintor para tinta epóxi com encargos complementares</t>
  </si>
  <si>
    <t>PISO EM CERAMICA ESMALTADA EXTRA, PEI MAIOR OU IGUAL A 4, FORMATO MENOR OU IGUAL A 2025 CM2</t>
  </si>
  <si>
    <t>ARGAMASSA COLANTE AC I PARA CERAMICAS</t>
  </si>
  <si>
    <t>1,00</t>
  </si>
  <si>
    <t>REJUNTE CIMENTICIO, QUALQUER COR</t>
  </si>
  <si>
    <t>5,87</t>
  </si>
  <si>
    <t>AZULEJISTA OU LADRILHISTA COM ENCARGOS COMPLEMENTARES</t>
  </si>
  <si>
    <t>6,1400000</t>
  </si>
  <si>
    <t>1,0600000</t>
  </si>
  <si>
    <t>PISO EM CERAMICA ESMALTADA EXTRA, PEI MAIOR OU IGUAL A 4, FORMATO MAIOR QUE 2025 CM2</t>
  </si>
  <si>
    <t>0,2400000</t>
  </si>
  <si>
    <t>0,3100000</t>
  </si>
  <si>
    <t>PISO EM PORCELANATO RETIFICADO EXTRA, FORMATO MENOR OU IGUAL A 2025 CM2</t>
  </si>
  <si>
    <t>ARGAMASSA COLANTE TIPO AC III</t>
  </si>
  <si>
    <t>8,6200000</t>
  </si>
  <si>
    <t>3,07</t>
  </si>
  <si>
    <t>PISO PORCELANATO, BORDA RETA, EXTRA, FORMATO MAIOR QUE 2025 CM2</t>
  </si>
  <si>
    <t>0,2700000</t>
  </si>
  <si>
    <t>0,4400000</t>
  </si>
  <si>
    <t>PISO TÊXTIL (CARPETE) EM MANTA (ROLO) E = 9 A 10 MM. AF_09/2020</t>
  </si>
  <si>
    <t>SARRAFO *2,5 X 10* CM EM PINUS, MISTA OU EQUIVALENTE DA REGIAO - BRUTA</t>
  </si>
  <si>
    <t>CONCRETO FCK = 20MPA, TRAÇO 1:2,7:3 (EM MASSA SECA DE CIMENTO/ AREIA MÉDIA/ BRITA 1) - PREPARO MECÂNICO COM BETONEIRA 400 L. AF_05/2021</t>
  </si>
  <si>
    <t>459,36</t>
  </si>
  <si>
    <t>TELA DE ACO SOLDADA NERVURADA, CA-60, Q-196, (3,11 KG/M2), DIAMETRO DO FIO = 5,0 MM, LARGURA = 2,45 M, ESPACAMENTO DA MALHA = 10 X 10 CM</t>
  </si>
  <si>
    <t>0,2459000</t>
  </si>
  <si>
    <t>1,0816000</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</si>
  <si>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</si>
  <si>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</si>
  <si>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</si>
  <si>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</si>
  <si>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PISO EM GRANITO, POLIDO, TIPO ANDORINHA/ QUARTZ/ CASTELO/ CORUMBA OU OUTROS EQUIVALENTES DA REGIAO, FORMATO MENOR OU IGUAL A 3025 CM2, E=  *2* CM</t>
  </si>
  <si>
    <t>354,71</t>
  </si>
  <si>
    <t>38,20</t>
  </si>
  <si>
    <t>77,87</t>
  </si>
  <si>
    <t>0,0840000</t>
  </si>
  <si>
    <t>PISO EM CERAMICA ESMALTADA, COMERCIAL (PADRAO POPULAR), PEI MAIOR OU IGUAL A 3, FORMATO MENOR OU IGUAL A  2025 CM2</t>
  </si>
  <si>
    <t>31,69</t>
  </si>
  <si>
    <t>8,22</t>
  </si>
  <si>
    <t>ADITIVO ADESIVO LIQUIDO PARA ARGAMASSAS DE REVESTIMENTOS CIMENTICIOS</t>
  </si>
  <si>
    <t>ARGAMASSA TRAÇO 1:4 (EM VOLUME DE CIMENTO E AREIA MÉDIA ÚMIDA) PARA CONTRAPISO, PREPARO MECÂNICO COM BETONEIRA 400 L. AF_08/2019</t>
  </si>
  <si>
    <t>597,16</t>
  </si>
  <si>
    <t>ARGAMASSA TRAÇO 1:4 (EM VOLUME DE CIMENTO E AREIA MÉDIA ÚMIDA) PARA CONTRAPISO, PREPARO MANUAL. AF_08/2019</t>
  </si>
  <si>
    <t>688,20</t>
  </si>
  <si>
    <t>PEDRA QUARTZITO OU CALCARIO LAMINADO, SERRADA, TIPO CARIRI, ITACOLOMI, LAGOA SANTA, LUMINARIA, PIRENOPOLIS, SAO TOME OU OUTRAS SIMILARES DA REGIAO, *20 X *40 CM, E=  *1,5 A *2,5 CM</t>
  </si>
  <si>
    <t>226,94</t>
  </si>
  <si>
    <t>685,43</t>
  </si>
  <si>
    <t>PISO DE BORRACHA FRISADO OU PASTILHADO, PRETO, EM PLACAS 50 X 50 CM, E = 7 MM, PARA ARGAMASSA</t>
  </si>
  <si>
    <t>180,40</t>
  </si>
  <si>
    <t>COLA BRANCA BASE PVA</t>
  </si>
  <si>
    <t>34,07</t>
  </si>
  <si>
    <t>0,0016000</t>
  </si>
  <si>
    <t>PISO DE BORRACHA PASTILHADO EM PLACAS 50 X 50 CM, E = 15 MM, PARA ARGAMASSA, PRETO</t>
  </si>
  <si>
    <t>289,12</t>
  </si>
  <si>
    <t>ADESIVO ACRILICO DE BASE AQUOSA / COLA DE CONTATO</t>
  </si>
  <si>
    <t>37,69</t>
  </si>
  <si>
    <t>PISO DE BORRACHA PASTILHADO EM PLACAS 50 X 50 CM, E = *3,5* MM, PARA COLA, PRETO</t>
  </si>
  <si>
    <t>49,61</t>
  </si>
  <si>
    <t>PISO ELEVADO COM 2 PLACAS DE ACO COM ENCHIMENTO DE CONCRETO CELULAR, INCLUSO BASE/HASTE/CRUZETAS, 60 X 60 CM, H = *28* CM, RESISTENCIA CARGA CONCENTRADA 496 KG (COM COLOCACAO)</t>
  </si>
  <si>
    <t>ARAME GALVANIZADO 18 BWG, D = 1,24MM (0,009 KG/M)</t>
  </si>
  <si>
    <t>30,16</t>
  </si>
  <si>
    <t>GESSO EM PO PARA REVESTIMENTOS/MOLDURAS/SANCAS E USO GERAL</t>
  </si>
  <si>
    <t>0,91</t>
  </si>
  <si>
    <t>PLACA DE GESSO PARA FORRO, *60 X 60* CM, ESPESSURA DE 12 MM (SEM COLOCACAO)</t>
  </si>
  <si>
    <t>12,77</t>
  </si>
  <si>
    <t>SISAL EM FIBRA / ESTOPA SISAL PARA GESSO</t>
  </si>
  <si>
    <t>21,85</t>
  </si>
  <si>
    <t>PARAFUSO ZINCADO, AUTOBROCANTE, FLANGEADO, 4,2 MM X 19 MM</t>
  </si>
  <si>
    <t>GESSEIRO COM ENCARGOS COMPLEMENTARES</t>
  </si>
  <si>
    <t>PERFIL CANALETA, FORMATO C, EM ACO ZINCADO, PARA ESTRUTURA FORRO DRYWALL, E = 0,5 MM, *46 X 18* (L X H), COMPRIMENTO 3 M</t>
  </si>
  <si>
    <t>8,14</t>
  </si>
  <si>
    <t>PENDURAL OU PRESILHA REGULADORA, EM ACO GALVANIZADO, COM CORPO, MOLA E REBITE, PARA PERFIL TIPO CANALETA DE ESTRUTURA EM FORROS DRYWALL</t>
  </si>
  <si>
    <t>ARAME GALVANIZADO 6 BWG, D = 5,16 MM (0,157 KG/M), OU 8 BWG, D = 4,19 MM (0,101 KG/M), OU 10 BWG, D = 3,40 MM (0,0713 KG/M)</t>
  </si>
  <si>
    <t>24,57</t>
  </si>
  <si>
    <t>0,0426000</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</si>
  <si>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</si>
  <si>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</si>
  <si>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</si>
  <si>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</si>
  <si>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</si>
  <si>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</si>
  <si>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ARGAMASSA TRAÇO 1:3 (EM VOLUME DE CIMENTO E AREIA GROSSA ÚMIDA) PARA CHAPISCO CONVENCIONAL, PREPARO MANUAL. AF_08/2019</t>
  </si>
  <si>
    <t>631,59</t>
  </si>
  <si>
    <t>ARGAMASSA TRAÇO 1:3 (EM VOLUME DE CIMENTO E AREIA GROSSA ÚMIDA) PARA CHAPISCO CONVENCIONAL, PREPARO MECÂNICO COM BETONEIRA 400 L. AF_08/2019</t>
  </si>
  <si>
    <t>529,67</t>
  </si>
  <si>
    <t>ARGAMASSA TRAÇO 1:4 (EM VOLUME DE CIMENTO E AREIA GROSSA ÚMIDA) COM ADIÇÃO DE EMULSÃO POLIMÉRICA PARA CHAPISCO ROLADO, PREPARO MECÂNICO COM BETONEIRA 400 L. AF_08/2019</t>
  </si>
  <si>
    <t>3.376,66</t>
  </si>
  <si>
    <t>ARGAMASSA INDUSTRIALIZADA PARA CHAPISCO ROLADO, PREPARO MANUAL. AF_08/2019</t>
  </si>
  <si>
    <t>6.807,91</t>
  </si>
  <si>
    <t>ARGAMASSA INDUSTRIALIZADA PARA CHAPISCO ROLADO, PREPARO COM MISTURADOR DE EIXO HORIZONTAL DE 300 KG. AF_08/2019</t>
  </si>
  <si>
    <t>6.589,64</t>
  </si>
  <si>
    <t>ARGAMASSA INDUSTRIALIZADA PARA REVESTIMENTOS, MISTURA E PROJEÇÃO DE 1,5 M³/H DE ARGAMASSA. AF_08/2019</t>
  </si>
  <si>
    <t>2.132,31</t>
  </si>
  <si>
    <t>PASTILHA CERAMICA/PORCELANA, REVEST INT/EXT E  PISCINA, CORES BRANCA OU FRIAS, SOLIDAS, SEM MESCLAGEM/MISTURA, ACABAMENTO LISO *5 X 5* CM</t>
  </si>
  <si>
    <t>150,09</t>
  </si>
  <si>
    <t>ARGAMASSA COLANTE TIPO AC III E</t>
  </si>
  <si>
    <t>3,52</t>
  </si>
  <si>
    <t>REVESTIMENTO CERÂMICO PARA PAREDES INTERNAS COM PLACAS TIPO ESMALTADA EXTRA DE DIMENSÕES 20X20 CM APLICADAS EM AMBIENTES DE ÁREA MAIOR QUE 5 M² NA ALTURA INTEIRA DAS PAREDES. AF_06/2014</t>
  </si>
  <si>
    <t>REVESTIMENTO EM CERAMICA ESMALTADA EXTRA, PEI MENOR OU IGUAL A 3, FORMATO MENOR OU IGUAL A 2025 CM2</t>
  </si>
  <si>
    <t>37,93</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</si>
  <si>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</si>
  <si>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</si>
  <si>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33X45 CM APLICADAS EM AMBIENTES DE ÁREA MENOR QUE 5 M² A MEIA ALTURA DAS PAREDES. AF_06/2014</t>
  </si>
  <si>
    <t>PASTILHA CERAMICA/PORCELANA, REVEST INT/EXT E  PISCINA, CORES BRANCA OU FRIAS, SOLIDAS, SEM MESCLAGEM/MISTURA, ACABAMENTO LISO *2,5 X 2,5* CM</t>
  </si>
  <si>
    <t>233,05</t>
  </si>
  <si>
    <t>TRANSPORTE HORIZONTAL MANUAL, DE TUBO DE AÇO CARBONO LEVE OU MÉDIO, PRETO OU GALVANIZADO, COM DIÂMETRO MAIOR QUE 32 MM E MENOR OU IGUAL A 65 MM (UNIDADE: MXKM). AF_07/2019</t>
  </si>
  <si>
    <t>MXKM</t>
  </si>
  <si>
    <t>0,1673070</t>
  </si>
  <si>
    <t>10,24</t>
  </si>
  <si>
    <t>ENGENHEIRO CIVIL JUNIOR</t>
  </si>
  <si>
    <t>87,69</t>
  </si>
  <si>
    <t>EXAMES - HORISTA (COLETADO CAIXA - ENCARGOS COMPLEMENTARES)</t>
  </si>
  <si>
    <t>SEGURO - HORISTA (COLETADO CAIXA - ENCARGOS COMPLEMENTARES)</t>
  </si>
  <si>
    <t>FERRAMENTAS - FAMILIA ENGENHEIRO CIVIL - HORISTA (ENCARGOS COMPLEMENTARES - COLETADO CAIXA)</t>
  </si>
  <si>
    <t>EPI - FAMILIA ENGENHEIRO CIVIL - HORISTA (ENCARGOS COMPLEMENTARES - COLETADO CAIXA)</t>
  </si>
  <si>
    <t>CURSO DE CAPACITAÇÃO PARA ENGENHEIRO CIVIL JUNIOR (ENCARGOS COMPLEMENTARES) - HORISTA</t>
  </si>
  <si>
    <t>0,97</t>
  </si>
  <si>
    <t>MESTRE DE OBRAS (HORISTA)</t>
  </si>
  <si>
    <t>34,23</t>
  </si>
  <si>
    <t>FERRAMENTAS - FAMILIA ENCARREGADO GERAL - HORISTA (ENCARGOS COMPLEMENTARES - COLETADO CAIXA)</t>
  </si>
  <si>
    <t>EPI - FAMILIA ENCARREGADO GERAL - HORISTA (ENCARGOS COMPLEMENTARES - COLETADO CAIXA)</t>
  </si>
  <si>
    <t>1,17</t>
  </si>
  <si>
    <t>CURSO DE CAPACITAÇÃO PARA MESTRE DE OBRAS (ENCARGOS COMPLEMENTARES) - HORISTA</t>
  </si>
  <si>
    <t>0,69</t>
  </si>
  <si>
    <t>PÁ CARREGADEIRA SOBRE RODAS, POTÊNCIA LÍQUIDA 128 HP, CAPACIDADE DA CAÇAMBA 1,7 A 2,8 M3, PESO OPERACIONAL 11632 KG - CHP DIURNO. AF_06/2014</t>
  </si>
  <si>
    <t>184,06</t>
  </si>
  <si>
    <t>PÁ CARREGADEIRA SOBRE RODAS, POTÊNCIA LÍQUIDA 128 HP, CAPACIDADE DA CAÇAMBA 1,7 A 2,8 M3, PESO OPERACIONAL 11632 KG - CHI DIURNO. AF_06/2014</t>
  </si>
  <si>
    <t>63,72</t>
  </si>
  <si>
    <t>CABO DE ACO GALVANIZADO, DIAMETRO 9,53 MM (3/8"), COM ALMA DE FIBRA 6 X 25 F</t>
  </si>
  <si>
    <t>66,91</t>
  </si>
  <si>
    <t>MARTELETE OU ROMPEDOR PNEUMÁTICO MANUAL, 28 KG, COM SILENCIADOR - CHP DIURNO. AF_07/2016</t>
  </si>
  <si>
    <t>20,70</t>
  </si>
  <si>
    <t>MARTELETE OU ROMPEDOR PNEUMÁTICO MANUAL, 28 KG, COM SILENCIADOR - CHI DIURNO. AF_07/2016</t>
  </si>
  <si>
    <t>18,43</t>
  </si>
  <si>
    <t>OPERADOR DE MÁQUINAS E EQUIPAMENTOS COM ENCARGOS COMPLEMENTARES</t>
  </si>
  <si>
    <t>17,82</t>
  </si>
  <si>
    <t>GUINDASTE HIDRÁULICO AUTOPROPELIDO, COM LANÇA TELESCÓPICA 40 M, CAPACIDADE MÁXIMA 60 T, POTÊNCIA 260 KW - CHP DIURNO. AF_03/2016</t>
  </si>
  <si>
    <t>328,24</t>
  </si>
  <si>
    <t>GUINDASTE HIDRÁULICO AUTOPROPELIDO, COM LANÇA TELESCÓPICA 40 M, CAPACIDADE MÁXIMA 60 T, POTÊNCIA 260 KW - CHI DIURNO. AF_03/2016</t>
  </si>
  <si>
    <t>APARELHO PARA CORTE E SOLDA OXI-ACETILENO SOBRE RODAS, INCLUSIVE CILINDROS E MAÇARICOS - CHP DIURNO. AF_12/2015</t>
  </si>
  <si>
    <t>71,45</t>
  </si>
  <si>
    <t>APARELHO PARA CORTE E SOLDA OXI-ACETILENO SOBRE RODAS, INCLUSIVE CILINDROS E MAÇARICOS - CHI DIURNO. AF_12/2015</t>
  </si>
  <si>
    <t>159,84</t>
  </si>
  <si>
    <t>SARRAFO NAO APARELHADO *2,5 X 7* CM, EM MACARANDUBA, ANGELIM OU EQUIVALENTE DA REGIAO -  BRUTA</t>
  </si>
  <si>
    <t>TABUA *2,5 X 23* CM EM PINUS, MISTA OU EQUIVALENTE DA REGIAO - BRUTA</t>
  </si>
  <si>
    <t>12,61</t>
  </si>
  <si>
    <t>MARCAÇÃO DE PONTOS EM GABARITO OU CAVALETE. AF_10/2018</t>
  </si>
  <si>
    <t>1,95</t>
  </si>
  <si>
    <t>CAMINHÃO BASCULANTE 6 M3 TOCO, PESO BRUTO TOTAL 16.000 KG, CARGA ÚTIL MÁXIMA 11.130 KG, DISTÂNCIA ENTRE EIXOS 5,36 M, POTÊNCIA 185 CV, INCLUSIVE CAÇAMBA METÁLICA - CHP DIURNO. AF_06/2014</t>
  </si>
  <si>
    <t>168,34</t>
  </si>
  <si>
    <t>CAMINHÃO BASCULANTE 6 M3 TOCO, PESO BRUTO TOTAL 16.000 KG, CARGA ÚTIL MÁXIMA 11.130 KG, DISTÂNCIA ENTRE EIXOS 5,36 M, POTÊNCIA 185 CV, INCLUSIVE CAÇAMBA METÁLICA - CHI DIURNO. AF_06/2014</t>
  </si>
  <si>
    <t>44,29</t>
  </si>
  <si>
    <r>
      <rPr>
        <b/>
        <sz val="6"/>
        <color indexed="8"/>
        <rFont val="Calibri"/>
        <family val="2"/>
      </rPr>
      <t>01850/ORSE</t>
    </r>
  </si>
  <si>
    <r>
      <rPr>
        <b/>
        <sz val="6"/>
        <color indexed="8"/>
        <rFont val="Calibri"/>
        <family val="2"/>
      </rPr>
      <t>Grade proteção c/ barra redonda ferro 5/8"</t>
    </r>
  </si>
  <si>
    <t>Grade proteção c/ barra redonda ferro 5/8”</t>
  </si>
  <si>
    <r>
      <rPr>
        <b/>
        <sz val="6"/>
        <color indexed="8"/>
        <rFont val="Calibri"/>
        <family val="2"/>
      </rPr>
      <t>01849/ORSE</t>
    </r>
  </si>
  <si>
    <r>
      <rPr>
        <b/>
        <sz val="6"/>
        <color indexed="8"/>
        <rFont val="Calibri"/>
        <family val="2"/>
      </rPr>
      <t>Grade proteção c/ barra quadrada ferro 5/8"</t>
    </r>
  </si>
  <si>
    <t>DESCRICAO</t>
  </si>
  <si>
    <t>QTD</t>
  </si>
  <si>
    <t>Grade de proteção c/ barra quadrada ferro 5/8"</t>
  </si>
  <si>
    <r>
      <rPr>
        <b/>
        <sz val="6"/>
        <color indexed="8"/>
        <rFont val="Calibri"/>
        <family val="2"/>
      </rPr>
      <t>01848/ORSE</t>
    </r>
  </si>
  <si>
    <r>
      <rPr>
        <b/>
        <sz val="6"/>
        <color indexed="8"/>
        <rFont val="Calibri"/>
        <family val="2"/>
      </rPr>
      <t>Grade proteção c/ barra chata 1/8" x 5/8"</t>
    </r>
  </si>
  <si>
    <t>Grade de proteção c/ barra chata ferro 1/8" x 5/8"</t>
  </si>
  <si>
    <r>
      <rPr>
        <b/>
        <sz val="6"/>
        <color indexed="8"/>
        <rFont val="Calibri"/>
        <family val="2"/>
      </rPr>
      <t>03783/ORSE</t>
    </r>
  </si>
  <si>
    <r>
      <rPr>
        <b/>
        <sz val="6"/>
        <color indexed="8"/>
        <rFont val="Calibri"/>
        <family val="2"/>
      </rPr>
      <t>Gradil modular, com pintura de acabamente na modulação, 2114 x 1650 mm, Metalgrade ou similar</t>
    </r>
  </si>
  <si>
    <t>Gradil Metalgrade M65x132 - Comp.: 2114mm - Larg.: 1650mm - BP 25X2L, fio - Fio 4.8 Liso, acab. galv.fogo e pintado ou similar</t>
  </si>
  <si>
    <t xml:space="preserve">	Pilar Metalgrade fe. chato 2510x76x8, acab. galv. fogo. Pintado</t>
  </si>
  <si>
    <t>JARDINEIRO COM ENCARGOS COMPLEMENTARES</t>
  </si>
  <si>
    <t>GRAMA BATATAIS EM PLACAS, SEM PLANTIO</t>
  </si>
  <si>
    <t>12,85</t>
  </si>
  <si>
    <t>TELA DE ARAME GALVANIZADA QUADRANGULAR / LOSANGULAR, FIO 2,11 MM (14 BWG), MALHA 5 X 5 CM, H = 2 M</t>
  </si>
  <si>
    <t>31,89</t>
  </si>
  <si>
    <t>TUBO ACO GALVANIZADO COM COSTURA, CLASSE MEDIA, DN 1.1/4", E = *3,25* MM, PESO *3,14* KG/M (NBR 5580)</t>
  </si>
  <si>
    <t>49,64</t>
  </si>
  <si>
    <t>ARAME GALVANIZADO 12 BWG, D = 2,76 MM (0,048 KG/M) OU 14 BWG, D = 2,11 MM (0,026 KG/M)</t>
  </si>
  <si>
    <t>21,15</t>
  </si>
  <si>
    <t>CONCRETO MAGRO PARA LASTRO, TRAÇO 1:4,5:4,5 (EM MASSA SECA DE CIMENTO/ AREIA MÉDIA/ BRITA 1) - PREPARO MECÂNICO COM BETONEIRA 400 L. AF_05/2021</t>
  </si>
  <si>
    <t>358,35</t>
  </si>
  <si>
    <r>
      <rPr>
        <b/>
        <sz val="6"/>
        <color indexed="8"/>
        <rFont val="Calibri"/>
        <family val="2"/>
      </rPr>
      <t>12695/ORSE</t>
    </r>
  </si>
  <si>
    <r>
      <rPr>
        <b/>
        <sz val="6"/>
        <color indexed="8"/>
        <rFont val="Calibri"/>
        <family val="2"/>
      </rPr>
      <t>Placa indicativa em chapa de aço nº 18, tratada, revestida com película totalmente refletiva, padrão dnit, incluso barrote para fixação - fornecimento e instalação</t>
    </r>
  </si>
  <si>
    <t>Placa indicativa em chapa de aço nº 18, tratada, revestida com película totalmente refletiva, padrão dnit, incluso barrote</t>
  </si>
  <si>
    <t>ENCARGOS SOCIAIS (DESONERADO) = 83,87%</t>
  </si>
  <si>
    <t>BONIFICAÇÃO DAS DESPESAS INDIRETAS (BDI) = 28,08%</t>
  </si>
  <si>
    <t>QUANTIDADE</t>
  </si>
  <si>
    <t>UNIDADE</t>
  </si>
  <si>
    <t>Banco</t>
  </si>
  <si>
    <t>Código</t>
  </si>
  <si>
    <t>R$ BDI (28,08%)</t>
  </si>
  <si>
    <t>R$ TOTAL COM BDI</t>
  </si>
  <si>
    <t>RESUMO</t>
  </si>
  <si>
    <t>LOTES 1 A 03 - MATERIAIS</t>
  </si>
  <si>
    <t>GUPO 01 - MATERIAIS : CLIMATIZAÇÃO</t>
  </si>
  <si>
    <t>GUPO 02 - MATERIAIS : DIVERSOS</t>
  </si>
  <si>
    <t>GUPO 03 - MATERIAIS : AÇO</t>
  </si>
  <si>
    <t>TOTAL LOTES DE MATEIAIS</t>
  </si>
  <si>
    <t>LOTE 04 - SERVIÇOS</t>
  </si>
  <si>
    <t>LOTE 04 - SERVIÇOS DE ENGENHARIA</t>
  </si>
  <si>
    <t>TOTAL DO LOTE DE SERVIÇOS</t>
  </si>
  <si>
    <t xml:space="preserve">RESUMO GERAL </t>
  </si>
  <si>
    <t>TOTAL LOTES DE MATERIAIS</t>
  </si>
  <si>
    <t xml:space="preserve">TOTAL GERAL </t>
  </si>
  <si>
    <t>COMP. ELASTOMÉRICO</t>
  </si>
  <si>
    <t>CAPU-ALEMA 006</t>
  </si>
  <si>
    <t>PRÓPRIA</t>
  </si>
  <si>
    <t>FONTE</t>
  </si>
  <si>
    <t>CODIGO</t>
  </si>
  <si>
    <t>A - MÃO DE OBRA</t>
  </si>
  <si>
    <t>COEFICIENTE</t>
  </si>
  <si>
    <t>P. UNITÁRIO</t>
  </si>
  <si>
    <t>TOTAL PARCIAL</t>
  </si>
  <si>
    <t>INS.SINAPI</t>
  </si>
  <si>
    <t>MECANICO DE REFRIGERACAO (HORISTA)</t>
  </si>
  <si>
    <t>ALIMENTACAO - HORISTA (COLETADO CAIXA)</t>
  </si>
  <si>
    <t>TRANSPORTE - HORISTA (COLETADO CAIXA)</t>
  </si>
  <si>
    <t>EXAMES - HORISTA (COLETADO CAIXA)</t>
  </si>
  <si>
    <t>SEGURO - HORISTA (COLETADO CAIXA)</t>
  </si>
  <si>
    <t>FERRAMENTAS - FAMILIA ELETRICISTA - HORISTA (ENCARGOS COMPLEMENTARES - COLETADO CAIXA)</t>
  </si>
  <si>
    <t>EPI - FAMILIA ELETRICISTA - HORISTA (ENCARGOS COMPLEMENTARES - COLETADO CAIXA)</t>
  </si>
  <si>
    <t>CLT</t>
  </si>
  <si>
    <t>ADICIONAL NOTURNO</t>
  </si>
  <si>
    <t>HORA EXTRA</t>
  </si>
  <si>
    <t>Total de Mão de Obra com Encargos Sociais</t>
  </si>
  <si>
    <t>B - MATERIAIS E SERVIÇOS AUXILIARES</t>
  </si>
  <si>
    <t>Total de Materiais e Auxiliares</t>
  </si>
  <si>
    <t>C - EQUIPAMENTOS</t>
  </si>
  <si>
    <t>Total de Equipamentos</t>
  </si>
  <si>
    <t>PREÇO UNITÁRIO ( A + B + C )</t>
  </si>
  <si>
    <t>CAPU-ALEMA 007</t>
  </si>
  <si>
    <t>AUXILIAR DE MECANICO</t>
  </si>
  <si>
    <t>CAPU-ALEMA 008</t>
  </si>
  <si>
    <t>SERVENTE DE OBRAS</t>
  </si>
  <si>
    <t>FERRAMENTAS - FAMILIA SERVENTE - HORISTA (ENCARGOS COMPLEMENTARES - COLETADO CAIXA)</t>
  </si>
  <si>
    <t>EPI - FAMILIA SERVENTE - HORISTA (ENCARGOS COMPLEMENTARES - COLETADO CAIXA)</t>
  </si>
  <si>
    <t>CAPU-ALEMA 009</t>
  </si>
  <si>
    <t>PEDREIRO (HORISTA)</t>
  </si>
  <si>
    <t>FERRAMENTAS - FAMILIA PEDREIRO - HORISTA (ENCARGOS COMPLEMENTARES - COLETADO CAIXA</t>
  </si>
  <si>
    <t>EPI - FAMILIA PEDREIRO - HORISTA (ENCARGOS COMPLEMENTARES - COLETADO CAIXA)</t>
  </si>
  <si>
    <t>PRÓPRIO</t>
  </si>
  <si>
    <t>FORNECIMENTO E EXECUÇÃO DE ISOLAMENTO TÉRMICO EM ESPUMA ELASTOMÉRICA ESPESSURA DE 33,5MM, PARA TUBULAÇÃO DE Ø3/4", ARMAFLEX  T018 OU EQUIVALENTE</t>
  </si>
  <si>
    <t>INSUMO</t>
  </si>
  <si>
    <t>MERCADO</t>
  </si>
  <si>
    <t>02234/ORSE</t>
  </si>
  <si>
    <r>
      <rPr>
        <sz val="8"/>
        <color indexed="8"/>
        <rFont val="Calibri"/>
        <family val="2"/>
      </rPr>
      <t>Vergalhão (Tirante) com rosca total ø 1/4"x1000mm (marvitec ref. 1431 ou similar)</t>
    </r>
  </si>
  <si>
    <t>SERVIÇOS_AGOST</t>
  </si>
  <si>
    <t>PCI.817.01 - CUSTO DE COMPOSIÇÕES - SINTÉTICO                    DATA DE EMISSÃO: 11/08/2022 23:30:49            DATA DE RT: 10/08/2022</t>
  </si>
  <si>
    <t>ENCARGOS SOCIAIS DESONERADOS: 83,87%(HORA)   47,51%(MÊS)</t>
  </si>
  <si>
    <t>ABRANGÊNCIA : NACIONAL               LOCALIDADE  : SAO LUIS         DATA DE PREÇO   : 07/2022 REFERÊNCIA COLETA : MEDIANO</t>
  </si>
  <si>
    <t>CODIGO  DA COMPOSICAO</t>
  </si>
  <si>
    <t>DESCRICAO DA COMPOSICAO</t>
  </si>
  <si>
    <t>CUSTO TOTAL</t>
  </si>
  <si>
    <t>DESCRICAO DA CLASSE</t>
  </si>
  <si>
    <t>ASSENTAMENTO DE TUBO DE FERRO FUNDIDO PARA REDE DE ÁGUA, DN 80 MM, JUNTA ELÁSTICA, INSTALADO EM LOCAL COM NÍVEL ALTO DE INTERFERÊNCIAS (NÃO INCLUI FORNECIMENTO). AF_11/2017</t>
  </si>
  <si>
    <t>ASSENTAMENTO DE TUBOS E PECAS</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</si>
  <si>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</si>
  <si>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</si>
  <si>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</si>
  <si>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</si>
  <si>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</si>
  <si>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</si>
  <si>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</si>
  <si>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</si>
  <si>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</si>
  <si>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</si>
  <si>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</si>
  <si>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</si>
  <si>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</si>
  <si>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</si>
  <si>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</si>
  <si>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</si>
  <si>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</si>
  <si>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</si>
  <si>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</si>
  <si>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</si>
  <si>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</si>
  <si>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</si>
  <si>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</si>
  <si>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</si>
  <si>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</si>
  <si>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</si>
  <si>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</si>
  <si>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</si>
  <si>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</si>
  <si>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</si>
  <si>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</si>
  <si>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t>
  </si>
  <si>
    <t>ASSENTAMENTO DE TUBO DE AÇO CARBONO PARA REDE DE ÁGUA, DN 700 MM (28</t>
  </si>
  <si>
    <t>ASSENTAMENTO DE TUBO DE AÇO CARBONO PARA REDE DE ÁGUA, DN 800 MM (32</t>
  </si>
  <si>
    <t>ASSENTAMENTO DE TUBO DE AÇO CARBONO PARA REDE DE ÁGUA, DN 900 MM (36</t>
  </si>
  <si>
    <t>ASSENTAMENTO DE TUBO DE AÇO CARBONO PARA REDE DE ÁGUA, DN 1000 MM (40</t>
  </si>
  <si>
    <t>ASSENTAMENTO DE TUBO DE AÇO CARBONO PARA REDE DE ÁGUA, DN 1200 MM (48</t>
  </si>
  <si>
    <t>ASSENTAMENTO DE TUBO DE AÇO CARBONO PARA REDE DE ÁGUA, DN 1400 MM (56'') OU DN 1500 MM (60</t>
  </si>
  <si>
    <t>ASSENTAMENTO DE TUBO DE AÇO CARBONO PARA REDE DE ÁGUA, DN 1600 MM (64</t>
  </si>
  <si>
    <t>ASSENTAMENTO DE TUBO DE AÇO CARBONO PARA REDE DE ÁGUA, DN 1800 MM (72</t>
  </si>
  <si>
    <t>ASSENTAMENTO DE TUBO DE AÇO CARBONO PARA REDE DE ÁGUA, DN 2000 MM (80</t>
  </si>
  <si>
    <t>ASSENTAMENTO DE TUBO DE AÇO CARBONO PARA REDE DE ÁGUA, DN 1000 MM (40  ) OU DN 1100 MM (44  ),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</si>
  <si>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</si>
  <si>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</si>
  <si>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</si>
  <si>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</si>
  <si>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</si>
  <si>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</si>
  <si>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</si>
  <si>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</si>
  <si>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</si>
  <si>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</si>
  <si>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</si>
  <si>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</si>
  <si>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</si>
  <si>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</si>
  <si>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</si>
  <si>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</si>
  <si>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</si>
  <si>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</si>
  <si>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</si>
  <si>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</si>
  <si>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</si>
  <si>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</si>
  <si>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</si>
  <si>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</si>
  <si>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</si>
  <si>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</si>
  <si>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</si>
  <si>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</si>
  <si>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</si>
  <si>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</si>
  <si>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</si>
  <si>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</si>
  <si>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</si>
  <si>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</si>
  <si>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</si>
  <si>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</si>
  <si>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</si>
  <si>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</si>
  <si>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</si>
  <si>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</si>
  <si>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</si>
  <si>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</si>
  <si>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</si>
  <si>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</si>
  <si>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</si>
  <si>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</si>
  <si>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</si>
  <si>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</si>
  <si>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</si>
  <si>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</si>
  <si>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</si>
  <si>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</si>
  <si>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</si>
  <si>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</si>
  <si>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</si>
  <si>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</si>
  <si>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</si>
  <si>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</si>
  <si>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</si>
  <si>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</si>
  <si>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</si>
  <si>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</si>
  <si>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</si>
  <si>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</si>
  <si>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</si>
  <si>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</si>
  <si>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</si>
  <si>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</si>
  <si>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</si>
  <si>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</si>
  <si>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</si>
  <si>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</si>
  <si>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</si>
  <si>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</si>
  <si>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</si>
  <si>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</si>
  <si>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</si>
  <si>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</si>
  <si>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</si>
  <si>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</si>
  <si>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</si>
  <si>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</si>
  <si>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</si>
  <si>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</si>
  <si>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</si>
  <si>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</si>
  <si>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</si>
  <si>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</si>
  <si>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</si>
  <si>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</si>
  <si>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</si>
  <si>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</si>
  <si>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</si>
  <si>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</si>
  <si>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</si>
  <si>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</si>
  <si>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</si>
  <si>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</si>
  <si>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</si>
  <si>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</si>
  <si>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</si>
  <si>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</si>
  <si>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</si>
  <si>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</si>
  <si>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</si>
  <si>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</si>
  <si>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</si>
  <si>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</si>
  <si>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</si>
  <si>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</si>
  <si>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</si>
  <si>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</si>
  <si>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</si>
  <si>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</si>
  <si>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</si>
  <si>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</si>
  <si>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</si>
  <si>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</si>
  <si>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</si>
  <si>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</si>
  <si>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</si>
  <si>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</si>
  <si>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</si>
  <si>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</si>
  <si>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</si>
  <si>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</si>
  <si>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</si>
  <si>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</si>
  <si>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</si>
  <si>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</si>
  <si>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</si>
  <si>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</si>
  <si>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</si>
  <si>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</si>
  <si>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</si>
  <si>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</si>
  <si>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</si>
  <si>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</si>
  <si>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</si>
  <si>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</si>
  <si>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</si>
  <si>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</si>
  <si>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</si>
  <si>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</si>
  <si>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</si>
  <si>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</si>
  <si>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</si>
  <si>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</si>
  <si>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</si>
  <si>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</si>
  <si>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</si>
  <si>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</si>
  <si>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</si>
  <si>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</si>
  <si>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</si>
  <si>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</si>
  <si>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</si>
  <si>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</si>
  <si>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</si>
  <si>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</si>
  <si>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</si>
  <si>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</si>
  <si>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</si>
  <si>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</si>
  <si>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</si>
  <si>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</si>
  <si>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</si>
  <si>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</si>
  <si>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</si>
  <si>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</si>
  <si>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</si>
  <si>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</si>
  <si>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</si>
  <si>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</si>
  <si>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</si>
  <si>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</si>
  <si>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</si>
  <si>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</si>
  <si>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</si>
  <si>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</si>
  <si>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</si>
  <si>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</si>
  <si>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</si>
  <si>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</si>
  <si>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</si>
  <si>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</si>
  <si>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</si>
  <si>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</si>
  <si>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</si>
  <si>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</si>
  <si>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</si>
  <si>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</si>
  <si>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</si>
  <si>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</si>
  <si>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</si>
  <si>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</si>
  <si>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</si>
  <si>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</si>
  <si>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</si>
  <si>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</si>
  <si>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</si>
  <si>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</si>
  <si>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</si>
  <si>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</si>
  <si>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</si>
  <si>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</si>
  <si>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</si>
  <si>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</si>
  <si>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</si>
  <si>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</si>
  <si>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</si>
  <si>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</si>
  <si>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</si>
  <si>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</si>
  <si>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</si>
  <si>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</si>
  <si>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</si>
  <si>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</si>
  <si>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TUBO PEAD LISO PARA REDE DE ÁGUA OU ESGOTO, DIÂMETRO DE 20 MM, JUNTA SOLDADA (NÃO INCLUI A EXECUÇÃO DE SOLDA) - FORNECIMENTO E ASSENTAMENTO. AF_12/2021</t>
  </si>
  <si>
    <t>TUBO PEAD LISO PARA REDE DE ÁGUA OU ESGOTO, DIÂMETRO DE 32 MM, JUNTA SOLDADA (NÃO INCLUI A EXECUÇÃO DE SOLDA) - FORNECIMENTO E ASSENTAMENTO. AF_12/2021</t>
  </si>
  <si>
    <t>TUBO PEAD LISO PARA REDE DE ÁGUA OU ESGOTO, DIÂMETRO DE 110 MM, JUNTA SOLDADA (NÃO INCLUI A EXECUÇÃO DE SOLDA) - FORNECIMENTO E ASSENTAMENTO. AF_12/2021</t>
  </si>
  <si>
    <t>TUBO PEAD LISO PARA REDE DE ÁGUA OU ESGOTO, DIÂMETRO DE 160 MM, JUNTA SOLDADA (NÃO INCLUI A EXECUÇÃO DE SOLDA) - FORNECIMENTO E ASSENTAMENTO. AF_12/2021</t>
  </si>
  <si>
    <t>TUBO PEAD LISO PARA REDE DE ÁGUA OU ESGOTO, DIÂMETRO DE 200 MM, JUNTA SOLDADA (NÃO INCLUI A EXECUÇÃO DE SOLDA) - FORNECIMENTO E ASSENTAMENTO. AF_12/2021</t>
  </si>
  <si>
    <t>TUBO PEAD LISO PARA REDE DE ÁGUA OU ESGOTO, DIÂMETRO DE 315 MM, JUNTA SOLDADA (NÃO INCLUI A EXECUÇÃO DE SOLDA) - FORNECIMENTO E ASSENTAMENTO. AF_12/2021</t>
  </si>
  <si>
    <t>TUBO PEAD LISO PARA REDE DE ÁGUA OU ESGOTO, DIÂMETRO DE 400 MM, JUNTA SOLDADA (NÃO INCLUI A EXECUÇÃO DE SOLDA) - FORNECIMENTO E ASSENTAMENTO. AF_12/2021</t>
  </si>
  <si>
    <t>TUBO PEAD LISO PARA REDE DE ÁGUA OU ESGOTO, DIÂMETRO DE 500 MM, JUNTA SOLDADA (NÃO INCLUI A EXECUÇÃO DE SOLDA) - FORNECIMENTO E ASSENTAMENTO. AF_12/2021</t>
  </si>
  <si>
    <t>TUBO PEAD LISO PARA REDE DE ÁGUA OU ESGOTO, DIÂMETRO DE 630 MM, JUNTA SOLDADA (NÃO INCLUI A EXECUÇÃO DE SOLDA) - FORNECIMENTO E ASSENTAMENTO. AF_12/2021</t>
  </si>
  <si>
    <t>TUBO PEAD LISO PARA REDE DE ÁGUA OU ESGOTO, DIÂMETRO DE 800 MM, JUNTA SOLDADA (NÃO INCLUI A EXECUÇÃO DE SOLDA) - FORNECIMENTO E ASSENTAMENTO. AF_12/2021</t>
  </si>
  <si>
    <t>TUBO PEAD LISO PARA REDE DE ÁGUA OU ESGOTO, DIÂMETRO DE 900 MM, JUNTA SOLDADA (NÃO INCLUI A EXECUÇÃO DE SOLDA) - FORNECIMENTO E ASSENTAMENTO. AF_12/2021</t>
  </si>
  <si>
    <t>TUBO PEAD LISO PARA REDE DE ÁGUA OU ESGOTO, DIÂMETRO DE 1000 MM, JUNTA SOLDADA (NÃO INCLUI A EXECUÇÃO DE SOLDA) - FORNECIMENTO E ASSENTAMENTO. AF_12/2021</t>
  </si>
  <si>
    <t>TUBO PEAD LISO PARA REDE DE ÁGUA OU ESGOTO, DIÂMETRO DE 1200 MM, JUNTA SOLDADA (NÃO INCLUI A EXECUÇÃO DE SOLDA) - FORNECIMENTO E ASSENTAMENTO. AF_12/2021</t>
  </si>
  <si>
    <t>TUBO PEAD LISO PARA REDE DE ÁGUA OU ESGOTO, DIÂMETRO DE 1400 MM, JUNTA SOLDADA (NÃO INCLUI A EXECUÇÃO DE SOLDA) - FORNECIMENTO E ASSENTAMENTO. AF_12/2021</t>
  </si>
  <si>
    <t>TUBO PEAD LISO PARA REDE DE ÁGUA OU ESGOTO, DIÂMETRO DE 1600 MM, JUNTA SOLDADA (NÃO INCLUI A EXECUÇÃO DE SOLDA) - FORNECIMENTO E ASSENTAMENTO. AF_12/2021</t>
  </si>
  <si>
    <t>ASSENTAMENTO DE CONEXÃO COM 2 ACESSOS, EM PEAD LISO PARA REDE DE ÁGUA OU ESGOTO, DIÂMETRO DE 20 MM, JUNTA SOLDADA (NÃO INCLUI O FORNECIMENTO E EXECUÇÃO DE SOLDA). AF_12/2021</t>
  </si>
  <si>
    <t>ASSENTAMENTO DE CONEXÃO COM 2 ACESSOS, EM PEAD LISO PARA REDE DE ÁGUA OU ESGOTO, DIÂMETRO DE 32 MM, JUNTA SOLDADA (NÃO INCLUI O FORNECIMENTO E EXECUÇÃO DE SOLDA). AF_12/2021</t>
  </si>
  <si>
    <t>ASSENTAMENTO DE CONEXÃO COM 2 ACESSOS, EM PEAD LISO PARA REDE DE ÁGUA OU ESGOTO, DIÂMETRO DE 63 MM, JUNTA SOLDADA (NÃO INCLUI O FORNECIMENTO E EXECUÇÃO DE SOLDA). AF_12/2021</t>
  </si>
  <si>
    <t>ASSENTAMENTO DE CONEXÃO COM 2 ACESSOS, EM PEAD LISO PARA REDE DE ÁGUA OU ESGOTO, DIÂMETRO DE 90 MM, JUNTA SOLDADA (NÃO INCLUI O FORNECIMENTO E EXECUÇÃO DE SOLDA). AF_12/2021</t>
  </si>
  <si>
    <t>ASSENTAMENTO DE CONEXÃO COM 2 ACESSOS, EM PEAD LISO PARA REDE DE ÁGUA OU ESGOTO, DIÂMETRO DE 110 MM, JUNTA SOLDADA (NÃO INCLUI O FORNECIMENTO E EXECUÇÃO DE SOLDA). AF_12/2021</t>
  </si>
  <si>
    <t>ASSENTAMENTO DE CONEXÃO COM 2 ACESSOS, EM PEAD LISO PARA REDE DE ÁGUA OU ESGOTO, DIÂMETRO DE 160 MM, JUNTA SOLDADA (NÃO INCLUI O FORNECIMENTO E EXECUÇÃO DE SOLDA). AF_12/2021</t>
  </si>
  <si>
    <t>ASSENTAMENTO DE CONEXÃO COM 2 ACESSOS, EM PEAD LISO PARA REDE DE ÁGUA OU ESGOTO, DIÂMETRO DE 180 MM, JUNTA SOLDADA (NÃO INCLUI O FORNECIMENTO E EXECUÇÃO DE SOLDA). AF_12/2021</t>
  </si>
  <si>
    <t>ASSENTAMENTO DE CONEXÃO COM 2 ACESSOS, EM PEAD LISO PARA REDE DE ÁGUA OU ESGOTO, DIÂMETRO DE 200 MM, JUNTA SOLDADA (NÃO INCLUI O FORNECIMENTO E EXECUÇÃO DE SOLDA). AF_12/2021</t>
  </si>
  <si>
    <t>ASSENTAMENTO DE CONEXÃO COM 2 ACESSOS, EM PEAD LISO PARA REDE DE ÁGUA OU ESGOTO, DIÂMETRO DE 225 MM, JUNTA SOLDADA (NÃO INCLUI O FORNECIMENTO E EXECUÇÃO DE SOLDA). AF_12/2021</t>
  </si>
  <si>
    <t>ASSENTAMENTO DE CONEXÃO COM 2 ACESSOS, EM PEAD LISO PARA REDE DE ÁGUA OU ESGOTO, DIÂMETRO DE 250 MM, JUNTA SOLDADA (NÃO INCLUI O FORNECIMENTO E EXECUÇÃO DE SOLDA). AF_12/2021</t>
  </si>
  <si>
    <t>ASSENTAMENTO DE CONEXÃO COM 2 ACESSOS, EM PEAD LISO PARA REDE DE ÁGUA OU ESGOTO, DIÂMETRO DE 280 MM, JUNTA SOLDADA (NÃO INCLUI O FORNECIMENTO E EXECUÇÃO DE SOLDA). AF_12/2021</t>
  </si>
  <si>
    <t>ASSENTAMENTO DE CONEXÃO COM 2 ACESSOS, EM PEAD LISO PARA REDE DE ÁGUA OU ESGOTO, DIÂMETRO DE 315 MM, JUNTA SOLDADA (NÃO INCLUI O FORNECIMENTO E EXECUÇÃO DE SOLDA). AF_12/2021</t>
  </si>
  <si>
    <t>ASSENTAMENTO DE CONEXÃO COM 2 ACESSOS, EM PEAD LISO PARA REDE DE ÁGUA OU ESGOTO, DIÂMETRO DE 355 MM, JUNTA SOLDADA (NÃO INCLUI O FORNECIMENTO E EXECUÇÃO DE SOLDA). AF_12/2021</t>
  </si>
  <si>
    <t>ASSENTAMENTO DE CONEXÃO COM 2 ACESSOS, EM PEAD LISO PARA REDE DE ÁGUA OU ESGOTO, DIÂMETRO DE 400 MM, JUNTA SOLDADA (NÃO INCLUI O FORNECIMENTO E EXECUÇÃO DE SOLDA). AF_12/2021</t>
  </si>
  <si>
    <t>ASSENTAMENTO DE CONEXÃO COM 3 ACESSOS, EM PEAD LISO PARA REDE DE ÁGUA OU ESGOTO, DIÂMETRO DE 20 MM, JUNTA SOLDADA (NÃO INCLUI O FORNECIMENTO E EXECUÇÃO DE SOLDA). AF_12/2021</t>
  </si>
  <si>
    <t>ASSENTAMENTO DE CONEXÃO COM 3 ACESSOS, EM PEAD LISO PARA REDE DE ÁGUA OU ESGOTO, DIÂMETRO DE 32 MM, JUNTA SOLDADA (NÃO INCLUI O FORNECIMENTO E EXECUÇÃO DE SOLDA). AF_12/2021</t>
  </si>
  <si>
    <t>ASSENTAMENTO DE CONEXÃO COM 3 ACESSOS, EM PEAD LISO PARA REDE DE ÁGUA OU ESGOTO, DIÂMETRO DE 63 MM, JUNTA SOLDADA (NÃO INCLUI O FORNECIMENTO E EXECUÇÃO DE SOLDA). AF_12/2021</t>
  </si>
  <si>
    <t>ASSENTAMENTO DE CONEXÃO COM 3 ACESSOS, EM PEAD LISO PARA REDE DE ÁGUA OU ESGOTO, DIÂMETRO DE 90 MM, JUNTA SOLDADA (NÃO INCLUI O FORNECIMENTO E EXECUÇÃO DE SOLDA). AF_12/2021</t>
  </si>
  <si>
    <t>ASSENTAMENTO DE CONEXÃO COM 3 ACESSOS, EM PEAD LISO PARA REDE DE ÁGUA OU ESGOTO, DIÂMETRO DE 110 MM, JUNTA SOLDADA (NÃO INCLUI O FORNECIMENTO E EXECUÇÃO DE SOLDA). AF_12/2021</t>
  </si>
  <si>
    <t>ASSENTAMENTO DE CONEXÃO COM 3 ACESSOS, EM PEAD LISO PARA REDE DE ÁGUA OU ESGOTO, DIÂMETRO DE 160 MM, JUNTA SOLDADA (NÃO INCLUI O FORNECIMENTO E EXECUÇÃO DE SOLDA). AF_12/2021</t>
  </si>
  <si>
    <t>ASSENTAMENTO DE CONEXÃO COM 3 ACESSOS, EM PEAD LISO PARA REDE DE ÁGUA OU ESGOTO, DIÂMETRO DE 180 MM, JUNTA SOLDADA (NÃO INCLUI O FORNECIMENTO E EXECUÇÃO DE SOLDA). AF_12/2021</t>
  </si>
  <si>
    <t>ASSENTAMENTO DE CONEXÃO COM 3 ACESSOS, EM PEAD LISO PARA REDE DE ÁGUA OU ESGOTO, DIÂMETRO DE 200 MM, JUNTA SOLDADA (NÃO INCLUI O FORNECIMENTO E EXECUÇÃO DE SOLDA). AF_12/2021</t>
  </si>
  <si>
    <t>ASSENTAMENTO DE CONEXÃO COM 3 ACESSOS, EM PEAD LISO PARA REDE DE ÁGUA OU ESGOTO, DIÂMETRO DE 225 MM, JUNTA SOLDADA (NÃO INCLUI O FORNECIMENTO E EXECUÇÃO DE SOLDA). AF_12/2021</t>
  </si>
  <si>
    <t>ASSENTAMENTO DE CONEXÃO COM 3 ACESSOS, EM PEAD LISO PARA REDE DE ÁGUA OU ESGOTO, DIÂMETRO DE 250 MM, JUNTA SOLDADA (NÃO INCLUI O FORNECIMENTO E EXECUÇÃO DE SOLDA). AF_12/2021</t>
  </si>
  <si>
    <t>ASSENTAMENTO DE CONEXÃO COM 3 ACESSOS, EM PEAD LISO PARA REDE DE ÁGUA OU ESGOTO, DIÂMETRO DE 280 MM, JUNTA SOLDADA (NÃO INCLUI O FORNECIMENTO E EXECUÇÃO DE SOLDA). AF_12/2021</t>
  </si>
  <si>
    <t>ASSENTAMENTO DE CONEXÃO COM 3 ACESSOS, EM PEAD LISO PARA REDE DE ÁGUA OU ESGOTO, DIÂMETRO DE 315 MM, JUNTA SOLDADA (NÃO INCLUI O FORNECIMENTO E EXECUÇÃO DE SOLDA). AF_12/2021</t>
  </si>
  <si>
    <t>ASSENTAMENTO DE CONEXÃO COM 3 ACESSOS, EM PEAD LISO PARA REDE DE ÁGUA OU ESGOTO, DIÂMETRO DE 355 MM, JUNTA SOLDADA (NÃO INCLUI O FORNECIMENTO E EXECUÇÃO DE SOLDA). AF_12/2021</t>
  </si>
  <si>
    <t>ASSENTAMENTO DE CONEXÃO COM 3 ACESSOS, EM PEAD LISO PARA REDE DE ÁGUA OU ESGOTO, DIÂMETRO DE 400 MM, JUNTA SOLDADA (NÃO INCLUI O FORNECIMENTO E EXECUÇÃO DE SOLDA). AF_12/2021</t>
  </si>
  <si>
    <t>LUVA, EM PEAD LISO PARA REDE DE ÁGUA OU ESGOTO, DIÂMETRO DE 20 MM, JUNTA SOLDADA POR ELETROFUSÃO (NÃO INCLUI A EXECUÇÃO DE SOLDA). AF_12/2021</t>
  </si>
  <si>
    <t>LUVA, EM PEAD LISO PARA REDE DE ÁGUA OU ESGOTO, DIÂMETRO DE 32 MM, JUNTA SOLDADA POR ELETROFUSÃO (NÃO INCLUI A EXECUÇÃO DE SOLDA). AF_12/2021</t>
  </si>
  <si>
    <t>LUVA, EM PEAD LISO PARA REDE DE ÁGUA OU ESGOTO, DIÂMETRO DE 63 MM, JUNTA SOLDADA POR ELETROFUSÃO (NÃO INCLUI A EXECUÇÃO DE SOLDA). AF_12/2021</t>
  </si>
  <si>
    <t>LUVA, EM PEAD LISO PARA REDE DE ÁGUA OU ESGOTO, DIÂMETRO DE 200 MM, JUNTA SOLDADA POR ELETROFUSÃO (NÃO INCLUI A EXECUÇÃO DE SOLDA). AF_12/2021</t>
  </si>
  <si>
    <t>LUVA, EM PEAD LISO PARA REDE DE ÁGUA OU ESGOTO, DIÂMETRO DE 400 MM, JUNTA SOLDADA POR ELETROFUSÃO (NÃO INCLUI A EXECUÇÃO DE SOLDA). AF_12/2021</t>
  </si>
  <si>
    <t>COTOVELO 45 GRAUS, EM PEAD LISO PARA REDE DE ÁGUA OU ESGOTO, DIÂMETRO DE 32 MM, JUNTA SOLDADA POR ELETROFUSÃO (NÃO INCLUI A EXECUÇÃO DE SOLDA). AF_12/2021</t>
  </si>
  <si>
    <t>COTOVELO 45 GRAUS, EM PEAD LISO PARA REDE DE ÁGUA OU ESGOTO, DIÂMETRO DE 63 MM, JUNTA SOLDADA POR ELETROFUSÃO (NÃO INCLUI A EXECUÇÃO DE SOLDA). AF_12/2021</t>
  </si>
  <si>
    <t>COTOVELO 45 GRAUS, EM PEAD LISO PARA REDE DE ÁGUA OU ESGOTO, DIÂMETRO DE 200 MM, JUNTA SOLDADA POR ELETROFUSÃO (NÃO INCLUI A EXECUÇÃO DE SOLDA). AF_12/2021</t>
  </si>
  <si>
    <t>COTOVELO 90 GRAUS, EM PEAD LISO PARA REDE DE ÁGUA OU ESGOTO, DIÂMETRO DE 20 MM, JUNTA SOLDADA POR ELETROFUSÃO (NÃO INCLUI A EXECUÇÃO DE SOLDA). AF_12/2021</t>
  </si>
  <si>
    <t>COTOVELO 90 GRAUS, EM PEAD LISO PARA REDE DE ÁGUA OU ESGOTO, DIÂMETRO DE 32 MM, JUNTA SOLDADA POR ELETROFUSÃO (NÃO INCLUI A EXECUÇÃO DE SOLDA). AF_12/2021</t>
  </si>
  <si>
    <t>COTOVELO 90 GRAUS, EM PEAD LISO PARA REDE DE ÁGUA OU ESGOTO, DIÂMETRO DE 63 MM, JUNTA SOLDADA POR ELETROFUSÃO (NÃO INCLUI A EXECUÇÃO DE SOLDA). AF_12/2021</t>
  </si>
  <si>
    <t>COTOVELO 90 GRAUS, POLIETILENO DE ALTA DENSIDADE (PEAD) PARA REDE DE ÁGUA OU ESGOTO, DIÂMETRO DE 200 MM, JUNTA SOLDADA POR ELETROFUSÃO (NÃO INCLUI A EXECUÇÃO DE SOLDA). AF_12/2021</t>
  </si>
  <si>
    <t>TÊ DE SERVIÇO, EM PEAD LISO PARA REDE DE ÁGUA OU ESGOTO, DIÂMETRO DE 63 X 20 MM, JUNTA SOLDADA POR ELETROFUSÃO (NÃO INCLUI A EXECUÇÃO DE SOLDA). AF_12/2021</t>
  </si>
  <si>
    <t>TÊ DE SERVIÇO, EM PEAD LISO PARA REDE DE ÁGUA OU ESGOTO, DIÂMETRO DE 63 X 32 MM, JUNTA SOLDADA POR ELETROFUSÃO (NÃO INCLUI A EXECUÇÃO DE SOLDA). AF_12/2021</t>
  </si>
  <si>
    <t>TÊ DE SERVIÇO, EM PEAD LISO PARA REDE DE ÁGUA OU ESGOTO, DIÂMETRO DE 63 X 63 MM, JUNTA SOLDADA POR ELETROFUSÃO (NÃO INCLUI A EXECUÇÃO DE SOLDA). AF_12/2021</t>
  </si>
  <si>
    <t>TÊ DE SERVIÇO, EM PEAD LISO PARA REDE DE ÁGUA OU ESGOTO, DIÂMETRO DE 200 X 20 MM, JUNTA SOLDADA POR ELETROFUSÃO (NÃO INCLUI A EXECUÇÃO DE SOLDA). AF_12/2021</t>
  </si>
  <si>
    <t>TÊ DE SERVIÇO, EM PEAD LISO PARA REDE DE ÁGUA OU ESGOTO, DIÂMETRO DE 200 X 32 MM, JUNTA SOLDADA POR ELETROFUSÃO (NÃO INCLUI A EXECUÇÃO DE SOLDA). AF_12/2021</t>
  </si>
  <si>
    <t>TÊ DE SERVIÇO, EM PEAD LISO PARA REDE DE ÁGUA OU ESGOTO, DIÂMETRO DE 200 X 63 MM, JUNTA SOLDADA POR ELETROFUSÃO (NÃO INCLUI A EXECUÇÃO DE SOLDA). AF_12/2021</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</si>
  <si>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</si>
  <si>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</si>
  <si>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</si>
  <si>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</si>
  <si>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</si>
  <si>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</si>
  <si>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</si>
  <si>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</si>
  <si>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</si>
  <si>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</si>
  <si>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</si>
  <si>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</si>
  <si>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</si>
  <si>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</si>
  <si>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</si>
  <si>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</si>
  <si>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</si>
  <si>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</si>
  <si>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</si>
  <si>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</si>
  <si>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</si>
  <si>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</si>
  <si>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</si>
  <si>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</si>
  <si>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</si>
  <si>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</si>
  <si>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</si>
  <si>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</si>
  <si>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</si>
  <si>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</si>
  <si>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</si>
  <si>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</si>
  <si>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</si>
  <si>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t>
  </si>
  <si>
    <t>ESTRUTURA DE MADEIRA PROVISÓRIA PARA SUPORTE DE CAIXA D ÁGUA ELEVADA DE 3000 LITROS. AF_05/2018_P</t>
  </si>
  <si>
    <t>CUSTOS HORÁRIOS DE MÁQUINAS E EQUIPAMENTOS</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</si>
  <si>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</si>
  <si>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</si>
  <si>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</si>
  <si>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</si>
  <si>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</si>
  <si>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</si>
  <si>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</si>
  <si>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</si>
  <si>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</si>
  <si>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</si>
  <si>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</si>
  <si>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</si>
  <si>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</si>
  <si>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</si>
  <si>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</si>
  <si>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</si>
  <si>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</si>
  <si>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</si>
  <si>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</si>
  <si>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</si>
  <si>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</si>
  <si>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</si>
  <si>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MOTONIVELADORA POTÊNCIA BÁSICA LÍQUIDA (PRIMEIRA MARCHA) 125 HP, PESO BRUTO 13032 KG, LARGURA DA LÂMINA DE 3,7 M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</si>
  <si>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</si>
  <si>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</si>
  <si>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</si>
  <si>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</si>
  <si>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</si>
  <si>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</si>
  <si>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</si>
  <si>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</si>
  <si>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</si>
  <si>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</si>
  <si>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</si>
  <si>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</si>
  <si>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</si>
  <si>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</si>
  <si>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</si>
  <si>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</si>
  <si>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</si>
  <si>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</si>
  <si>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</si>
  <si>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TRATOR DE ESTEIRAS, POTÊNCIA 125 HP, PESO OPERACIONAL 12,9 T, COM LÂMINA 2,7 M3 - CHP DIURNO. AF_10/2014</t>
  </si>
  <si>
    <t>BOMBA SUBMERSÍVEL ELÉTRICA TRIFÁSICA, POTÊNCIA 2,96 HP, Ø ROTOR 144 MM SEMI-ABERTO, BOCAL DE SAÍDA Ø 2</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</si>
  <si>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</si>
  <si>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</si>
  <si>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</si>
  <si>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</si>
  <si>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</si>
  <si>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</si>
  <si>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</si>
  <si>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</si>
  <si>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</si>
  <si>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</si>
  <si>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</si>
  <si>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</si>
  <si>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</si>
  <si>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</si>
  <si>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</si>
  <si>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</si>
  <si>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</si>
  <si>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</si>
  <si>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</si>
  <si>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</si>
  <si>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</si>
  <si>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</si>
  <si>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</si>
  <si>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</si>
  <si>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</si>
  <si>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</si>
  <si>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</si>
  <si>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</si>
  <si>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</si>
  <si>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</si>
  <si>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CAMINHÃO BASCULANTE 10 M3, TRUCADO CABINE SIMPLES, PESO BRUTO TOTAL 23.000 KG, CARGA ÚTIL MÁXIMA 15.935 KG, DISTÂNCIA ENTRE EIXOS 4,80 M, POTÊNCIA 230 CV INCLUSIVE CAÇAMBA METÁLICA - CHP DIURNO. AF_06/2014</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</si>
  <si>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</si>
  <si>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</si>
  <si>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</si>
  <si>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</si>
  <si>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</si>
  <si>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</si>
  <si>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</si>
  <si>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</si>
  <si>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</si>
  <si>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</si>
  <si>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</si>
  <si>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</si>
  <si>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</si>
  <si>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</si>
  <si>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</si>
  <si>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</si>
  <si>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</si>
  <si>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</si>
  <si>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</si>
  <si>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</si>
  <si>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</si>
  <si>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</si>
  <si>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</si>
  <si>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</si>
  <si>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</si>
  <si>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</si>
  <si>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</si>
  <si>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</si>
  <si>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</si>
  <si>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</si>
  <si>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</si>
  <si>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</si>
  <si>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</si>
  <si>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</si>
  <si>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</si>
  <si>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</si>
  <si>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</si>
  <si>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</si>
  <si>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</si>
  <si>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</si>
  <si>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</si>
  <si>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</si>
  <si>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</si>
  <si>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</si>
  <si>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</si>
  <si>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</si>
  <si>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</si>
  <si>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</si>
  <si>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</si>
  <si>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</si>
  <si>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TERMOFUSORA PARA TUBOS E CONEXÕES EM PPR COM DIÂMETROS DE 20 A 63 MM, POTÊNCIA DE 800 W, TENSAO 220 V - CHP DIURNO. AF_05/2022</t>
  </si>
  <si>
    <t>TERMOFUSORA PARA TUBOS E CONEXÕES EM PPR COM DIÂMETROS DE 75 A 110 MM, POTÊNCIA DE *1100* W, TENSÃO 220 V - CHP DIURNO. AF_05/2022</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</si>
  <si>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</si>
  <si>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</si>
  <si>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</si>
  <si>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</si>
  <si>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</si>
  <si>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</si>
  <si>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</si>
  <si>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</si>
  <si>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</si>
  <si>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</si>
  <si>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</si>
  <si>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</si>
  <si>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</si>
  <si>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</si>
  <si>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</si>
  <si>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</si>
  <si>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</si>
  <si>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</si>
  <si>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</si>
  <si>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</si>
  <si>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</si>
  <si>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</si>
  <si>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MOTONIVELADORA POTÊNCIA BÁSICA LÍQUIDA (PRIMEIRA MARCHA) 125 HP, PESO BRUTO 13032 KG, LARGURA DA LÂMINA DE 3,7 M - CHI DIURNO. AF_06/2014</t>
  </si>
  <si>
    <t>PÁ CARREGADEIRA SOBRE RODAS, POTÊNCIA 197 HP, CAPACIDADE DA CAÇAMBA 2,5 A 3,5 M3, PESO OPERACIONAL 18338 KG - CHI DIURNO. AF_06/2014</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</si>
  <si>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</si>
  <si>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</si>
  <si>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</si>
  <si>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</si>
  <si>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</si>
  <si>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</si>
  <si>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</si>
  <si>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</si>
  <si>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</si>
  <si>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</si>
  <si>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</si>
  <si>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</si>
  <si>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</si>
  <si>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</si>
  <si>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</si>
  <si>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</si>
  <si>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TRATOR DE ESTEIRAS, POTÊNCIA 125 HP, PESO OPERACIONAL 12,9 T, COM LÂMINA 2,7 M3 - CHI DIURNO. AF_10/2014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</si>
  <si>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</si>
  <si>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</si>
  <si>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</si>
  <si>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</si>
  <si>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</si>
  <si>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</si>
  <si>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</si>
  <si>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</si>
  <si>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</si>
  <si>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</si>
  <si>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</si>
  <si>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</si>
  <si>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</si>
  <si>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</si>
  <si>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</si>
  <si>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</si>
  <si>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</si>
  <si>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</si>
  <si>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</si>
  <si>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</si>
  <si>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</si>
  <si>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</si>
  <si>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</si>
  <si>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</si>
  <si>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</si>
  <si>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</si>
  <si>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</si>
  <si>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</si>
  <si>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</si>
  <si>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</si>
  <si>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</si>
  <si>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</si>
  <si>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</si>
  <si>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</si>
  <si>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</si>
  <si>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</si>
  <si>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</si>
  <si>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</si>
  <si>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</si>
  <si>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</si>
  <si>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</si>
  <si>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</si>
  <si>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</si>
  <si>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</si>
  <si>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</si>
  <si>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</si>
  <si>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</si>
  <si>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</si>
  <si>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</si>
  <si>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</si>
  <si>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</si>
  <si>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</si>
  <si>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</si>
  <si>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</si>
  <si>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</si>
  <si>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</si>
  <si>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</si>
  <si>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</si>
  <si>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</si>
  <si>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</si>
  <si>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</si>
  <si>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</si>
  <si>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</si>
  <si>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</si>
  <si>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</si>
  <si>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</si>
  <si>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</si>
  <si>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</si>
  <si>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</si>
  <si>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</si>
  <si>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</si>
  <si>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</si>
  <si>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</si>
  <si>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</si>
  <si>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</si>
  <si>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</si>
  <si>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</si>
  <si>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</si>
  <si>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</si>
  <si>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</si>
  <si>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</si>
  <si>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</si>
  <si>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TERMOFUSORA PARA TUBOS E CONEXÕES EM PPR COM DIÂMETROS DE 20 A 63 MM, POTÊNCIA DE 800 W, TENSAO 220 V - CHI DIURNO. AF_05/2022</t>
  </si>
  <si>
    <t>TERMOFUSORA PARA TUBOS E CONEXÕES EM PPR COM DIÂMETROS DE 75 A 110 MM, POTÊNCIA DE *1100* W, TENSÃO 220 V - CHI DIURNO. AF_05/2022</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</si>
  <si>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</si>
  <si>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</si>
  <si>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</si>
  <si>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</si>
  <si>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</si>
  <si>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</si>
  <si>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</si>
  <si>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</si>
  <si>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</si>
  <si>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</si>
  <si>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</si>
  <si>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</si>
  <si>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</si>
  <si>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</si>
  <si>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</si>
  <si>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</si>
  <si>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</si>
  <si>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</si>
  <si>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</si>
  <si>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</si>
  <si>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</si>
  <si>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</si>
  <si>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</si>
  <si>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</si>
  <si>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</si>
  <si>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</si>
  <si>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</si>
  <si>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</si>
  <si>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</si>
  <si>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</si>
  <si>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</si>
  <si>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</si>
  <si>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</si>
  <si>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</si>
  <si>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</si>
  <si>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</si>
  <si>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</si>
  <si>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</si>
  <si>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</si>
  <si>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</si>
  <si>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</si>
  <si>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</si>
  <si>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</si>
  <si>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</si>
  <si>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</si>
  <si>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</si>
  <si>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</si>
  <si>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</si>
  <si>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</si>
  <si>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</si>
  <si>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</si>
  <si>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</si>
  <si>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</si>
  <si>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</si>
  <si>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</si>
  <si>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</si>
  <si>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</si>
  <si>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</si>
  <si>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</si>
  <si>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</si>
  <si>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</si>
  <si>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</si>
  <si>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</si>
  <si>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</si>
  <si>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</si>
  <si>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</si>
  <si>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</si>
  <si>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</si>
  <si>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</si>
  <si>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</si>
  <si>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</si>
  <si>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</si>
  <si>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</si>
  <si>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</si>
  <si>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</si>
  <si>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</si>
  <si>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</si>
  <si>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</si>
  <si>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</si>
  <si>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</si>
  <si>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</si>
  <si>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</si>
  <si>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</si>
  <si>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</si>
  <si>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</si>
  <si>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</si>
  <si>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</si>
  <si>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</si>
  <si>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</si>
  <si>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</si>
  <si>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</si>
  <si>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</si>
  <si>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</si>
  <si>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</si>
  <si>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</si>
  <si>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</si>
  <si>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</si>
  <si>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</si>
  <si>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</si>
  <si>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</si>
  <si>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</si>
  <si>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</si>
  <si>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CV, SEM CARREGADOR - DEPRECIAÇÃO. AF_06/2014</t>
  </si>
  <si>
    <t>BETONEIRA CAPACIDADE NOMINAL 400 L, CAPACIDADE DE MISTURA 310 L, MOTOR A DIESEL POTÊNCIA 5,0 CV, SEM CARREGADOR - JUROS. AF_06/2014</t>
  </si>
  <si>
    <t>BETONEIRA CAPACIDADE NOMINAL 400 L, CAPACIDADE DE MISTURA 310 L, MOTOR A DIESEL POTÊNCIA 5,0 CV, SEM CARREGADOR - MANUTENÇÃO. AF_06/2014</t>
  </si>
  <si>
    <t>BETONEIRA CAPACIDADE NOMINAL 400 L, CAPACIDADE DE MISTURA 310 L, MOTOR A DIESEL POTÊNCIA 5,0 CV,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</si>
  <si>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</si>
  <si>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</si>
  <si>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</si>
  <si>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</si>
  <si>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</si>
  <si>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</si>
  <si>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</si>
  <si>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</si>
  <si>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</si>
  <si>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</si>
  <si>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</si>
  <si>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</si>
  <si>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</si>
  <si>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</si>
  <si>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</si>
  <si>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</si>
  <si>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</si>
  <si>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</si>
  <si>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</si>
  <si>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</si>
  <si>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</si>
  <si>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</si>
  <si>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</si>
  <si>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</si>
  <si>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</si>
  <si>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</si>
  <si>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</si>
  <si>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</si>
  <si>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</si>
  <si>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</si>
  <si>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</si>
  <si>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</si>
  <si>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</si>
  <si>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</si>
  <si>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</si>
  <si>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</si>
  <si>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</si>
  <si>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</si>
  <si>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</si>
  <si>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</si>
  <si>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</si>
  <si>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</si>
  <si>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</si>
  <si>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</si>
  <si>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</si>
  <si>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</si>
  <si>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</si>
  <si>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</si>
  <si>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</si>
  <si>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</si>
  <si>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</si>
  <si>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</si>
  <si>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</si>
  <si>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</si>
  <si>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</si>
  <si>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</si>
  <si>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</si>
  <si>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</si>
  <si>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</si>
  <si>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</si>
  <si>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</si>
  <si>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</si>
  <si>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</si>
  <si>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</si>
  <si>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</si>
  <si>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</si>
  <si>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</si>
  <si>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</si>
  <si>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</si>
  <si>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</si>
  <si>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</si>
  <si>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</si>
  <si>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</si>
  <si>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</si>
  <si>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</si>
  <si>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</si>
  <si>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</si>
  <si>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</si>
  <si>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</si>
  <si>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</si>
  <si>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</si>
  <si>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</si>
  <si>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</si>
  <si>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</si>
  <si>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</si>
  <si>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</si>
  <si>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</si>
  <si>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</si>
  <si>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</si>
  <si>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</si>
  <si>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</si>
  <si>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</si>
  <si>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</si>
  <si>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</si>
  <si>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</si>
  <si>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</si>
  <si>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</si>
  <si>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</si>
  <si>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</si>
  <si>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</si>
  <si>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</si>
  <si>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</si>
  <si>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</si>
  <si>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</si>
  <si>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</si>
  <si>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</si>
  <si>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</si>
  <si>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</si>
  <si>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</si>
  <si>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CV, COM CARREGADOR - DEPRECIAÇÃO. AF_11/2014</t>
  </si>
  <si>
    <t>BETONEIRA CAPACIDADE NOMINAL DE 600 L, CAPACIDADE DE MISTURA 440 L, MOTOR A DIESEL POTÊNCIA 10 CV, COM CARREGADOR - JUROS. AF_11/2014</t>
  </si>
  <si>
    <t>BETONEIRA CAPACIDADE NOMINAL DE 600 L, CAPACIDADE DE MISTURA 440 L, MOTOR A DIESEL POTÊNCIA 10 CV, COM CARREGADOR - MANUTENÇÃO. AF_11/2014</t>
  </si>
  <si>
    <t>BETONEIRA CAPACIDADE NOMINAL DE 600 L, CAPACIDADE DE MISTURA 440 L, MOTOR A DIESEL POTÊNCIA 10 CV,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</si>
  <si>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</si>
  <si>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</si>
  <si>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</si>
  <si>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</si>
  <si>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</si>
  <si>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</si>
  <si>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</si>
  <si>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</si>
  <si>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</si>
  <si>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</si>
  <si>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</si>
  <si>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</si>
  <si>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</si>
  <si>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</si>
  <si>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</si>
  <si>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</si>
  <si>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</si>
  <si>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</si>
  <si>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</si>
  <si>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</si>
  <si>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</si>
  <si>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</si>
  <si>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</si>
  <si>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</si>
  <si>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</si>
  <si>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</si>
  <si>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</si>
  <si>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</si>
  <si>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</si>
  <si>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</si>
  <si>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</si>
  <si>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</si>
  <si>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</si>
  <si>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</si>
  <si>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</si>
  <si>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</si>
  <si>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</si>
  <si>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</si>
  <si>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</si>
  <si>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</si>
  <si>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</si>
  <si>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</si>
  <si>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</si>
  <si>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</si>
  <si>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</si>
  <si>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</si>
  <si>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</si>
  <si>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</si>
  <si>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</si>
  <si>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</si>
  <si>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</si>
  <si>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</si>
  <si>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</si>
  <si>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</si>
  <si>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</si>
  <si>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</si>
  <si>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</si>
  <si>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</si>
  <si>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</si>
  <si>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</si>
  <si>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</si>
  <si>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</si>
  <si>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</si>
  <si>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</si>
  <si>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</si>
  <si>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</si>
  <si>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</si>
  <si>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</si>
  <si>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</si>
  <si>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</si>
  <si>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</si>
  <si>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</si>
  <si>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</si>
  <si>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</si>
  <si>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</si>
  <si>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</si>
  <si>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</si>
  <si>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</si>
  <si>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</si>
  <si>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</si>
  <si>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</si>
  <si>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</si>
  <si>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</si>
  <si>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</si>
  <si>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</si>
  <si>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</si>
  <si>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</si>
  <si>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</si>
  <si>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</si>
  <si>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</si>
  <si>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</si>
  <si>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</si>
  <si>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</si>
  <si>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</si>
  <si>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</si>
  <si>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</si>
  <si>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</si>
  <si>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</si>
  <si>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</si>
  <si>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</si>
  <si>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</si>
  <si>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</si>
  <si>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</si>
  <si>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</si>
  <si>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</si>
  <si>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</si>
  <si>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</si>
  <si>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</si>
  <si>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</si>
  <si>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</si>
  <si>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</si>
  <si>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</si>
  <si>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</si>
  <si>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</si>
  <si>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</si>
  <si>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</si>
  <si>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</si>
  <si>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</si>
  <si>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</si>
  <si>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</si>
  <si>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</si>
  <si>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</si>
  <si>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</si>
  <si>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</si>
  <si>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</si>
  <si>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</si>
  <si>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</si>
  <si>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</si>
  <si>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</si>
  <si>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</si>
  <si>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</si>
  <si>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</si>
  <si>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</si>
  <si>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</si>
  <si>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</si>
  <si>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</si>
  <si>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</si>
  <si>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</si>
  <si>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</si>
  <si>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</si>
  <si>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</si>
  <si>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</si>
  <si>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</si>
  <si>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</si>
  <si>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</si>
  <si>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</si>
  <si>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</si>
  <si>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</si>
  <si>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</si>
  <si>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</si>
  <si>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</si>
  <si>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</si>
  <si>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</si>
  <si>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</si>
  <si>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</si>
  <si>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</si>
  <si>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</si>
  <si>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</si>
  <si>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</si>
  <si>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</si>
  <si>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</si>
  <si>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</si>
  <si>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</si>
  <si>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</si>
  <si>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</si>
  <si>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</si>
  <si>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</si>
  <si>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</si>
  <si>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</si>
  <si>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</si>
  <si>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</si>
  <si>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</si>
  <si>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</si>
  <si>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</si>
  <si>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</si>
  <si>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</si>
  <si>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</si>
  <si>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</si>
  <si>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</si>
  <si>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</si>
  <si>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</si>
  <si>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</si>
  <si>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</si>
  <si>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</si>
  <si>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</si>
  <si>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</si>
  <si>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</si>
  <si>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</si>
  <si>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 xml:space="preserve">PERFURATRIZ COM TORRE METÁLICA PARA EXECUÇÃO DE ESTACA HÉLICE CONTÍNUA, PROFUNDIDADE MÁXIMA DE 32 M, DIÂMETRO MÁXIMO DE 1000 MM, POTÊNCIA INSTALADA DE 350 HP, MESA ROTATIVA COM TORQUE MÁXIMO DE 263 KNM </t>
  </si>
  <si>
    <t>BETONEIRA CAPACIDADE NOMINAL 400 L, CAPACIDADE DE MISTURA 310 L, MOTOR A GASOLINA POTÊNCIA 5,5 CV, SEM CARREGADOR - DEPRECIAÇÃO. AF_02/2016</t>
  </si>
  <si>
    <t>BETONEIRA CAPACIDADE NOMINAL 400 L, CAPACIDADE DE MISTURA 310 L, MOTOR A GASOLINA POTÊNCIA 5,5 CV, SEM CARREGADOR - JUROS. AF_02/2016</t>
  </si>
  <si>
    <t>BETONEIRA CAPACIDADE NOMINAL 400 L, CAPACIDADE DE MISTURA 310 L, MOTOR A GASOLINA POTÊNCIA 5,5 CV, SEM CARREGADOR - MANUTENÇÃO. AF_02/2016</t>
  </si>
  <si>
    <t>BETONEIRA CAPACIDADE NOMINAL 400 L, CAPACIDADE DE MISTURA 310 L, MOTOR A GASOLINA POTÊNCIA 5,5 CV,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</si>
  <si>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</si>
  <si>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</si>
  <si>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</si>
  <si>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</si>
  <si>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 xml:space="preserve">GRUA ASCENCIONAL, LANÇA DE 30 M, CAPACIDADE DE 1,0 T A 30 M, ALTURA ATÉ 39 M </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</si>
  <si>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</si>
  <si>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</si>
  <si>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</si>
  <si>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</si>
  <si>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</si>
  <si>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</si>
  <si>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</si>
  <si>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</si>
  <si>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</si>
  <si>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</si>
  <si>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</si>
  <si>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</si>
  <si>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</si>
  <si>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</si>
  <si>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 xml:space="preserve">GUINDAUTO HIDRÁULICO, CAPACIDADE MÁXIMA DE CARGA 3300 KG, MOMENTO MÁXIMO DE CARGA 5,8 TM, ALCANCE MÁXIMO HORIZONTAL 7,60 M, INCLUSIVE CAMINHÃO TOCO PBT 16.000 KG, POTÊNCIA DE 189 CV </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</si>
  <si>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</si>
  <si>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</si>
  <si>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</si>
  <si>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</si>
  <si>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</si>
  <si>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</si>
  <si>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</si>
  <si>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</si>
  <si>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</si>
  <si>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</si>
  <si>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</si>
  <si>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</si>
  <si>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</si>
  <si>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</si>
  <si>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</si>
  <si>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</si>
  <si>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</si>
  <si>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</si>
  <si>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</si>
  <si>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</si>
  <si>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</si>
  <si>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</si>
  <si>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</si>
  <si>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</si>
  <si>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</si>
  <si>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</si>
  <si>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</si>
  <si>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</si>
  <si>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</si>
  <si>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</si>
  <si>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</si>
  <si>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</si>
  <si>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</si>
  <si>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</si>
  <si>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</si>
  <si>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</si>
  <si>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 xml:space="preserve">DISTRIBUIDOR DE AGREGADOS AUTOPROPELIDO, CAP 3 M3, A DIESEL, POTÊNCIA 176CV </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</si>
  <si>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</si>
  <si>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</si>
  <si>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</si>
  <si>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</si>
  <si>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</si>
  <si>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</si>
  <si>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</si>
  <si>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 xml:space="preserve">GRUA ASCENCIONAL, LANÇA DE 42 M, CAPACIDADE DE 1,5 T A 30 M, ALTURA ATÉ 39 M </t>
  </si>
  <si>
    <t xml:space="preserve">GRUA ASCENCIONAL, LANCA DE 42 M, CAPACIDADE DE 1,5 T A 30 M, ALTURA ATE 39 M </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</si>
  <si>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</si>
  <si>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</si>
  <si>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</si>
  <si>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</si>
  <si>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</si>
  <si>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</si>
  <si>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</si>
  <si>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</si>
  <si>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</si>
  <si>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</si>
  <si>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</si>
  <si>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 xml:space="preserve">RÉGUA VIBRATÓRIA DUPLA PARA CONCRETO, PESO DE 60KG, COMPRIMENTO 4 M, COM MOTOR A GASOLINA, POTÊNCIA 5,5 HP </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</si>
  <si>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</si>
  <si>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</si>
  <si>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</si>
  <si>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 xml:space="preserve">POLIDORA DE PISO (POLITRIZ), PESO DE 100KG, DIÂMETRO 450 MM, MOTOR ELÉTRICO, POTÊNCIA 4 HP </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</si>
  <si>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</si>
  <si>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</si>
  <si>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</si>
  <si>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 xml:space="preserve">DESEMPENADEIRA DE CONCRETO, PESO DE 75KG, 4 PÁS, MOTOR A GASOLINA, POTÊNCIA 5,5 HP </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</si>
  <si>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</si>
  <si>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</si>
  <si>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</si>
  <si>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</si>
  <si>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</si>
  <si>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</si>
  <si>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</si>
  <si>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</si>
  <si>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</si>
  <si>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</si>
  <si>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</si>
  <si>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</si>
  <si>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</si>
  <si>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</si>
  <si>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</si>
  <si>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</si>
  <si>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</si>
  <si>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</si>
  <si>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</si>
  <si>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</si>
  <si>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</si>
  <si>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</si>
  <si>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</si>
  <si>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</si>
  <si>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</si>
  <si>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</si>
  <si>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</si>
  <si>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</si>
  <si>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</si>
  <si>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</si>
  <si>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</si>
  <si>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</si>
  <si>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</si>
  <si>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</si>
  <si>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</si>
  <si>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</si>
  <si>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</si>
  <si>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</si>
  <si>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</si>
  <si>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</si>
  <si>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</si>
  <si>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</si>
  <si>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</si>
  <si>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</si>
  <si>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</si>
  <si>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</si>
  <si>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</si>
  <si>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</si>
  <si>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</si>
  <si>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</si>
  <si>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</si>
  <si>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</si>
  <si>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</si>
  <si>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</si>
  <si>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</si>
  <si>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</si>
  <si>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</si>
  <si>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</si>
  <si>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</si>
  <si>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</si>
  <si>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</si>
  <si>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</si>
  <si>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</si>
  <si>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</si>
  <si>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</si>
  <si>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</si>
  <si>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</si>
  <si>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</si>
  <si>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</si>
  <si>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</si>
  <si>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</si>
  <si>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</si>
  <si>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</si>
  <si>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</si>
  <si>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</si>
  <si>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</si>
  <si>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</si>
  <si>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CALDEIRA A GÁS COM TERMOSTATO, CAPACIDADE 100 LITROS - MATERIAIS NA OPERAÇÃO. AF_04/2019</t>
  </si>
  <si>
    <t>CENTRAL DE LAMA BENTONÍTICA (DEPÓSITO DE BENTONITA, MISTURADOR DE ALTA TURBULÊNCIA, SILOS DE ARMAZENAMENTO DE LAMA E ÁGUA, LABORATÓRIO DE CONTROLE DE QUALIDADE DA LAMA) - MATERIAIS NA OPERAÇÃO. AF_04/2019</t>
  </si>
  <si>
    <t>CONJUNTO MACACO E BOMBA HIDRÁULICA PARA PROTENSAO DE CORDOALHAS, ESFORÇO MAXIMO DE 115 TONELADAS - MATERIAIS NA OPERAÇÃO. AF_04/2019</t>
  </si>
  <si>
    <t>CONJUNTO CILINDRO E BOMBA HIDRÁULICA PARA PROTENSÃO DE MONOBARRAS PARA TIRANTES, ESFORÇO MÁXIMO DE 30 TONELADAS  - MATERIAIS NA OPERAÇÃO. AF_04/2019</t>
  </si>
  <si>
    <t>GUINDASTE HIDRAULICO AUTOPROPELIDO, COM LANÇA TRELIÇADA 40 M, CAPACIDADE MÁXIMA 75 T, EQUIPADO COM CLAMSHELL - MATERIAIS NA OPERAÇÃO. AF_04/2019</t>
  </si>
  <si>
    <t>GUINDASTE SOBRE ESTEIRAS, COM LANÇA TRELIÇADA 40 M, CAPACIDADE MÁXIMA 75 T - MATERIAIS NA OPERAÇÃO. AF_04/2019</t>
  </si>
  <si>
    <t>GUINDASTE SOBRE ESTEIRAS, COM LANÇA TRELIÇADA 40 M, CAPACIDADE MÁXIMA 75 T, EQUIPADO COM CLAMSHELL - MATERIAIS NA OPERAÇÃO. AF_04/2019</t>
  </si>
  <si>
    <t>MÁQUINA FORMER DOBRAS DIVERSAS: 220V/380V TRIFÁSICO OU MONOFÁSICO, CAPACIDADE 0,5-1,27MM, MOTOR 2CV - MATERIAIS NA OPERAÇÃO. AF_04/2019</t>
  </si>
  <si>
    <t>MÁQUINA SOLDA ARCO COM PISTOLA DE SOLDAGEM PARA STUD BOLT DE 5 MM A 22 MM - MATERIAIS NA OPERAÇÃO. AF_04/2019</t>
  </si>
  <si>
    <t>PERFURATRIZ HIDRÁULICA SOBRE ESTEIRA, TORQUE MÁXIMO 161 KNM, PROFUNDIDADE MÁXIMA 54 M, DIÂMETRO MÁXIMO 1500 MM, POTÊNCIA MOTOR 268 HP - MATERIAIS NA OPERAÇÃO. AF_04/2019</t>
  </si>
  <si>
    <t>PERFURATRIZ PARA EXECUÇÃO DE ESTACAS SECANTES, TIPO HÉLICE CONTÍNUA COM CABEÇOTE DUPLO E TUBO METÁLICO - MATERIAIS NA OPERAÇÃO. AF_04/2019</t>
  </si>
  <si>
    <t>PLATAFORMA ELEVATÓRIA - MATERIAIS NA OPERAÇÃO. AF_04/2019</t>
  </si>
  <si>
    <t>PÓRTICO ROLANTE MONOVIGA, PERFIL I, 4 PERNAS, CAPACIDADE 5 T  - MATERIAIS NA OPERAÇÃO. AF_04/2019</t>
  </si>
  <si>
    <t>ESCAVADEIRA HIDRÁULICA SOBRE ESTEIRA, PESO OPERACIONAL ENTRE 22,00 E 23,50 T, POTÊNCIA NOMINAL 139 HP, COM MARTELO ROMPEDOR HIDRÁULICO 1700 KG - MATERIAIS NA OPERAÇÃO. AF_04/2019</t>
  </si>
  <si>
    <t>TORRE, COMPOSTA POR GUINCHO MECÂNICO, GUINCHO MANUAL, CABOS DE AÇO, PITEIRA E SOQUETE  - MATERIAIS NA OPERAÇÃO. AF_04/2019</t>
  </si>
  <si>
    <t>UNIDADE DOSADORA AIRLESS TIPO HOT SPRAY - MATERIAIS NA OPERAÇÃO. AF_04/2019</t>
  </si>
  <si>
    <t>ENCERADEIRA INDUSTRIAL, 400 MM, 220V, 1 HP - MATERIAIS NA OPERAÇÃO. AF_08/2019</t>
  </si>
  <si>
    <t>SERRA FITA HORIZONTAL, ELÉTRICA, COM CONTROLE HIDRÁULICO, PAINEL DE COMANDO EM 24 V, MOTOR ELÉTRICO 1,5 CV, DIMENSÕES DA FITA 3880 X 27 X 0,9 MM, TRIFÁSICA - MATERIAIS NA OPERAÇÃO. AF_08/2019</t>
  </si>
  <si>
    <t>FURADEIRA ELETROMAGNÉTICA, VELOCIDADE (SEM CARGA/ COM CARGA) 450/ 270 RPM, ESPESSURA MÁXIMA DA CHAPA A SER FURADA 50 MM, PORÇA DE ADESÃO MAGNÉTICA 17000 N, POTÊNCIA 1100 W, ALIMENTÇÃO 220 - 60 HZ, MONOFÁSICA - MATERIAIS NA OPERAÇÃO. AF_08/2019</t>
  </si>
  <si>
    <t>MÁQUINA METALEIRA UNIVERSAL MODELO IW 110/180 BTD - MATERIAIS NA OPERAÇÃO. AF_08/2019</t>
  </si>
  <si>
    <t>TARTARUGA DE OXICORTE CG1, MONOFÁSICA, 220 V, FREQUÊNCIA 50 HZ, VELOCIDADE DE CORTE (MM/MIN) 50 A 750, DIÂMETRO MÍNIMO DO COMPASSO MM 200 - MATERIAIS NA OPERAÇÃO. AF_08/2019</t>
  </si>
  <si>
    <t>BETONEIRA CAPACIDADE NOMINAL DE 250 L, CAPACIDADE DE MISTURA DE 175 L, MOTOR ELÉTRICO MONOFÁSICO POTÊNCIA 1CV - MATERIAIS NA OPERAÇÃO. AF_08/2019</t>
  </si>
  <si>
    <t>RETROESCAVADEIRA SOBRE RODAS COM CARREGADEIRA , PESO OPERACIONAL MÍN. 6,674, POTÊNCIA LÍQ 88 HP, COM MARTELO ROMPEDOR HIDRÁULICO ENTRE  275 A 362 KG - MATERIAIS NA OPERAÇÃO. AF_02/2021</t>
  </si>
  <si>
    <t>PERFURATRIZ HIDRÁULICA SOBRE ESTEIRA, TORQUE MÁXIMO 98 KNM, PROFUNDIDADE MÁXIMA 25 M, DIÂMETRO MÁXIMO 115 MM, POTÊNCIA MOTOR 190 HP - MATERIAIS NA OPERAÇÃO. AF_02/2021</t>
  </si>
  <si>
    <t>COMPRESSOR DE AR, VAZAO DE 10 PCM, RESERVATORIO 100 L, PRESSAO DE TRABALHO ENTRE 6,9 E 9,7 BAR, POTENCIA 2 HP, TENSAO 110/220 V - MATERIAIS NA OPERAÇÃO. AF_05/2017'</t>
  </si>
  <si>
    <t>MÁQUINA DEMARCADORA DE FAIXA DE TRÁFEGO À FRIO, TRAÇÃO MANUAL, 4 CV, PRESSÃO MAX 3300 PSI, TANQUE 20 L - MATERIAIS NA OPERAÇÃO. AF_06/2021</t>
  </si>
  <si>
    <t>MÁQUINA PARA SOLDA POR ELETROFUSÃO PARA TUBOS DE POLIETILENO DE ALTA DENSIDADE (PEAD) COM DIÂMETRO EXTERNO DE 20 A 800 MM, POTÊNCIA ENTRE 2750 E 3000 W - MATERIAIS NA OPERAÇÃO. AF_10/2021</t>
  </si>
  <si>
    <t>MÁQUINA PARA SOLDA POR ELETROFUSÃO PARA TUBOS DE POLIETILENO DE ALTA DENSIDADE (PEAD) COM DIÂMETRO EXTERNO DE 20 A 1600 MM, POTÊNCIA DE 3500 W - MATERIAIS NA OPERAÇÃO. AF_10/2021</t>
  </si>
  <si>
    <t>MÁQUINA PARA SOLDA POR TERMOFUSÃO PARA TUBOS DE POLIETILENO DE ALTA DENSIDADE (PEAD) COM DIÂMETRO EXTERNO DE 90 A 315 MM, POTÊNCIA ENTRE 2500 E 5350 W - MATERIAIS NA OPERAÇÃO. AF_10/2021</t>
  </si>
  <si>
    <t>MÁQUINA PARA SOLDA POR TERMOFUSÃO PARA TUBOS DE POLIETILENO DE ALTA DENSIDADE (PEAD) COM DIÂMETRO EXTERNO DE 315 A 630 MM, POTÊNCIA ENTRE 8000 E 12350 W - MATERIAIS NA OPERAÇÃO. AF_10/2021</t>
  </si>
  <si>
    <t>MÁQUINA PARA SOLDA POR TERMOFUSÃO PARA TUBOS DE POLIETILENO DE ALTA DENSIDADE (PEAD) COM DIÂMETRO EXTERNO DE 710 A 1200 MM, POTÊNCIA ENTRE 16000 E 29500 W - MATERIAIS NA OPERAÇÃO. AF_10/2021</t>
  </si>
  <si>
    <t>PERFURATRIZ PARA FURO DIRECIONAL HORIZONTAL (HDD) COM CAPACIDADE ATÉ 89 KN, POTÊNCIA 24,8 HP A 80 HP (INCLUSO FERRAMENTAS E LOCALIZADOR) - MATERIAIS NA OPERAÇÃO. AF_11/2021</t>
  </si>
  <si>
    <t>PERFURATRIZ PARA FURO DIRECIONAL HORIZONTAL (HDD) COM CAPACIDADE DE 90 KN A 200 KN, POTÊNCIA 100 HP A 160 HP (INCLUSO FERRAMENTAS E LOCALIZADOR) - MATERIAIS NA OPERAÇÃO. AF_11/2021</t>
  </si>
  <si>
    <t>PERFURATRIZ PARA FURO DIRECIONAL HORIZONTAL (HDD) COM CAPACIDADE DE 201 KN A 560 KN, POTÊNCIA 200 HP A 260 HP (INCLUSO FERRAMENTAS E LOCALIZADOR) - MATERIAIS NA OPERAÇÃO. AF_11/2021</t>
  </si>
  <si>
    <t>MISTURADOR PARA PREPARO DE LAMA ESTABILIZANTE COM CAPACIDADE DE *4000* L, COM BOMBA CENTRÍFUGA 5,5 HP A 23,07 HP, PARA SISTEMA DE FURO DIRECIONAL - MATERIAIS NA OPERAÇÃO. AF_11/2021</t>
  </si>
  <si>
    <t>VARREDEIRA DE GRAMA SINTÉTICA A GASOLINA, 2,4 CV, 4 TEMPOS - MATERIAIS NA OPERAÇÃO. AF_02/2022</t>
  </si>
  <si>
    <t>BATE ESTACA PARA INSTALAÇÃO DE DEFENSAS METÁLICAS (GUARD RAIL) FIXO - MATERIAIS NA OPERAÇÃO. AF_02/2022</t>
  </si>
  <si>
    <t>MINI GUINDASTE ARANHA SOBRE ESTEIRAS E LANCA TELESCÓPICA, CAPACIDADE MÁXIMA DE CARGA 3,0 TON, RAIO MÁXIMO DE TRABALHO 8,25 M, ALTURA DE LANÇA DO SOLO 9,2 M, 55 M DE CABO DE AÇO 8 MM, MOTOR ELÉTRICO 220/380 VOLTS TRIFÁSICO - MATERIAIS NA OPERAÇÃO. AF_03/2022</t>
  </si>
  <si>
    <t>CONJUNTO MACACO HIDRÁULICO E CENTRAL DE BOMBEAMENTO MOTORIZADO 1,8 KW PARA PROTENSÃO DE MONOCABOS PARA CONCRETO PROTENDIDO, ESFORÇO MÁXIMO DE 20 TONELADAS  - MATERIAIS NA OPERAÇÃO. AF_05/2022</t>
  </si>
  <si>
    <t>CONJUNTO MACACO HIDRÁULICO E CENTRAL DE BOMBEAMENTO MOTORIZADO 1,8 KW PARA PROTENSÃO DE MONOCABOS PARA CONCRETO PROTENDIDO, ESFORÇO MÁXIMO DE 30 TONELADAS  - MATERIAIS NA OPERAÇÃO. AF_05/2022</t>
  </si>
  <si>
    <t>TERMOFUSORA PARA TUBOS E CONEXÕES EM PPR COM DIÂMETROS DE 20 A 63 MM, POTÊNCIA DE 800 W, TENSAO 220 V - DEPRECIAÇÃO. AF_05/2022</t>
  </si>
  <si>
    <t>TERMOFUSORA PARA TUBOS E CONEXÕES EM PPR COM DIÂMETROS DE 20 A 63 MM, POTÊNCIA DE 800 W, TENSAO 220 V - JUROS. AF_05/2022</t>
  </si>
  <si>
    <t>TERMOFUSORA PARA TUBOS E CONEXÕES EM PPR COM DIÂMETROS DE 20 A 63 MM, POTÊNCIA DE 800 W, TENSAO 220 V - MANUTENÇÃO. AF_05/2022</t>
  </si>
  <si>
    <t>TERMOFUSORA PARA TUBOS E CONEXÕES EM PPR COM DIÂMETROS DE 20 A 63 MM, POTÊNCIA DE 800 W, TENSAO 220 V - MATERIAIS NA OPERAÇÃO. AF_05/2022</t>
  </si>
  <si>
    <t>TERMOFUSORA PARA TUBOS E CONEXÕES EM PPR COM DIÂMETROS DE 75 A 110 MM, POTÊNCIA DE *1100* W, TENSÃO 220 V - DEPRECIAÇÃO. AF_05/2022</t>
  </si>
  <si>
    <t>TERMOFUSORA PARA TUBOS E CONEXÕES EM PPR COM DIÂMETROS DE 75 A 110 MM, POTÊNCIA DE *1100* W, TENSÃO 220 V - JUROS. AF_05/2022</t>
  </si>
  <si>
    <t>TERMOFUSORA PARA TUBOS E CONEXÕES EM PPR COM DIÂMETROS DE 75 A 110 MM, POTÊNCIA DE *1100* W, TENSÃO 220 V - MANUTENÇÃO. AF_05/2022</t>
  </si>
  <si>
    <t>TERMOFUSORA PARA TUBOS E CONEXÕES EM PPR COM DIÂMETROS DE 75 A 110 MM, POTÊNCIA DE *1100* W, TENSÃO 220 V - MATERIAIS NA OPERAÇÃO. AF_05/2022</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</si>
  <si>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</si>
  <si>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</si>
  <si>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</si>
  <si>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</si>
  <si>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</si>
  <si>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</si>
  <si>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</si>
  <si>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</si>
  <si>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</si>
  <si>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</si>
  <si>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</si>
  <si>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</si>
  <si>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</si>
  <si>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</si>
  <si>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</si>
  <si>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</si>
  <si>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</si>
  <si>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</si>
  <si>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</si>
  <si>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</si>
  <si>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</si>
  <si>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</si>
  <si>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</si>
  <si>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</si>
  <si>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</si>
  <si>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</si>
  <si>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</si>
  <si>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</si>
  <si>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</si>
  <si>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</si>
  <si>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</si>
  <si>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</si>
  <si>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</si>
  <si>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</si>
  <si>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</si>
  <si>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</si>
  <si>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</si>
  <si>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</si>
  <si>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</si>
  <si>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</si>
  <si>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</si>
  <si>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</si>
  <si>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</si>
  <si>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</si>
  <si>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</si>
  <si>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</si>
  <si>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</si>
  <si>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</si>
  <si>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</si>
  <si>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</si>
  <si>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</si>
  <si>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</si>
  <si>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</si>
  <si>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</si>
  <si>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</si>
  <si>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</si>
  <si>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</si>
  <si>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</si>
  <si>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</si>
  <si>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</si>
  <si>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</si>
  <si>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</si>
  <si>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</si>
  <si>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</si>
  <si>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</si>
  <si>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</si>
  <si>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</si>
  <si>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</si>
  <si>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8 MM, COM ATÉ 2 ÁGUAS, INCLUSO IÇAMENTO. AF_07/2019_P</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</si>
  <si>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</si>
  <si>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</si>
  <si>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</si>
  <si>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</si>
  <si>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</si>
  <si>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</si>
  <si>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</si>
  <si>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</si>
  <si>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</si>
  <si>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</si>
  <si>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</si>
  <si>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</si>
  <si>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</si>
  <si>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</si>
  <si>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</si>
  <si>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</si>
  <si>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</si>
  <si>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</si>
  <si>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</si>
  <si>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</si>
  <si>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</si>
  <si>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</si>
  <si>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</si>
  <si>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</si>
  <si>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</si>
  <si>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</si>
  <si>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</si>
  <si>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</si>
  <si>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</si>
  <si>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</si>
  <si>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</si>
  <si>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</si>
  <si>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</si>
  <si>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</si>
  <si>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</si>
  <si>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</si>
  <si>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</si>
  <si>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</si>
  <si>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</si>
  <si>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</si>
  <si>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</si>
  <si>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</si>
  <si>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</si>
  <si>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</si>
  <si>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</si>
  <si>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</si>
  <si>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</si>
  <si>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</si>
  <si>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</si>
  <si>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</si>
  <si>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</si>
  <si>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</si>
  <si>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</si>
  <si>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</si>
  <si>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</si>
  <si>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</si>
  <si>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</si>
  <si>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</si>
  <si>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</si>
  <si>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</si>
  <si>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</si>
  <si>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</si>
  <si>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</si>
  <si>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</si>
  <si>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</si>
  <si>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</si>
  <si>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</si>
  <si>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</si>
  <si>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</si>
  <si>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</si>
  <si>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</si>
  <si>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</si>
  <si>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</si>
  <si>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</si>
  <si>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</si>
  <si>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</si>
  <si>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</si>
  <si>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</si>
  <si>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</si>
  <si>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</si>
  <si>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</si>
  <si>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</si>
  <si>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</si>
  <si>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</si>
  <si>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</si>
  <si>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</si>
  <si>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</si>
  <si>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</si>
  <si>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</si>
  <si>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</si>
  <si>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</si>
  <si>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</si>
  <si>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</si>
  <si>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</si>
  <si>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</si>
  <si>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</si>
  <si>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</si>
  <si>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</si>
  <si>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</si>
  <si>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</si>
  <si>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</si>
  <si>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</si>
  <si>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</si>
  <si>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</si>
  <si>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</si>
  <si>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PVC CORRUGADO FLEXÍVEL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</si>
  <si>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</si>
  <si>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</si>
  <si>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</si>
  <si>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</si>
  <si>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</si>
  <si>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</si>
  <si>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</si>
  <si>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</si>
  <si>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</si>
  <si>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</si>
  <si>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</si>
  <si>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</si>
  <si>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</si>
  <si>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</si>
  <si>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</si>
  <si>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</si>
  <si>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GEOTÊXTIL NÃO TECIDO 100% POLIÉSTER, RESISTÊNCIA A TRAÇÃO DE 31 KN/M (RT-31), INSTALADO EM DRENO - FORNECIMENTO E INSTALAÇÃO. AF_07/2021</t>
  </si>
  <si>
    <t xml:space="preserve">MURO DE GABIÃO, ENCHIMENTO COM PEDRA DE MÃO TIPO RACHÃO, DE GRAVIDADE, COM GAIOLAS DE COMPRIMENTO IGUAL A 2 M, PARA MUROS COM ALTURA MENOR OU IGUAL A 4 M </t>
  </si>
  <si>
    <t xml:space="preserve">MURO DE GABIÃO, ENCHIMENTO COM PEDRA DE MÃO TIPO RACHÃO, DE GRAVIDADE, COM GAIOLAS DE COMPRIMENTO IGUAL A 5 M, PARA MUROS COM ALTURA MENOR OU IGUAL A 4 M </t>
  </si>
  <si>
    <t xml:space="preserve">MURO DE GABIÃO, ENCHIMENTO COM PEDRA DE MÃO TIPO RACHÃO, DE GRAVIDADE, COM GAIOLAS DE COMPRIMENTO IGUAL A 2 M, PARA MUROS COM ALTURA MAIOR QUE 4 M E MENOR OU IGUAL A 6 M </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</si>
  <si>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</si>
  <si>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</si>
  <si>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</si>
  <si>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</si>
  <si>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</si>
  <si>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</si>
  <si>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</si>
  <si>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</si>
  <si>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</si>
  <si>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</si>
  <si>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</si>
  <si>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</si>
  <si>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</si>
  <si>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</si>
  <si>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</si>
  <si>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</si>
  <si>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</si>
  <si>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</si>
  <si>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</si>
  <si>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</si>
  <si>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</si>
  <si>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</si>
  <si>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</si>
  <si>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</si>
  <si>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</si>
  <si>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</si>
  <si>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</si>
  <si>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</si>
  <si>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</si>
  <si>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</si>
  <si>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</si>
  <si>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</si>
  <si>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</si>
  <si>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</si>
  <si>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</si>
  <si>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</si>
  <si>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</si>
  <si>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</si>
  <si>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</si>
  <si>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</si>
  <si>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</si>
  <si>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</si>
  <si>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</si>
  <si>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</si>
  <si>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</si>
  <si>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</si>
  <si>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</si>
  <si>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</si>
  <si>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</si>
  <si>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</si>
  <si>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</si>
  <si>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</si>
  <si>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</si>
  <si>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</si>
  <si>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</si>
  <si>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</si>
  <si>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</si>
  <si>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</si>
  <si>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</si>
  <si>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</si>
  <si>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</si>
  <si>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</si>
  <si>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</si>
  <si>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</si>
  <si>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</si>
  <si>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</si>
  <si>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</si>
  <si>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</si>
  <si>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</si>
  <si>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</si>
  <si>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</si>
  <si>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</si>
  <si>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</si>
  <si>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</si>
  <si>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</si>
  <si>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</si>
  <si>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</si>
  <si>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</si>
  <si>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 xml:space="preserve">CONCRETAGEM DE CORTINA DE CONTENÇÃO, ATRAVÉS DE BOMBA  </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</si>
  <si>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</si>
  <si>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</si>
  <si>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</si>
  <si>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</si>
  <si>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</si>
  <si>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</si>
  <si>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</si>
  <si>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</si>
  <si>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</si>
  <si>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</si>
  <si>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</si>
  <si>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</si>
  <si>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</si>
  <si>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</si>
  <si>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</si>
  <si>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</si>
  <si>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</si>
  <si>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</si>
  <si>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CAIXA COM GRELHA SIMPLES RETANGULAR, EM CONCRETO PRÉ-MOLDADO, DIMENSÕES INTERNAS: 0,6X1,0X1,0 M. AF_12/2020</t>
  </si>
  <si>
    <t>CAIXA COM GRELHA DUPLA RETANGULAR, EM CONCRETO PRÉ-MOLDADO, DIMENSÕES INTERNAS: 0,5X2,2X1,0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</si>
  <si>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</si>
  <si>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</si>
  <si>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</si>
  <si>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</si>
  <si>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</si>
  <si>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</si>
  <si>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</si>
  <si>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</si>
  <si>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</si>
  <si>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</si>
  <si>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</si>
  <si>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</si>
  <si>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</si>
  <si>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</si>
  <si>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0,60 M, PROFUNDIDADE = 0,90 M, EXCLUINDO TAMPÃO. AF_12/2020</t>
  </si>
  <si>
    <t>POÇO DE INSPEÇÃO CIRCULAR PARA ESGOTO, EM CONCRETO PRÉ-MOLDADO, DIÂMETRO INTERNO = 0,60 M, PROFUNDIDADE = 1,40 M, EXCLUINDO TAMPÃO. AF_12/2020</t>
  </si>
  <si>
    <t>POÇO DE INSPEÇÃO CIRCULAR PARA ESGOTO, EM ALVENARIA COM TIJOLOS CERÂMICOS MACIÇOS, DIÂMETRO INTERNO = 0,60 M, PROFUNDIDADE = 0,95 M, EXCLUINDO TAMPÃO. AF_12/2020</t>
  </si>
  <si>
    <t>POÇO DE INSPEÇÃO CIRCULAR PARA ESGOTO, EM ALVENARIA COM TIJOLOS CERÂMICOS MACIÇOS, DIÂMETRO INTERNO = 0,60 M, PROFUNDIDADE = 1,45 M, EXCLUINDO TAMPÃO. AF_12/2020</t>
  </si>
  <si>
    <t>BASE PARA POÇO DE VISITA CIRCULAR PARA ESGOTO, EM CONCRETO PRÉ-MOLDADO, DIÂMETRO INTERNO = 0,80 M, PROFUNDIDADE = 1,35 M, EXCLUINDO TAMPÃO. AF_12/2020</t>
  </si>
  <si>
    <t>BASE PARA POÇO DE VISITA CIRCULAR PARA  ESGOTO, EM ALVENARIA COM TIJOLOS CERÂMICOS MACIÇOS, DIÂMETRO INTERNO = 0,80 M, PROFUNDIDADE = 1,40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</si>
  <si>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</si>
  <si>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</si>
  <si>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</si>
  <si>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</si>
  <si>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1,20 M, PROFUNDIDADE = 1,40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</si>
  <si>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</si>
  <si>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</si>
  <si>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1,50 M, PROFUNDIDADE = 1,40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</si>
  <si>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</si>
  <si>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1,40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</si>
  <si>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</si>
  <si>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1,40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</si>
  <si>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</si>
  <si>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</si>
  <si>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</si>
  <si>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1,40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</si>
  <si>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</si>
  <si>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</si>
  <si>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1,40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</si>
  <si>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</si>
  <si>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</si>
  <si>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</si>
  <si>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1,40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</si>
  <si>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</si>
  <si>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1,40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</si>
  <si>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</si>
  <si>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1,40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</si>
  <si>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</si>
  <si>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1,40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</si>
  <si>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</si>
  <si>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1,40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</si>
  <si>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</si>
  <si>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1,40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</si>
  <si>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</si>
  <si>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1,40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</si>
  <si>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</si>
  <si>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1,40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</si>
  <si>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</si>
  <si>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1,40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</si>
  <si>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</si>
  <si>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1,40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</si>
  <si>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</si>
  <si>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1,40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</si>
  <si>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</si>
  <si>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1,40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</si>
  <si>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</si>
  <si>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1,40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</si>
  <si>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</si>
  <si>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1,40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</si>
  <si>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</si>
  <si>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1,40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</si>
  <si>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</si>
  <si>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1,40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</si>
  <si>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</si>
  <si>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1,40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</si>
  <si>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</si>
  <si>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1,40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</si>
  <si>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</si>
  <si>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1,40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</si>
  <si>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</si>
  <si>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</si>
  <si>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</si>
  <si>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</si>
  <si>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</si>
  <si>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1,0 M, PROFUNDIDADE = 1,40 M, EXCLUINDO TAMPÃO. AF_12/2020</t>
  </si>
  <si>
    <t>BASE PARA POÇO DE VISITA RETANGULAR PARA ESGOTO, EM ALVENARIA COM BLOCOS DE CONCRETO, DIMENSÕES INTERNAS = 1X3,5 M, PROFUNDIDADE = 1,40 M, EXCLUINDO TAMPÃO. AF_12/2020</t>
  </si>
  <si>
    <t>BASE PARA POÇO DE VISITA RETANGULAR PARA ESGOTO, EM ALVENARIA COM BLOCOS DE CONCRETO, DIMENSÕES INTERNAS = 1X2 M, PROFUNDIDADE = 1,40 M, EXCLUINDO TAMPÃO. AF_12/2020</t>
  </si>
  <si>
    <t>BASE PARA POÇO DE VISITA RETANGULAR PARA ESGOTO, EM ALVENARIA COM BLOCOS DE CONCRETO, DIMENSÕES INTERNAS = 1X2,5 M, PROFUNDIDADE = 1,40 M, EXCLUINDO TAMPÃO. AF_12/2020</t>
  </si>
  <si>
    <t>ACRÉSCIMO PARA POÇO DE VISITA CIRCULAR PARA ESGOTO, EM CONCRETO PRÉ-MOLDADO, DIÂMETRO INTERNO = 0,8 M. AF_12/2020</t>
  </si>
  <si>
    <t>BASE PARA POÇO DE VISITA CIRCULAR PARA ESGOTO, EM CONCRETO PRÉ-MOLDADO, DIÂMETRO INTERNO = 1,0 M, PROFUNDIDADE = 1,35 M, EXCLUINDO TAMPÃO.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</si>
  <si>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</si>
  <si>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</si>
  <si>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1,40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</si>
  <si>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</si>
  <si>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1,40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</si>
  <si>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</si>
  <si>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</si>
  <si>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1,50 M, PROFUNDIDADE = 1,40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</si>
  <si>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</si>
  <si>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1,40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</si>
  <si>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</si>
  <si>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1,40 M, EXCLUINDO TAMPÃO. AF_12/2020</t>
  </si>
  <si>
    <t>BASE PARA POÇO DE VISITA RETANGULAR PARA DRENAGEM, EM ALVENARIA COM BLOCOS DE CONCRETO, DIMENSÕES INTERNAS = 1X1,5 M, PROFUNDIDADE = 1,40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</si>
  <si>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</si>
  <si>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</si>
  <si>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1,40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</si>
  <si>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</si>
  <si>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1,40 M, EXCLUINDO TAMPÃO. AF_12/2020</t>
  </si>
  <si>
    <t>POÇO DE INSPEÇÃO CIRCULAR PARA DRENAGEM, EM CONCRETO PRÉ-MOLDADO, DIÂMETRO INTERNO = 0,60 M, PROFUNDIDADE = 0,90 M, EXCLUINDO TAMPÃO. AF_12/2020</t>
  </si>
  <si>
    <t>ACRÉSCIMO PARA POÇO DE VISITA RETANGULAR PARA DRENAGEM, EM ALVENARIA COM BLOCOS DE CONCRETO, DIMENSÕES INTERNAS = 1X2,5 M. AF_12/2020</t>
  </si>
  <si>
    <t>POÇO DE INSPEÇÃO CIRCULAR PARA DRENAGEM, EM CONCRETO PRÉ-MOLDADO, DIÂMETRO INTERNO = 0,60 M, PROFUNDIDADE = 1,40 M, EXCLUINDO TAMPÃO. AF_12/2020</t>
  </si>
  <si>
    <t>BASE PARA POÇO DE VISITA RETANGULAR PARA DRENAGEM, EM ALVENARIA COM BLOCOS DE CONCRETO, DIMENSÕES INTERNAS = 1,5X3 M, PROFUNDIDADE = 1,40 M, EXCLUINDO TAMPÃO. AF_12/2020</t>
  </si>
  <si>
    <t>POÇO DE INSPEÇÃO CIRCULAR PARA DRENAGEM, EM ALVENARIA COM TIJOLOS CERÂMICOS MACIÇOS, DIÂMETRO INTERNO = 0,60 M, PROFUNDIDADE = 0,95 M, EXCLUINDO TAMPÃO. AF_12/2020</t>
  </si>
  <si>
    <t>POÇO DE INSPEÇÃO CIRCULAR PARA DRENAGEM, EM ALVENARIA COM TIJOLOS CERÂMICOS MACIÇOS, DIÂMETRO INTERNO = 0,60 M, PROFUNDIDADE = 1,45 M, EXCLUINDO TAMPÃO. AF_12/2020</t>
  </si>
  <si>
    <t>BASE PARA POÇO DE VISITA RETANGULAR PARA DRENAGEM, EM ALVENARIA COM BLOCOS DE CONCRETO, DIMENSÕES INTERNAS = 1X3 M, PROFUNDIDADE = 1,40 M, EXCLUINDO TAMPÃO. AF_12/2020</t>
  </si>
  <si>
    <t>BASE PARA POÇO DE VISITA CIRCULAR PARA DRENAGEM, EM CONCRETO PRÉ-MOLDADO, DIÂMETRO INTERNO = 0,80 M, PROFUNDIDADE = 1,35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</si>
  <si>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</si>
  <si>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</si>
  <si>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</si>
  <si>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1,40 M, EXCLUINDO TAMPÃO. AF_12/2020</t>
  </si>
  <si>
    <t>BASE PARA POÇO DE VISITA CIRCULAR PARA DRENAGEM, EM ALVENARIA COM TIJOLOS CERÂMICOS MACIÇOS, DIÂMETRO INTERNO = 0,80 M, PROFUNDIDADE = 1,40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</si>
  <si>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</si>
  <si>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</si>
  <si>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</si>
  <si>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1,40 M, EXCLUINDO TAMPÃO. AF_12/2020</t>
  </si>
  <si>
    <t>BASE PARA POÇO DE VISITA CIRCULAR PARA DRENAGEM, EM CONCRETO PRÉ-MOLDADO, DIÂMETRO INTERNO = 1,0 M, PROFUNDIDADE = 1,35 M, EXCLUINDO TAMPÃO. AF_05/2018</t>
  </si>
  <si>
    <t>BASE PARA POÇO DE VISITA RETANGULAR PARA DRENAGEM, EM ALVENARIA COM BLOCOS DE CONCRETO, DIMENSÕES INTERNAS = 1X4 M, PROFUNDIDADE = 1,40 M, EXCLUINDO TAMPÃO. AF_12/2020</t>
  </si>
  <si>
    <t>BASE PARA POÇO DE VISITA RETANGULAR PARA DRENAGEM, EM ALVENARIA COM BLOCOS DE CONCRETO, DIMENSÕES INTERNAS = 2,5X3 M, PROFUNDIDADE = 1,40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</si>
  <si>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</si>
  <si>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</si>
  <si>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1,40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</si>
  <si>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</si>
  <si>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1,0 M, PROFUNDIDADE = 1,40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</si>
  <si>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</si>
  <si>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1,40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</si>
  <si>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</si>
  <si>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</si>
  <si>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1,40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</si>
  <si>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</si>
  <si>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1,40 M, EXCLUINDO TAMPÃO. AF_12/2020</t>
  </si>
  <si>
    <t>BASE PARA POÇO DE VISITA RETANGULAR PARA DRENAGEM, EM ALVENARIA COM BLOCOS DE CONCRETO, DIMENSÕES INTERNAS = 2X2 M, PROFUNDIDADE = 1,40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</si>
  <si>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</si>
  <si>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1,40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</si>
  <si>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</si>
  <si>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1,40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</si>
  <si>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</si>
  <si>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</si>
  <si>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1,40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</si>
  <si>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</si>
  <si>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1,40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</si>
  <si>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</si>
  <si>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1,40 M, EXCLUINDO TAMPÃO. AF_12/2020</t>
  </si>
  <si>
    <t>BASE PARA POÇO DE VISITA RETANGULAR PARA DRENAGEM, EM ALVENARIA COM BLOCOS DE CONCRETO, DIMENSÕES INTERNAS = 3,5X4 M, PROFUNDIDADE = 1,40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</si>
  <si>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</si>
  <si>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1,40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</si>
  <si>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</si>
  <si>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</si>
  <si>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</si>
  <si>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1,40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</si>
  <si>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</si>
  <si>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1,40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</si>
  <si>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</si>
  <si>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1,40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</si>
  <si>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</si>
  <si>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1,40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</si>
  <si>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</si>
  <si>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</si>
  <si>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</si>
  <si>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H=0,50 M. AF_12/2020</t>
  </si>
  <si>
    <t>CAIXA ENTERRADA DISTRIBUIDORA DE VAZÃO (SUMIDOUROS MÚLTIPLOS), RETANGULAR, EM ALVENARIA COM BLOCOS DE CONCRETO, DIMENSÕES INTERNAS: 0,60 X 0,60 X H=0,50 M. AF_12/2020</t>
  </si>
  <si>
    <t>CAIXA ENTERRADA DISTRIBUIDORA DE VAZÃO (SUMIDOUROS MÚLTIPLOS), RETANGULAR, EM CONCRETO PRÉ-MOLDADO, DIMENSÕES INTERNAS: 0,60 X 0,60 X H=0,50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</si>
  <si>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</si>
  <si>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1,20 M, PROFUNDIDADE = 1,60 M, EXCLUINDO TAMPÃO. AF_12/2020</t>
  </si>
  <si>
    <t>BASE PARA POÇO DE VISITA CIRCULAR PARA  ESGOTO, EM CONCRETO PRÉ-MOLDADO, DIÂMETRO INTERNO = 1,50 M, PROFUNDIDADE = 1,35 M, EXCLUINDO TAMPÃO. AF_12/2020</t>
  </si>
  <si>
    <t>BASE PARA POÇO DE VISITA CIRCULAR PARA DRENAGEM, EM CONCRETO PRÉ-MOLDADO, DIÂMETRO INTERNO = 1,50 M, PROFUNDIDADE = 1,35 M, EXCLUINDO TAMPÃO. AF_12/2020</t>
  </si>
  <si>
    <t>BASE PARA POÇO DE VISITA CIRCULAR PARA DRENAGEM, EM CONCRETO PRÉ-MOLDADO, DIÂMETRO INTERNO = 1,20 M, PROFUNDIDADE = 1,60 M, EXCLUINDO TAMPÃO. AF_05/2021</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</si>
  <si>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</si>
  <si>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</si>
  <si>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</si>
  <si>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</si>
  <si>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</si>
  <si>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</si>
  <si>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</si>
  <si>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</si>
  <si>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</si>
  <si>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</si>
  <si>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</si>
  <si>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</si>
  <si>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</si>
  <si>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</si>
  <si>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</si>
  <si>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</si>
  <si>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</si>
  <si>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</si>
  <si>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</si>
  <si>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</si>
  <si>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</si>
  <si>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</si>
  <si>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</si>
  <si>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</si>
  <si>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</si>
  <si>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</si>
  <si>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</si>
  <si>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</si>
  <si>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</si>
  <si>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</si>
  <si>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</si>
  <si>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</si>
  <si>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</si>
  <si>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</si>
  <si>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</si>
  <si>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</si>
  <si>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</si>
  <si>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</si>
  <si>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</si>
  <si>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</si>
  <si>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</si>
  <si>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</si>
  <si>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</si>
  <si>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</si>
  <si>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</si>
  <si>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</si>
  <si>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</si>
  <si>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</si>
  <si>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</si>
  <si>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</si>
  <si>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</si>
  <si>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</si>
  <si>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</si>
  <si>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</si>
  <si>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</si>
  <si>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</si>
  <si>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</si>
  <si>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</si>
  <si>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</si>
  <si>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</si>
  <si>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</si>
  <si>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</si>
  <si>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</si>
  <si>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</si>
  <si>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</si>
  <si>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</si>
  <si>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</si>
  <si>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</si>
  <si>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</si>
  <si>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</si>
  <si>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</si>
  <si>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</si>
  <si>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</si>
  <si>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</si>
  <si>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</si>
  <si>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</si>
  <si>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</si>
  <si>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</si>
  <si>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</si>
  <si>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</si>
  <si>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</si>
  <si>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</si>
  <si>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</si>
  <si>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</si>
  <si>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</si>
  <si>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</si>
  <si>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</si>
  <si>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</si>
  <si>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</si>
  <si>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</si>
  <si>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</si>
  <si>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</si>
  <si>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</si>
  <si>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</si>
  <si>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</si>
  <si>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</si>
  <si>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</si>
  <si>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</si>
  <si>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</si>
  <si>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</si>
  <si>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</si>
  <si>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</si>
  <si>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</si>
  <si>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</si>
  <si>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</si>
  <si>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</si>
  <si>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</si>
  <si>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</si>
  <si>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ESCORAMENTO DE VALA, TIPO PONTALETEAMENTO, COM PROFUNDIDADE DE 0 A 1,5 M, LARGURA MENOR QUE 1,5 M. AF_08/2020</t>
  </si>
  <si>
    <t>ESCORAMENTO</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</si>
  <si>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</si>
  <si>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</si>
  <si>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</si>
  <si>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</si>
  <si>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</si>
  <si>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</si>
  <si>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</si>
  <si>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</si>
  <si>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</si>
  <si>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</si>
  <si>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</si>
  <si>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</si>
  <si>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</si>
  <si>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</si>
  <si>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</si>
  <si>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</si>
  <si>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</si>
  <si>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</si>
  <si>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</si>
  <si>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</si>
  <si>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</si>
  <si>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</si>
  <si>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</si>
  <si>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</si>
  <si>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</si>
  <si>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</si>
  <si>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</si>
  <si>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</si>
  <si>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</si>
  <si>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</si>
  <si>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</si>
  <si>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</si>
  <si>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</si>
  <si>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</si>
  <si>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</si>
  <si>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</si>
  <si>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</si>
  <si>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</si>
  <si>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</si>
  <si>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</si>
  <si>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</si>
  <si>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</si>
  <si>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</si>
  <si>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</si>
  <si>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</si>
  <si>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</si>
  <si>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</si>
  <si>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</si>
  <si>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</si>
  <si>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</si>
  <si>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</si>
  <si>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</si>
  <si>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</si>
  <si>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</si>
  <si>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</si>
  <si>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</si>
  <si>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</si>
  <si>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</si>
  <si>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</si>
  <si>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</si>
  <si>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</si>
  <si>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</si>
  <si>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</si>
  <si>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</si>
  <si>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</si>
  <si>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</si>
  <si>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</si>
  <si>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</si>
  <si>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</si>
  <si>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</si>
  <si>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</si>
  <si>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</si>
  <si>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</si>
  <si>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</si>
  <si>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</si>
  <si>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</si>
  <si>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</si>
  <si>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</si>
  <si>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</si>
  <si>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</si>
  <si>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</si>
  <si>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</si>
  <si>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</si>
  <si>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</si>
  <si>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</si>
  <si>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</si>
  <si>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</si>
  <si>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</si>
  <si>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</si>
  <si>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</si>
  <si>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</si>
  <si>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</si>
  <si>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</si>
  <si>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</si>
  <si>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</si>
  <si>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</si>
  <si>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</si>
  <si>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</si>
  <si>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</si>
  <si>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</si>
  <si>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</si>
  <si>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</si>
  <si>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</si>
  <si>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</si>
  <si>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</si>
  <si>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</si>
  <si>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</si>
  <si>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</si>
  <si>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</si>
  <si>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</si>
  <si>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</si>
  <si>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</si>
  <si>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</si>
  <si>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</si>
  <si>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</si>
  <si>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</si>
  <si>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</si>
  <si>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</si>
  <si>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</si>
  <si>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</si>
  <si>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</si>
  <si>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</si>
  <si>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</si>
  <si>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</si>
  <si>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</si>
  <si>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</si>
  <si>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</si>
  <si>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</si>
  <si>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</si>
  <si>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</si>
  <si>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</si>
  <si>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</si>
  <si>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</si>
  <si>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</si>
  <si>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</si>
  <si>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</si>
  <si>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</si>
  <si>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</si>
  <si>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</si>
  <si>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</si>
  <si>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</si>
  <si>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</si>
  <si>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</si>
  <si>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</si>
  <si>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</si>
  <si>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</si>
  <si>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</si>
  <si>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</si>
  <si>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</si>
  <si>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</si>
  <si>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</si>
  <si>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</si>
  <si>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</si>
  <si>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</si>
  <si>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</si>
  <si>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</si>
  <si>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</si>
  <si>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</si>
  <si>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</si>
  <si>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</si>
  <si>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</si>
  <si>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</si>
  <si>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</si>
  <si>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</si>
  <si>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</si>
  <si>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</si>
  <si>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</si>
  <si>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</si>
  <si>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</si>
  <si>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</si>
  <si>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</si>
  <si>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</si>
  <si>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</si>
  <si>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</si>
  <si>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</si>
  <si>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</si>
  <si>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</si>
  <si>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</si>
  <si>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</si>
  <si>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</si>
  <si>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</si>
  <si>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</si>
  <si>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</si>
  <si>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</si>
  <si>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</si>
  <si>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</si>
  <si>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</si>
  <si>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</si>
  <si>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</si>
  <si>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</si>
  <si>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</si>
  <si>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</si>
  <si>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</si>
  <si>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</si>
  <si>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</si>
  <si>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</si>
  <si>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</si>
  <si>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</si>
  <si>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</si>
  <si>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</si>
  <si>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</si>
  <si>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CONTRAMARCO DE ALUMÍNIO, FIXAÇÃO COM ARGAMASSA - FORNECIMENTO E INSTALAÇÃO. AF_12/2019</t>
  </si>
  <si>
    <t>CONTRAMARCO DE ALUMÍNIO, FIXAÇÃO COM PARAFUSO -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</si>
  <si>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</si>
  <si>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</si>
  <si>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</si>
  <si>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</si>
  <si>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</si>
  <si>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</si>
  <si>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</si>
  <si>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</si>
  <si>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</si>
  <si>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</si>
  <si>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</si>
  <si>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</si>
  <si>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</si>
  <si>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</si>
  <si>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</si>
  <si>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</si>
  <si>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</si>
  <si>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</si>
  <si>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</si>
  <si>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</si>
  <si>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</si>
  <si>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</si>
  <si>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</si>
  <si>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</si>
  <si>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</si>
  <si>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</si>
  <si>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</si>
  <si>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</si>
  <si>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</si>
  <si>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</si>
  <si>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</si>
  <si>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</si>
  <si>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</si>
  <si>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</si>
  <si>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</si>
  <si>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</si>
  <si>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</si>
  <si>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</si>
  <si>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</si>
  <si>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</si>
  <si>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</si>
  <si>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</si>
  <si>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</si>
  <si>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</si>
  <si>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</si>
  <si>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</si>
  <si>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</si>
  <si>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</si>
  <si>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</si>
  <si>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</si>
  <si>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</si>
  <si>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</si>
  <si>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</si>
  <si>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</si>
  <si>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</si>
  <si>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</si>
  <si>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</si>
  <si>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LAJES SOBRE SOLO OU RADIERS.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</si>
  <si>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</si>
  <si>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</si>
  <si>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</si>
  <si>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</si>
  <si>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</si>
  <si>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</si>
  <si>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</si>
  <si>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</si>
  <si>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</si>
  <si>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</si>
  <si>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</si>
  <si>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</si>
  <si>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</si>
  <si>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</si>
  <si>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</si>
  <si>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</si>
  <si>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</si>
  <si>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</si>
  <si>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</si>
  <si>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</si>
  <si>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</si>
  <si>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</si>
  <si>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</si>
  <si>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</si>
  <si>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</si>
  <si>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</si>
  <si>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</si>
  <si>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</si>
  <si>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</si>
  <si>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</si>
  <si>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</si>
  <si>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</si>
  <si>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FABRICAÇÃO DE FÔRMA PARA PILARES E ESTRUTURAS SIMILARES, EM CHAPA DE MADEIRA COMPENSADA PLASTIFICADA, E = 18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</si>
  <si>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</si>
  <si>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</si>
  <si>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</si>
  <si>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LAJES, EM MADEIRA SERRADA, E=25 MM.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</si>
  <si>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</si>
  <si>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</si>
  <si>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</si>
  <si>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</si>
  <si>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</si>
  <si>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</si>
  <si>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</si>
  <si>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</si>
  <si>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</si>
  <si>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</si>
  <si>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</si>
  <si>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</si>
  <si>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</si>
  <si>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</si>
  <si>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</si>
  <si>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</si>
  <si>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</si>
  <si>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</si>
  <si>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</si>
  <si>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</si>
  <si>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</si>
  <si>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</si>
  <si>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</si>
  <si>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</si>
  <si>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</si>
  <si>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</si>
  <si>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</si>
  <si>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</si>
  <si>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</si>
  <si>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</si>
  <si>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</si>
  <si>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</si>
  <si>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</si>
  <si>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</si>
  <si>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</si>
  <si>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</si>
  <si>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</si>
  <si>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</si>
  <si>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</si>
  <si>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</si>
  <si>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</si>
  <si>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</si>
  <si>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</si>
  <si>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</si>
  <si>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</si>
  <si>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</si>
  <si>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</si>
  <si>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</si>
  <si>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</si>
  <si>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</si>
  <si>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</si>
  <si>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</si>
  <si>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</si>
  <si>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</si>
  <si>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</si>
  <si>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</si>
  <si>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</si>
  <si>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</si>
  <si>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</si>
  <si>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</si>
  <si>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</si>
  <si>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</si>
  <si>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</si>
  <si>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</si>
  <si>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</si>
  <si>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</si>
  <si>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</si>
  <si>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</si>
  <si>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</si>
  <si>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</si>
  <si>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</si>
  <si>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</si>
  <si>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</si>
  <si>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</si>
  <si>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</si>
  <si>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AF_09/2020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</si>
  <si>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</si>
  <si>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</si>
  <si>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</si>
  <si>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</si>
  <si>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</si>
  <si>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</si>
  <si>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</si>
  <si>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</si>
  <si>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</si>
  <si>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</si>
  <si>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</si>
  <si>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</si>
  <si>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</si>
  <si>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</si>
  <si>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</si>
  <si>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</si>
  <si>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</si>
  <si>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</si>
  <si>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</si>
  <si>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</si>
  <si>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</si>
  <si>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</si>
  <si>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</si>
  <si>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</si>
  <si>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</si>
  <si>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</si>
  <si>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</si>
  <si>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</si>
  <si>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</si>
  <si>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</si>
  <si>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</si>
  <si>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</si>
  <si>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</si>
  <si>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</si>
  <si>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</si>
  <si>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</si>
  <si>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</si>
  <si>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</si>
  <si>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</si>
  <si>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</si>
  <si>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</si>
  <si>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</si>
  <si>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</si>
  <si>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</si>
  <si>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</si>
  <si>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</si>
  <si>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</si>
  <si>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</si>
  <si>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</si>
  <si>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</si>
  <si>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</si>
  <si>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</si>
  <si>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</si>
  <si>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</si>
  <si>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</si>
  <si>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</si>
  <si>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</si>
  <si>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</si>
  <si>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</si>
  <si>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</si>
  <si>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</si>
  <si>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</si>
  <si>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</si>
  <si>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</si>
  <si>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</si>
  <si>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</si>
  <si>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</si>
  <si>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</si>
  <si>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</si>
  <si>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</si>
  <si>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</si>
  <si>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</si>
  <si>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</si>
  <si>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</si>
  <si>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</si>
  <si>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</si>
  <si>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</si>
  <si>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</si>
  <si>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</si>
  <si>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</si>
  <si>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</si>
  <si>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</si>
  <si>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</si>
  <si>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</si>
  <si>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</si>
  <si>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</si>
  <si>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</si>
  <si>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</si>
  <si>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</si>
  <si>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</si>
  <si>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</si>
  <si>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</si>
  <si>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</si>
  <si>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</si>
  <si>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</si>
  <si>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</si>
  <si>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</si>
  <si>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</si>
  <si>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</si>
  <si>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</si>
  <si>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</si>
  <si>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</si>
  <si>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</si>
  <si>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</si>
  <si>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</si>
  <si>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</si>
  <si>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</si>
  <si>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</si>
  <si>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</si>
  <si>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</si>
  <si>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</si>
  <si>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</si>
  <si>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</si>
  <si>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</si>
  <si>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 xml:space="preserve">FABRICAÇÃO DE FÔRMA PARA ESCADA DUPLA COM 2 LANCES EM </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</si>
  <si>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</si>
  <si>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</si>
  <si>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MONTAGEM E DESMONTAGEM DE FÔRMA DE LAJE MACIÇA, PÉ-DIREITO SIMPLES, EM CHAPA DE MADEIRA COMPENSADA RESINADA E CIMBRAMENTO DE MADEIRA, 2 UTILIZAÇÕES. AF_03/2022</t>
  </si>
  <si>
    <t>MONTAGEM E DESMONTAGEM DE FÔRMA DE LAJE MACIÇA, PÉ-DIREITO SIMPLES, EM CHAPA DE MADEIRA COMPENSADA RESINADA E CIMBRAMENTO DE MADEIRA, 4 UTILIZAÇÕES. AF_03/2022</t>
  </si>
  <si>
    <t>MONTAGEM E DESMONTAGEM DE FÔRMA DE LAJE MACIÇA, PÉ-DIREITO SIMPLES, EM CHAPA DE MADEIRA COMPENSADA RESINADA E CIMBRAMENTO DE MADEIRA, 6 UTILIZAÇÕES. AF_03/2022</t>
  </si>
  <si>
    <t>MONTAGEM E DESMONTAGEM DE FÔRMA DE LAJE MACIÇA, PÉ-DIREITO SIMPLES, EM CHAPA DE MADEIRA COMPENSADA RESINADA E CIMBRAMENTO DE MADEIRA, 8 UTILIZAÇÕES. AF_03/2022</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</si>
  <si>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</si>
  <si>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</si>
  <si>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</si>
  <si>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</si>
  <si>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</si>
  <si>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</si>
  <si>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</si>
  <si>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</si>
  <si>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</si>
  <si>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</si>
  <si>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</si>
  <si>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</si>
  <si>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</si>
  <si>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</si>
  <si>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</si>
  <si>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</si>
  <si>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ESTRUTURA CONVENCIONAL DE CONCRETO ARMADO UTILIZANDO AÇO CA-50 DE 6,3 MM - MONTAGEM. AF_06/2022</t>
  </si>
  <si>
    <t>ARMAÇÃO DE PILAR OU VIGA DE ESTRUTURA CONVENCIONAL DE CONCRETO ARMADO UTILIZANDO AÇO CA-50 DE 10,0 MM - MONTAGEM. AF_06/2022</t>
  </si>
  <si>
    <t>ARMAÇÃO DE PILAR OU VIGA DE ESTRUTURA CONVENCIONAL DE CONCRETO ARMADO UTILIZANDO AÇO CA-50 DE 12,5 MM - MONTAGEM. AF_06/2022</t>
  </si>
  <si>
    <t>ARMAÇÃO DE PILAR OU VIGA DE ESTRUTURA CONVENCIONAL DE CONCRETO ARMADO UTILIZANDO AÇO CA-50 DE 16,0 MM - MONTAGEM. AF_06/2022</t>
  </si>
  <si>
    <t>ARMAÇÃO DE PILAR OU VIGA DE ESTRUTURA CONVENCIONAL DE CONCRETO ARMADO UTILIZANDO AÇO CA-50 DE 20,0 MM - MONTAGEM. AF_06/2022</t>
  </si>
  <si>
    <t>ARMAÇÃO DE PILAR OU VIGA DE ESTRUTURA CONVENCIONAL DE CONCRETO ARMADO UTILIZANDO AÇO CA-50 DE 25,0 MM - MONTAGEM. AF_06/2022</t>
  </si>
  <si>
    <t>ARMAÇÃO DE LAJE DE ESTRUTURA CONVENCIONAL DE CONCRETO ARMADO UTILIZANDO AÇO CA-50 DE 6,3 MM - MONTAGEM. AF_06/2022</t>
  </si>
  <si>
    <t>ARMAÇÃO DE LAJE DE ESTRUTURA CONVENCIONAL DE CONCRETO ARMADO UTILIZANDO AÇO CA-50 DE 8,0 MM - MONTAGEM. AF_06/2022</t>
  </si>
  <si>
    <t>ARMAÇÃO DE LAJE DE ESTRUTURA CONVENCIONAL DE CONCRETO ARMADO UTILIZANDO AÇO CA-50 DE 10,0 MM - MONTAGEM. AF_06/2022</t>
  </si>
  <si>
    <t>ARMAÇÃO DE LAJE DE ESTRUTURA CONVENCIONAL DE CONCRETO ARMADO UTILIZANDO AÇO CA-50 DE 12,5 MM - MONTAGEM. AF_06/2022</t>
  </si>
  <si>
    <t>ARMAÇÃO DE LAJE DE ESTRUTURA CONVENCIONAL DE CONCRETO ARMADO UTILIZANDO AÇO CA-50 DE 16,0 MM - MONTAGEM. AF_06/2022</t>
  </si>
  <si>
    <t>ARMAÇÃO DE LAJE DE ESTRUTURA CONVENCIONAL DE CONCRETO ARMADO UTILIZANDO AÇO CA-50 DE 20,0 MM - MONTAGEM. AF_06/2022</t>
  </si>
  <si>
    <t>CORTE E DOBRA DE AÇO CA-50, DIÂMETRO DE 25,0 MM. AF_06/2022</t>
  </si>
  <si>
    <t>CORTE E DOBRA DE AÇO CA-60, DIÂMETRO DE 4,2 MM. AF_06/2022</t>
  </si>
  <si>
    <t>CORTE E DOBRA DE AÇO CA-25, DIÂMETRO DE 6,3 MM. AF_06/2022</t>
  </si>
  <si>
    <t>CORTE E DOBRA DE AÇO CA-25, DIÂMETRO DE 8,0 MM. AF_06/2022</t>
  </si>
  <si>
    <t>CORTE E DOBRA DE AÇO CA-25, DIÂMETRO DE 10,0 MM. AF_06/2022</t>
  </si>
  <si>
    <t>CORTE E DOBRA DE AÇO CA-25, DIÂMETRO DE 12,5 MM. AF_06/2022</t>
  </si>
  <si>
    <t>CORTE E DOBRA DE AÇO CA-25, DIÂMETRO DE 16,0 MM. AF_06/2022</t>
  </si>
  <si>
    <t>CORTE E DOBRA DE AÇO CA-25, DIÂMETRO DE 20,0 MM. AF_06/2022</t>
  </si>
  <si>
    <t>CORTE E DOBRA DE AÇO CA-25, DIÂMETRO DE 25,0 MM. AF_06/2022</t>
  </si>
  <si>
    <t>ARMAÇÃO UTILIZANDO AÇO CA-25 DE 6,3 MM - MONTAGEM. AF_06/2022</t>
  </si>
  <si>
    <t>ARMAÇÃO UTILIZANDO AÇO CA-25 DE 8,0 MM - MONTAGEM. AF_06/2022</t>
  </si>
  <si>
    <t>ARMAÇÃO UTILIZANDO AÇO CA-25 DE 10,0 MM - MONTAGEM. AF_06/2022</t>
  </si>
  <si>
    <t>ARMAÇÃO UTILIZANDO AÇO CA-25 DE 12,5 MM - MONTAGEM. AF_06/2022</t>
  </si>
  <si>
    <t>ARMAÇÃO UTILIZANDO AÇO CA-25 DE 16,0 MM - MONTAGEM. AF_06/2022</t>
  </si>
  <si>
    <t>ARMAÇÃO UTILIZANDO AÇO CA-25 DE 20,0 MM - MONTAGEM. AF_06/2022</t>
  </si>
  <si>
    <t>ARMAÇÃO UTILIZANDO AÇO CA-25 DE 25,0 MM - MONTAGEM. AF_06/2022</t>
  </si>
  <si>
    <t>ARMAÇÃO DE ESTRUTURAS DIVERSAS DE CONCRETO ARMADO, EXCETO VIGAS, PILARES, LAJES E FUNDAÇÕES, UTILIZANDO AÇO CA-60 DE 5,0 MM - MONTAGEM. AF_06/2022</t>
  </si>
  <si>
    <t>ARMAÇÃO DE ESTRUTURAS DIVERSAS DE CONCRETO ARMADO, EXCETO VIGAS, PILARES, LAJES E FUNDAÇÕES, UTILIZANDO AÇO CA-50 DE 6,3 MM - MONTAGEM. AF_06/2022</t>
  </si>
  <si>
    <t>ARMAÇÃO DE ESTRUTURAS DIVERSAS DE CONCRETO ARMADO, EXCETO VIGAS, PILARES, LAJES E FUNDAÇÕES, UTILIZANDO AÇO CA-50 DE 8,0 MM - MONTAGEM. AF_06/2022</t>
  </si>
  <si>
    <t>ARMAÇÃO DE ESTRUTURAS DIVERSAS DE CONCRETO ARMADO, EXCETO VIGAS, PILARES, LAJES E FUNDAÇÕES, UTILIZANDO AÇO CA-50 DE 10,0 MM - MONTAGEM. AF_06/2022</t>
  </si>
  <si>
    <t>ARMAÇÃO DE ESTRUTURAS DIVERSAS DE CONCRETO ARMADO, EXCETO VIGAS, PILARES, LAJES E FUNDAÇÕES, UTILIZANDO AÇO CA-50 DE 12,5 MM - MONTAGEM. AF_06/2022</t>
  </si>
  <si>
    <t>ARMAÇÃO DE ESTRUTURAS DIVERSAS DE CONCRETO ARMADO, EXCETO VIGAS, PILARES, LAJES E FUNDAÇÕES, UTILIZANDO AÇO CA-50 DE 16,0 MM - MONTAGEM. AF_06/2022</t>
  </si>
  <si>
    <t>ARMAÇÃO DE ESTRUTURAS DIVERSAS DE CONCRETO ARMADO, EXCETO VIGAS, PILARES, LAJES E FUNDAÇÕES, UTILIZANDO AÇO CA-50 DE 20,0 MM - MONTAGEM. AF_06/2022</t>
  </si>
  <si>
    <t>ARMAÇÃO DE ESTRUTURAS DIVERSAS DE CONCRETO ARMADO, EXCETO VIGAS, PILARES, LAJES E FUNDAÇÕES, UTILIZANDO AÇO CA-50 DE 25,0 MM - MONTAGEM. AF_06/2022</t>
  </si>
  <si>
    <t>CORTE E DOBRA DE AÇO CA-50, DIÂMERO DE 32 MM. AF_06/2022</t>
  </si>
  <si>
    <t>MONTAGEM DE ARMADURA DE ESTACAS, DIÂMETRO = 8,0 MM. AF_09/2021</t>
  </si>
  <si>
    <t>MONTAGEM DE ARMADURA DE ESTACAS, DIÂMETRO = 10,0 MM. AF_09/2021</t>
  </si>
  <si>
    <t>MONTAGEM DE ARMADURA DE ESTACAS, DIÂMETRO = 12,5 MM. AF_09/2021</t>
  </si>
  <si>
    <t>MONTAGEM DE ARMADURA DE ESTACAS, DIÂMETRO = 16,0 MM. AF_09/2021</t>
  </si>
  <si>
    <t>MONTAGEM DE ARMADURA DE ESTACAS, DIÂMETRO = 20,0 MM. AF_09/2021</t>
  </si>
  <si>
    <t>MONTAGEM DE ARMADURA DE ESTACAS, DIÂMETRO = 25,0 MM. AF_09/2021</t>
  </si>
  <si>
    <t>MONTAGEM DE ARMADURA DE ESTACAS, DIÂMETRO = 32,0 MM. AF_09/2021</t>
  </si>
  <si>
    <t>MONTAGEM DE ARMADURA TRANSVERSAL DE ESTACAS DE SEÇÃO CIRCULAR, DIÂMETRO = 5,0 MM. AF_09/2021</t>
  </si>
  <si>
    <t>MONTAGEM DE ARMADURA TRANSVERSAL DE ESTACAS DE SEÇÃO CIRCULAR, DIÂMETRO = 6,30 MM. AF_09/2021</t>
  </si>
  <si>
    <t>MONTAGEM DE ARMADURA TRANVERSAL DE ESTACAS DE SEÇÃO RETANGULAR, DIÂMETRO = 5,0 MM. AF_09/2021</t>
  </si>
  <si>
    <t>MONTAGEM DE ARMADURA TRANSVERSAL DE ESTACAS DE SEÇÃO RETANGULAR, DIÂMETRO = 6,30 MM. AF_09/2021</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</si>
  <si>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</si>
  <si>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</si>
  <si>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</si>
  <si>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</si>
  <si>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</si>
  <si>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</si>
  <si>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</si>
  <si>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</si>
  <si>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</si>
  <si>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</si>
  <si>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</si>
  <si>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</si>
  <si>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</si>
  <si>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Q-159. AF_06/2019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</si>
  <si>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</si>
  <si>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</si>
  <si>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</si>
  <si>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</si>
  <si>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</si>
  <si>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</si>
  <si>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</si>
  <si>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</si>
  <si>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ARMAÇÃO DE ESTRUTURAS DIVERSAS DE CONCRETO ARMADO, EXCETO VIGAS, PILARES, LAJES E FUNDAÇÕES, UTILIZANDO AÇO CA-50 DE 32,0 MM - MONTAGEM. AF_06/2022</t>
  </si>
  <si>
    <t>ARMAÇÃO DE PILAR OU VIGA DE ESTRUTURA CONVENCIONAL DE CONCRETO ARMADO UTILIZANDO AÇO CA-50 DE 32,0 MM. AF_06/2022</t>
  </si>
  <si>
    <t>ARMAÇÃO DE PILAR OU VIGA DE ESTRUTURA DE CONCRETO ARMADO EMBUTIDA EM ALVENARIA DE VEDAÇÃO UTILIZANDO AÇO CA-50 DE 16,0 MM - MONTAGEM. AF_06/2022</t>
  </si>
  <si>
    <t>ARMAÇÃO DE PILAR OU VIGA DE ESTRUTURA DE CONCRETO ARMADO EMBUTIDA EM ALVENARIA DE VEDAÇÃO UTILIZANDO AÇO CA-50 DE 12,5 MM - MONTAGEM. AF_06/2022</t>
  </si>
  <si>
    <t>ARMAÇÃO DE PILAR OU VIGA DE ESTRUTURA DE CONCRETO ARMADO EMBUTIDA EM ALVENARIA DE VEDAÇÃO UTILIZANDO AÇO CA-50 DE 10,0 MM - MONTAGEM. AF_06/2022</t>
  </si>
  <si>
    <t>ARMAÇÃO DE PILAR OU VIGA DE ESTRUTURA DE CONCRETO ARMADO EMBUTIDA EM ALVENARIA DE VEDAÇÃO UTILIZANDO AÇO CA-50 DE 8,0 MM - MONTAGEM. AF_06/2022</t>
  </si>
  <si>
    <t>ARMAÇÃO DE PILAR OU VIGA DE ESTRUTURA DE CONCRETO ARMADO EMBUTIDA EM ALVENARIA DE VEDAÇÃO UTILIZANDO AÇO CA-50 DE 6,3 MM - MONTAGEM. AF_06/2022</t>
  </si>
  <si>
    <t>ARMAÇÃO DE PILAR OU VIGA DE ESTRUTURA DE CONCRETO ARMADO EMBUTIDA EM ALVENARIA DE VEDAÇÃO UTILIZANDO AÇO CA-60 DE 5,0 MM - MONTAGEM. AF_06/2022</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</si>
  <si>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</si>
  <si>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</si>
  <si>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</si>
  <si>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</si>
  <si>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</si>
  <si>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</si>
  <si>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</si>
  <si>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</si>
  <si>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</si>
  <si>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</si>
  <si>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</si>
  <si>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</si>
  <si>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</si>
  <si>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FCK = 15MPA, TRAÇO 1:3,4:3,5 (EM MASSA SECA DE CIMENTO/ AREIA MÉDIA/ BRITA 1) - PREPARO MECÂNICO COM BETONEIRA 600 L. AF_05/2021</t>
  </si>
  <si>
    <t>CONCRETO FCK = 40MPA, TRAÇO 1:1,6:1,9 (EM MASSA SECA DE CIMENTO/ AREIA MÉDIA/ BRITA 1) - PREPARO MECÂNICO COM BETONEIRA 600 L. AF_05/2021</t>
  </si>
  <si>
    <t>CONCRETO FCK = 15MPA, TRAÇO 1:3,4:3,5 (EM MASSA SECA DE CIMENTO/ AREIA MÉDIA/ BRITA 1) - PREPARO MANUAL. AF_05/2021</t>
  </si>
  <si>
    <t xml:space="preserve">CONCRETAGEM DE BLOCOS DE COROAMENTO E VIGAS BALDRAME, FCK 30 MPA, COM USO DE JERICA </t>
  </si>
  <si>
    <t xml:space="preserve">CONCRETAGEM DE SAPATAS, FCK 30 MPA, COM USO DE JERICA </t>
  </si>
  <si>
    <t xml:space="preserve">CONCRETAGEM DE BLOCOS DE COROAMENTO E VIGAS BALDRAMES, FCK 30 MPA, COM USO DE BOMBA </t>
  </si>
  <si>
    <t xml:space="preserve">CONCRETAGEM DE SAPATAS, FCK 30 MPA, COM USO DE BOMBA </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</si>
  <si>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</si>
  <si>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</si>
  <si>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</si>
  <si>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</si>
  <si>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</si>
  <si>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</si>
  <si>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</si>
  <si>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</si>
  <si>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</si>
  <si>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</si>
  <si>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</si>
  <si>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</si>
  <si>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</si>
  <si>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</si>
  <si>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</si>
  <si>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</si>
  <si>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</si>
  <si>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</si>
  <si>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</si>
  <si>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</si>
  <si>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</si>
  <si>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</si>
  <si>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</si>
  <si>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</si>
  <si>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</si>
  <si>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</si>
  <si>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</si>
  <si>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CONCRETAGEM DE PILARES, FCK = 25 MPA,  COM USO DE BALDES - LANÇAMENTO, ADENSAMENTO E ACABAMENTO. AF_02/2022</t>
  </si>
  <si>
    <t>LANÇAMENTO COM USO DE BALDES, ADENSAMENTO E ACABAMENTO DE CONCRETO EM ESTRUTURAS. AF_02/2022</t>
  </si>
  <si>
    <t>CONCRETAGEM DE PILARES, FCK = 25 MPA, COM USO DE GRUA - LANÇAMENTO, ADENSAMENTO E ACABAMENTO. AF_02/2022</t>
  </si>
  <si>
    <t>CONCRETAGEM DE PILARES, FCK = 25 MPA, COM USO DE BOMBA - LANÇAMENTO, ADENSAMENTO E ACABAMENTO. AF_02/2022</t>
  </si>
  <si>
    <t>LANÇAMENTO COM USO DE BOMBA, ADENSAMENTO E ACABAMENTO DE CONCRETO EM ESTRUTURAS. AF_02/2022</t>
  </si>
  <si>
    <t>CONCRETAGEM DE VIGAS E LAJES, FCK=25 MPA, PARA LAJES MACIÇAS OU NERVURADAS COM USO DE BOMBA - LANÇAMENTO, ADENSAMENTO E ACABAMENTO. AF_02/2022</t>
  </si>
  <si>
    <t>CONCRETAGEM DE VIGAS E LAJES, FCK=25 MPA, PARA LAJES PREMOLDADAS COM JERICAS EM ELEVADOR DE CABO EM EDIFICAÇÃO DE MULTIPAVIMENTOS ATÉ 16 ANDARES - LANÇAMENTO, ADENSAMENTO E ACABAMENTO. AF_02/2022</t>
  </si>
  <si>
    <t>CONCRETAGEM DE VIGAS E LAJES, FCK=25 MPA, PARA LAJES MACIÇAS OU NERVURADAS COM JERICAS EM ELEVADOR DE CABO EM EDIFICAÇÃO DE MULTIPAVIMENTOS ATÉ 16 ANDARES  - LANÇAMENTO, ADENSAMENTO E ACABAMENTO. AF_02/2022</t>
  </si>
  <si>
    <t>CONCRETAGEM DE VIGAS E LAJES, FCK=25 MPA, PARA LAJES PREMOLDADAS COM JERICAS EM CREMALHEIRA EM EDIFICAÇÃO DE MULTIPAVIMENTOS ATÉ 16 ANDARES  - LANÇAMENTO, ADENSAMENTO E ACABAMENTO. AF_02/2022</t>
  </si>
  <si>
    <t>CONCRETAGEM DE VIGAS E LAJES, FCK=25 MPA, PARA LAJES MACIÇAS OU NERVURADAS COM JERICAS EM CREMALHEIRA EM EDIFICAÇÃO DE MULTIPAVIMENTOS ATÉ 16 ANDARES - LANÇAMENTO, ADENSAMENTO E ACABAMENTO. AF_02/2022</t>
  </si>
  <si>
    <t>CONCRETAGEM DE VIGAS E LAJES, FCK=25 MPA, PARA LAJES PREMOLDADAS COM GRUA DE CAÇAMBA DE 350 L EM EDIFICAÇÃO DE MULTIPAVIMENTOS ATÉ 16 ANDARES - LANÇAMENTO, ADENSAMENTO E ACABAMENTO. AF_02/2022</t>
  </si>
  <si>
    <t>CONCRETAGEM DE VIGAS E LAJES, FCK=25 MPA, PARA LAJES MACIÇAS OU NERVURADAS COM GRUA DE CAÇAMBA DE 500 L EM EDIFICAÇÃO DE MULTIPAVIMENTOS ATÉ 16 ANDARES - LANÇAMENTO, ADENSAMENTO E ACABAMENTO. AF_02/2022</t>
  </si>
  <si>
    <t>CONCRETAGEM DE VIGAS E LAJES, FCK=25 MPA, PARA QUALQUER TIPO DE LAJE COM BALDES EM EDIFICAÇÃO TÉRREA - LANÇAMENTO, ADENSAMENTO E ACABAMENTO. AF_02/2022</t>
  </si>
  <si>
    <t>CONCRETAGEM DE VIGAS E LAJES, FCK=25 MPA, PARA QUALQUER TIPO DE LAJE COM BALDES EM EDIFICAÇÃO DE MULTIPAVIMENTOS ATÉ 04 ANDARES - LANÇAMENTO, ADENSAMENTO E ACABAMENTO. AF_02/2022</t>
  </si>
  <si>
    <t>CONCRETAGEM DE RESERVATÓRIOS, FCK=25 MPA, COM USO DE BOMBA - LANÇAMENTO, ADENSAMENTO E ACABAMENTO. AF_02/2022</t>
  </si>
  <si>
    <t>CONCRETAGEM DE MURETAS, FCK=25 MPA, COM USO DE BOMBA - LANÇAMENTO, ADENSAMENTO E ACABAMENTO. AF_02/2022</t>
  </si>
  <si>
    <t>CONCRETAGEM DE ESCADAS, FCK=25 MPA, COM USO DE BOMBA - LANÇAMENTO, ADENSAMENTO E ACABAMENTO. AF_02/2022</t>
  </si>
  <si>
    <t>CONCRETAGEM DE PILARES, FCK=25 MPA, COM USO DE JERICAS EM ELEVADOR DE CABO - LANÇAMENTO, ADENSAMENTO E ACABAMENTO. AF_02/2022</t>
  </si>
  <si>
    <t>CONCRETAGEM DE PILARES, FCK=25 MPA, COM USO DE JERICAS EM CREMALHEIRA - LANÇAMENTO, ADENSAMENTO E ACABAMENTO. AF_02/2022</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</si>
  <si>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</si>
  <si>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</si>
  <si>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</si>
  <si>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</si>
  <si>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TARUGO DE POLIETILENO E SELANTE PU, INCLUSO PREENCHIMENTO COM ESPUMA EXPANSIVA PU. AF_06/2018</t>
  </si>
  <si>
    <t>TRATAMENTO DE JUNTA DE DILATAÇÃO COM MANTA ASFÁLTICA ADERIDA COM MAÇARICO. AF_06/2018</t>
  </si>
  <si>
    <t>TRATAMENTO DE JUNTA SERRADA, COM TARUGO DE POLIETILENO E SELANTE À BASE DE SILICONE.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</si>
  <si>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</si>
  <si>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</si>
  <si>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</si>
  <si>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</si>
  <si>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</si>
  <si>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</si>
  <si>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</si>
  <si>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</si>
  <si>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</si>
  <si>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</si>
  <si>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</si>
  <si>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</si>
  <si>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</si>
  <si>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</si>
  <si>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</si>
  <si>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</si>
  <si>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</si>
  <si>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</si>
  <si>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</si>
  <si>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</si>
  <si>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</si>
  <si>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</si>
  <si>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</si>
  <si>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</si>
  <si>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</si>
  <si>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</si>
  <si>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</si>
  <si>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</si>
  <si>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</si>
  <si>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</si>
  <si>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</si>
  <si>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</si>
  <si>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</si>
  <si>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</si>
  <si>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</si>
  <si>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</si>
  <si>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</si>
  <si>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</si>
  <si>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</si>
  <si>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</si>
  <si>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</si>
  <si>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</si>
  <si>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</si>
  <si>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</si>
  <si>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</si>
  <si>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</si>
  <si>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</si>
  <si>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</si>
  <si>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</si>
  <si>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</si>
  <si>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</si>
  <si>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</si>
  <si>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</si>
  <si>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</si>
  <si>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</si>
  <si>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</si>
  <si>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</si>
  <si>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</si>
  <si>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</si>
  <si>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</si>
  <si>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</si>
  <si>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</si>
  <si>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</si>
  <si>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</si>
  <si>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</si>
  <si>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</si>
  <si>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</si>
  <si>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</si>
  <si>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</si>
  <si>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</si>
  <si>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</si>
  <si>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</si>
  <si>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</si>
  <si>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</si>
  <si>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</si>
  <si>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</si>
  <si>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</si>
  <si>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</si>
  <si>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</si>
  <si>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</si>
  <si>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</si>
  <si>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</si>
  <si>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</si>
  <si>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</si>
  <si>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</si>
  <si>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</si>
  <si>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</si>
  <si>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</si>
  <si>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</si>
  <si>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</si>
  <si>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</si>
  <si>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</si>
  <si>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</si>
  <si>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</si>
  <si>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</si>
  <si>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</si>
  <si>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</si>
  <si>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</si>
  <si>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</si>
  <si>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</si>
  <si>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</si>
  <si>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</si>
  <si>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</si>
  <si>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</si>
  <si>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</si>
  <si>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</si>
  <si>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</si>
  <si>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</si>
  <si>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</si>
  <si>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</si>
  <si>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</si>
  <si>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</si>
  <si>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</si>
  <si>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</si>
  <si>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</si>
  <si>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</si>
  <si>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</si>
  <si>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</si>
  <si>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</si>
  <si>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</si>
  <si>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</si>
  <si>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</si>
  <si>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</si>
  <si>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</si>
  <si>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</si>
  <si>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</si>
  <si>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</si>
  <si>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</si>
  <si>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</si>
  <si>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</si>
  <si>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</si>
  <si>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</si>
  <si>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</si>
  <si>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</si>
  <si>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</si>
  <si>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</si>
  <si>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</si>
  <si>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</si>
  <si>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</si>
  <si>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PARA REDE ENTERRADA DE DISTRIBUIÇÃO DE ENERGIA ELÉTRICA - FORNECIMENTO E INSTALAÇÃO. AF_12/2021</t>
  </si>
  <si>
    <t>ELETRODUTO RÍGIDO ROSCÁVEL, PVC, DN 60 MM (2"), PARA REDE ENTERRADA DE DISTRIBUIÇÃO DE ENERGIA ELÉTRICA - FORNECIMENTO E INSTALAÇÃO. AF_12/2021</t>
  </si>
  <si>
    <t>ELETRODUTO RÍGIDO ROSCÁVEL, PVC, DN 75 MM (2 1/2"), PARA REDE ENTERRADA DE DISTRIBUIÇÃO DE ENERGIA ELÉTRICA - FORNECIMENTO E INSTALAÇÃO. AF_12/2021</t>
  </si>
  <si>
    <t>ELETRODUTO RÍGIDO ROSCÁVEL, PVC, DN 85 MM (3"), PARA REDE ENTERRADA DE DISTRIBUIÇÃO DE ENERGIA ELÉTRICA - FORNECIMENTO E INSTALAÇÃO. AF_12/2021</t>
  </si>
  <si>
    <t>ELETRODUTO RÍGIDO ROSCÁVEL, PVC, DN 110 MM (4"), PARA REDE ENTERRADA DE DISTRIBUIÇÃO DE ENERGIA ELÉTRICA - FORNECIMENTO E INSTALAÇÃO. AF_12/2021</t>
  </si>
  <si>
    <t>ELETRODUTO RÍGIDO SOLDÁVEL, PVC, DN 20 MM (½"), APARENTE, INSTALADO EM TETO - FORNECIMENTO E INSTALAÇÃO. AF_11/2016</t>
  </si>
  <si>
    <t>ELETRODUTO RÍGIDO SOLDÁVEL, PVC, DN 25 MM (3/4"), APARENTE, INSTALADO EM TETO - FORNECIMENTO E INSTALAÇÃO. AF_11/2016</t>
  </si>
  <si>
    <t>ELETRODUTO RÍGIDO SOLDÁVEL, PVC, DN 32 MM (1"), APARENTE, INSTALADO EM TETO - FORNECIMENTO E INSTALAÇÃO. AF_11/2016</t>
  </si>
  <si>
    <t>ELETRODUTO FLEXÍVEL CORRUGADO, PEAD, DN 50 (1 1/2"), PARA REDE ENTERRADA DE DISTRIBUIÇÃO DE ENERGIA ELÉTRICA - FORNECIMENTO E INSTALAÇÃO. AF_12/2021</t>
  </si>
  <si>
    <t>ELETRODUTO FLEXÍVEL CORRUGADO, PEAD, DN 63 (2"), PARA REDE ENTERRADA DE DISTRIBUIÇÃO DE ENERGIA ELÉTRICA - FORNECIMENTO E INSTALAÇÃO. AF_12/2021</t>
  </si>
  <si>
    <t>ELETRODUTO FLEXÍVEL CORRUGADO, PEAD, DN 90 (3"), PARA REDE ENTERRADA DE DISTRIBUIÇÃO DE ENERGIA ELÉTRICA - FORNECIMENTO E INSTALAÇÃO. AF_12/2021</t>
  </si>
  <si>
    <t>ELETRODUTO FLEXÍVEL CORRUGADO, PEAD, DN 100 (4"), PARA REDE ENTERRADA DE DISTRIBUIÇÃO DE ENERGIA ELÉTRICA - FORNECIMENTO E INSTALAÇÃO. AF_12/2021</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</si>
  <si>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</si>
  <si>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</si>
  <si>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</si>
  <si>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</si>
  <si>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</si>
  <si>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</si>
  <si>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</si>
  <si>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</si>
  <si>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</si>
  <si>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</si>
  <si>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</si>
  <si>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</si>
  <si>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</si>
  <si>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</si>
  <si>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</si>
  <si>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</si>
  <si>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</si>
  <si>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</si>
  <si>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</si>
  <si>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</si>
  <si>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</si>
  <si>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</si>
  <si>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</si>
  <si>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</si>
  <si>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</si>
  <si>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</si>
  <si>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</si>
  <si>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</si>
  <si>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</si>
  <si>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</si>
  <si>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</si>
  <si>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</si>
  <si>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</si>
  <si>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</si>
  <si>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</si>
  <si>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PARA REDE ENTERRADA DE DISTRIBUIÇÃO DE ENERGIA ELÉTRICA - FORNECIMENTO E INSTALAÇÃO. AF_12/2021</t>
  </si>
  <si>
    <t>LUVA PARA ELETRODUTO, PVC, ROSCÁVEL, DN 60 MM (2"), PARA REDE ENTERRADA DE DISTRIBUIÇÃO DE ENERGIA ELÉTRICA - FORNECIMENTO E INSTALAÇÃO. AF_12/2021</t>
  </si>
  <si>
    <t>LUVA PARA ELETRODUTO, PVC, ROSCÁVEL, DN 75 MM (2 1/2"), PARA REDE ENTERRADA DE DISTRIBUIÇÃO DE ENERGIA ELÉTRICA - FORNECIMENTO E INSTALAÇÃO. AF_12/2021</t>
  </si>
  <si>
    <t>LUVA PARA ELETRODUTO, PVC, ROSCÁVEL, DN 85 MM (3"), PARA REDE ENTERRADA DE DISTRIBUIÇÃO DE ENERGIA ELÉTRICA - FORNECIMENTO E INSTALAÇÃO. AF_12/2021</t>
  </si>
  <si>
    <t>LUVA PARA ELETRODUTO, PVC, ROSCÁVEL, DN 110 MM (4"), PARA REDE ENTERRADA DE DISTRIBUIÇÃO DE ENERGIA ELÉTRICA - FORNECIMENTO E INSTALAÇÃO. AF_12/2021</t>
  </si>
  <si>
    <t>CURVA 90 GRAUS PARA ELETRODUTO, PVC, ROSCÁVEL, DN 50 MM (1 1/2"), PARA REDE ENTERRADA DE DISTRIBUIÇÃO DE ENERGIA ELÉTRICA - FORNECIMENTO E INSTALAÇÃO. AF_12/2021</t>
  </si>
  <si>
    <t>CURVA 90 GRAUS PARA ELETRODUTO, PVC, ROSCÁVEL, DN 60 MM (2"), PARA REDE ENTERRADA DE DISTRIBUIÇÃO DE ENERGIA ELÉTRICA - FORNECIMENTO E INSTALAÇÃO. AF_12/2021</t>
  </si>
  <si>
    <t>CURVA 90 GRAUS PARA ELETRODUTO, PVC, ROSCÁVEL, DN 75 MM (2 1/2"), PARA REDE ENTERRADA DE DISTRIBUIÇÃO DE ENERGIA ELÉTRICA - FORNECIMENTO E INSTALAÇÃO. AF_12/2021</t>
  </si>
  <si>
    <t>CURVA 90 GRAUS PARA ELETRODUTO, PVC, ROSCÁVEL, DN 85 MM (3"), PARA REDE ENTERRADA DE DISTRIBUIÇÃO DE ENERGIA ELÉTRICA - FORNECIMENTO E INSTALAÇÃO. AF_12/2021</t>
  </si>
  <si>
    <t>CURVA 90 GRAUS PARA ELETRODUTO, PVC, ROSCÁVEL, DN 110 MM (4"), PARA REDE ENTERRADA DE DISTRIBUIÇÃO DE ENERGIA ELÉTRICA - FORNECIMENTO E INSTALAÇÃO. AF_12/2021</t>
  </si>
  <si>
    <t>CURVA 135 GRAUS PARA ELETRODUTO, PVC, ROSCÁVEL, DN 25 MM (3/4</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</si>
  <si>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</si>
  <si>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</si>
  <si>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</si>
  <si>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</si>
  <si>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</si>
  <si>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</si>
  <si>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</si>
  <si>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</si>
  <si>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</si>
  <si>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</si>
  <si>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</si>
  <si>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</si>
  <si>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</si>
  <si>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</si>
  <si>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</si>
  <si>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</si>
  <si>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0,6/1,0 KV, PARA REDE ENTERRADA DE DISTRIBUIÇÃO DE ENERGIA ELÉTRICA - FORNECIMENTO E INSTALAÇÃO. AF_12/2021</t>
  </si>
  <si>
    <t>CABO DE COBRE FLEXÍVEL ISOLADO, 35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</si>
  <si>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</si>
  <si>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CABO DE COBRE FLEXÍVEL ISOLADO, 70 MM², ANTI-CHAMA 0,6/1,0 KV, PARA REDE ENTERRADA DE DISTRIBUIÇÃO DE ENERGIA ELÉTRICA - FORNECIMENTO E INSTALAÇÃO. AF_12/2021</t>
  </si>
  <si>
    <t>CABO DE COBRE FLEXÍVEL ISOLADO, 95 MM², ANTI-CHAMA 0,6/1,0 KV, PARA REDE ENTERRADA DE DISTRIBUIÇÃO DE ENERGIA ELÉTRICA - FORNECIMENTO E INSTALAÇÃO. AF_12/2021</t>
  </si>
  <si>
    <t>CABO DE COBRE FLEXÍVEL ISOLADO, 120 MM², ANTI-CHAMA 0,6/1,0 KV, PARA REDE ENTERRADA DE DISTRIBUIÇÃO DE ENERGIA ELÉTRICA - FORNECIMENTO E INSTALAÇÃO. AF_12/2021</t>
  </si>
  <si>
    <t>CABO DE COBRE FLEXÍVEL ISOLADO, 150 MM², ANTI-CHAMA 0,6/1,0 KV, PARA REDE ENTERRADA DE DISTRIBUIÇÃO DE ENERGIA ELÉTRICA - FORNECIMENTO E INSTALAÇÃO. AF_12/2021</t>
  </si>
  <si>
    <t>CABO DE COBRE FLEXÍVEL ISOLADO, 185 MM², ANTI-CHAMA 0,6/1,0 KV, PARA REDE ENTERRADA DE DISTRIBUIÇÃO DE ENERGIA ELÉTRICA - FORNECIMENTO E INSTALAÇÃO. AF_12/2021</t>
  </si>
  <si>
    <t>CABO DE COBRE FLEXÍVEL ISOLADO, 240 MM², ANTI-CHAMA 0,6/1,0 KV, PARA REDE ENTERRADA DE DISTRIBUIÇÃO DE ENERGIA ELÉTRICA - FORNECIMENTO E INSTALAÇÃO. AF_12/2021</t>
  </si>
  <si>
    <t>CABO DE COBRE FLEXÍVEL ISOLADO, 300 MM², ANTI-CHAMA 0,6/1,0 KV, PARA REDE ENTERRADA DE DISTRIBUIÇÃO DE ENERGIA ELÉTRICA - FORNECIMENTO E INSTALAÇÃO. AF_12/2021</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</si>
  <si>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</si>
  <si>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</si>
  <si>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</si>
  <si>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</si>
  <si>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</si>
  <si>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</si>
  <si>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</si>
  <si>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</si>
  <si>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</si>
  <si>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</si>
  <si>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</si>
  <si>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</si>
  <si>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</si>
  <si>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</si>
  <si>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</si>
  <si>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</si>
  <si>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</si>
  <si>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</si>
  <si>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</si>
  <si>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</si>
  <si>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</si>
  <si>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</si>
  <si>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</si>
  <si>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</si>
  <si>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</si>
  <si>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</si>
  <si>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</si>
  <si>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</si>
  <si>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</si>
  <si>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</si>
  <si>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</si>
  <si>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</si>
  <si>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</si>
  <si>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</si>
  <si>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</si>
  <si>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</si>
  <si>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</si>
  <si>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</si>
  <si>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</si>
  <si>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</si>
  <si>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</si>
  <si>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</si>
  <si>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</si>
  <si>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</si>
  <si>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</si>
  <si>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</si>
  <si>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</si>
  <si>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</si>
  <si>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</si>
  <si>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</si>
  <si>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</si>
  <si>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</si>
  <si>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</si>
  <si>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</si>
  <si>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</si>
  <si>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</si>
  <si>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</si>
  <si>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</si>
  <si>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</si>
  <si>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</si>
  <si>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</si>
  <si>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</si>
  <si>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</si>
  <si>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</si>
  <si>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</si>
  <si>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</si>
  <si>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</si>
  <si>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</si>
  <si>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</si>
  <si>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</si>
  <si>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</si>
  <si>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</si>
  <si>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</si>
  <si>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</si>
  <si>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</si>
  <si>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</si>
  <si>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</si>
  <si>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</si>
  <si>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</si>
  <si>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</si>
  <si>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</si>
  <si>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</si>
  <si>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</si>
  <si>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</si>
  <si>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</si>
  <si>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</si>
  <si>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</si>
  <si>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</si>
  <si>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</si>
  <si>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</si>
  <si>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</si>
  <si>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</si>
  <si>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</si>
  <si>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</si>
  <si>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</si>
  <si>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</si>
  <si>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</si>
  <si>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</si>
  <si>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</si>
  <si>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</si>
  <si>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</si>
  <si>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</si>
  <si>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</si>
  <si>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</si>
  <si>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</si>
  <si>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</si>
  <si>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</si>
  <si>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</si>
  <si>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</si>
  <si>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</si>
  <si>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</si>
  <si>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</si>
  <si>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</si>
  <si>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</si>
  <si>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</si>
  <si>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</si>
  <si>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</si>
  <si>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</si>
  <si>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SUPORTE PARAFUSADO COM PLACA DE ENCAIXE 4" X 2" ALTO (2,00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</si>
  <si>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</si>
  <si>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</si>
  <si>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</si>
  <si>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</si>
  <si>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INCLUINDO SUPORTE E PLACA - FORNECIMENTO E INSTALAÇÃO. AF_12/2015</t>
  </si>
  <si>
    <t>INTERRUPTOR PARALELO (1 MÓDULO), 10A/250V, INCLUINDO SUPORTE E PLACA - FORNECIMENTO E INSTALAÇÃO. AF_12/2015</t>
  </si>
  <si>
    <t>INTERRUPTOR SIMPLES (1 MÓDULO) COM INTERRUPTOR PARALELO (1 MÓDULO), 10A/250V, INCLUINDO SUPORTE E PLACA - FORNECIMENTO E INSTALAÇÃO. AF_12/2015</t>
  </si>
  <si>
    <t>INTERRUPTOR SIMPLES (2 MÓDULOS), 10A/250V, INCLUINDO SUPORTE E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</si>
  <si>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</si>
  <si>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</si>
  <si>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</si>
  <si>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</si>
  <si>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</si>
  <si>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</si>
  <si>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</si>
  <si>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</si>
  <si>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</si>
  <si>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</si>
  <si>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</si>
  <si>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</si>
  <si>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</si>
  <si>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</si>
  <si>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</si>
  <si>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</si>
  <si>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</si>
  <si>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</si>
  <si>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</si>
  <si>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</si>
  <si>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</si>
  <si>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</si>
  <si>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</si>
  <si>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</si>
  <si>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</si>
  <si>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</si>
  <si>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</si>
  <si>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</si>
  <si>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</si>
  <si>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</si>
  <si>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</si>
  <si>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</si>
  <si>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</si>
  <si>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</si>
  <si>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</si>
  <si>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</si>
  <si>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</si>
  <si>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</si>
  <si>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</si>
  <si>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</si>
  <si>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</si>
  <si>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</si>
  <si>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</si>
  <si>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</si>
  <si>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</si>
  <si>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</si>
  <si>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</si>
  <si>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</si>
  <si>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</si>
  <si>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</si>
  <si>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</si>
  <si>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</si>
  <si>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</si>
  <si>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</si>
  <si>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</si>
  <si>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</si>
  <si>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</si>
  <si>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</si>
  <si>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</si>
  <si>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</si>
  <si>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</si>
  <si>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</si>
  <si>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</si>
  <si>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</si>
  <si>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</si>
  <si>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</si>
  <si>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</si>
  <si>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</si>
  <si>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</si>
  <si>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</si>
  <si>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</si>
  <si>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</si>
  <si>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</si>
  <si>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</si>
  <si>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</si>
  <si>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</si>
  <si>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</si>
  <si>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</si>
  <si>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</si>
  <si>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</si>
  <si>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</si>
  <si>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</si>
  <si>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</si>
  <si>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</si>
  <si>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</si>
  <si>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</si>
  <si>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</si>
  <si>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</si>
  <si>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</si>
  <si>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</si>
  <si>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</si>
  <si>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</si>
  <si>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</si>
  <si>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</si>
  <si>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</si>
  <si>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</si>
  <si>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</si>
  <si>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</si>
  <si>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</si>
  <si>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</si>
  <si>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LUMINÁRIA TIPO PLAFON CIRCULAR, DE SOBREPOR, COM LED DE 12/13 W - FORNECIMENTO E INSTALAÇÃO. AF_03/2022</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</si>
  <si>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</si>
  <si>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</si>
  <si>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</si>
  <si>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</si>
  <si>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</si>
  <si>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</si>
  <si>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</si>
  <si>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</si>
  <si>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</si>
  <si>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</si>
  <si>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</si>
  <si>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</si>
  <si>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</si>
  <si>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</si>
  <si>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</si>
  <si>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</si>
  <si>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</si>
  <si>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</si>
  <si>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</si>
  <si>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</si>
  <si>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</si>
  <si>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</si>
  <si>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</si>
  <si>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</si>
  <si>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</si>
  <si>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</si>
  <si>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</si>
  <si>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</si>
  <si>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</si>
  <si>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</si>
  <si>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</si>
  <si>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</si>
  <si>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</si>
  <si>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</si>
  <si>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</si>
  <si>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</si>
  <si>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</si>
  <si>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</si>
  <si>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</si>
  <si>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</si>
  <si>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</si>
  <si>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</si>
  <si>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</si>
  <si>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</si>
  <si>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</si>
  <si>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</si>
  <si>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</si>
  <si>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</si>
  <si>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</si>
  <si>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</si>
  <si>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</si>
  <si>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</si>
  <si>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</si>
  <si>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</si>
  <si>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</si>
  <si>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</si>
  <si>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</si>
  <si>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</si>
  <si>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</si>
  <si>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</si>
  <si>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</si>
  <si>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</si>
  <si>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</si>
  <si>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</si>
  <si>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</si>
  <si>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</si>
  <si>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</si>
  <si>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</si>
  <si>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</si>
  <si>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</si>
  <si>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</si>
  <si>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</si>
  <si>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</si>
  <si>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</si>
  <si>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</si>
  <si>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</si>
  <si>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</si>
  <si>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</si>
  <si>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</si>
  <si>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</si>
  <si>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</si>
  <si>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</si>
  <si>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</si>
  <si>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</si>
  <si>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</si>
  <si>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</si>
  <si>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</si>
  <si>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</si>
  <si>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</si>
  <si>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</si>
  <si>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</si>
  <si>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</si>
  <si>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</si>
  <si>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</si>
  <si>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</si>
  <si>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</si>
  <si>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</si>
  <si>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</si>
  <si>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</si>
  <si>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</si>
  <si>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</si>
  <si>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</si>
  <si>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</si>
  <si>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</si>
  <si>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</si>
  <si>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</si>
  <si>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</si>
  <si>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</si>
  <si>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</si>
  <si>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</si>
  <si>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</si>
  <si>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</si>
  <si>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</si>
  <si>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</si>
  <si>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</si>
  <si>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</si>
  <si>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</si>
  <si>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</si>
  <si>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</si>
  <si>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</si>
  <si>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</si>
  <si>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</si>
  <si>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</si>
  <si>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</si>
  <si>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</si>
  <si>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</si>
  <si>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</si>
  <si>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</si>
  <si>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</si>
  <si>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</si>
  <si>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</si>
  <si>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</si>
  <si>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</si>
  <si>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</si>
  <si>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</si>
  <si>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</si>
  <si>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</si>
  <si>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</si>
  <si>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</si>
  <si>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</si>
  <si>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</si>
  <si>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</si>
  <si>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</si>
  <si>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</si>
  <si>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</si>
  <si>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</si>
  <si>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</si>
  <si>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</si>
  <si>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</si>
  <si>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</si>
  <si>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</si>
  <si>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</si>
  <si>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</si>
  <si>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</si>
  <si>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</si>
  <si>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</si>
  <si>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</si>
  <si>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</si>
  <si>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</si>
  <si>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</si>
  <si>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</si>
  <si>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</si>
  <si>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</si>
  <si>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</si>
  <si>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</si>
  <si>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</si>
  <si>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</si>
  <si>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</si>
  <si>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</si>
  <si>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</si>
  <si>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</si>
  <si>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</si>
  <si>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TRANSFORMADOR DE DISTRIBUIÇÃO, 500KVA, TRIFÁSICO, 60 HZ, CLASSE 15 KV, IMERSO EM ÓLEO MINERAL, INSTALAÇÃO EM SOLO (NÃO INCLUSO ABRIGO) - FORNECIMENTO E INSTALAÇÃO. AF_02/2022</t>
  </si>
  <si>
    <t>TRANSFORMADOR DE DISTRIBUIÇÃO, 750 KVA, TRIFÁSICO, 60 HZ, CLASSE 15 KV, IMERSO EM ÓLEO MINERAL, INSTALAÇÃO EM SOLO (NÃO INCLUSO ABRIGO) - FORNECIMENTO E INSTALAÇÃO. AF_02/2022</t>
  </si>
  <si>
    <t>TRANSFORMADOR DE DISTRIBUIÇÃO, 1000 KVA, TRIFÁSICO, 60 HZ, CLASSE 15 KV, IMERSO EM ÓLEO MINERAL, INSTALAÇÃO EM SOLO (NÃO INCLUSO ABRIGO) - FORNECIMENTO E INSTALAÇÃO. AF_02/2022</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</si>
  <si>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</si>
  <si>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</si>
  <si>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</si>
  <si>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</si>
  <si>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</si>
  <si>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</si>
  <si>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</si>
  <si>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</si>
  <si>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</si>
  <si>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</si>
  <si>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</si>
  <si>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</si>
  <si>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</si>
  <si>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</si>
  <si>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</si>
  <si>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</si>
  <si>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</si>
  <si>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</si>
  <si>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</si>
  <si>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</si>
  <si>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</si>
  <si>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</si>
  <si>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</si>
  <si>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</si>
  <si>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</si>
  <si>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</si>
  <si>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</si>
  <si>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</si>
  <si>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PLACA DE CONCRETO PRÉ-MOLDADO COMO PROTEÇÃO MECÂNICA ADICIONAL NO REATERRO PARA REDE ENTERRADA DE DISTRIBUIÇÃO DE ENERGIA ELÉTRICA - FORNECIMENTO E INSTALAÇÃO. AF_12/2021</t>
  </si>
  <si>
    <t>CONCRETAGEM COMO PROTEÇÃO MECÂNICA ADICIONAL NO REATERRO PARA REDE ENTERRADA DE DISTRIBUIÇÃO DE ENERGIA ELÉTRICA - FORNECIMENTO E INSTALAÇÃO. AF_12/2021</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</si>
  <si>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</si>
  <si>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</si>
  <si>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</si>
  <si>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</si>
  <si>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</si>
  <si>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</si>
  <si>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</si>
  <si>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</si>
  <si>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</si>
  <si>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</si>
  <si>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</si>
  <si>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</si>
  <si>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</si>
  <si>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</si>
  <si>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</si>
  <si>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</si>
  <si>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</si>
  <si>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</si>
  <si>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</si>
  <si>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</si>
  <si>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</si>
  <si>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</si>
  <si>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</si>
  <si>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</si>
  <si>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</si>
  <si>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</si>
  <si>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</si>
  <si>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</si>
  <si>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</si>
  <si>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</si>
  <si>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</si>
  <si>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</si>
  <si>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</si>
  <si>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</si>
  <si>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</si>
  <si>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</si>
  <si>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</si>
  <si>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</si>
  <si>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</si>
  <si>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</si>
  <si>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</si>
  <si>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</si>
  <si>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</si>
  <si>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</si>
  <si>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</si>
  <si>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</si>
  <si>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</si>
  <si>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</si>
  <si>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</si>
  <si>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</si>
  <si>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</si>
  <si>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</si>
  <si>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</si>
  <si>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</si>
  <si>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</si>
  <si>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</si>
  <si>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</si>
  <si>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</si>
  <si>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</si>
  <si>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</si>
  <si>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AR CONDICIONADO SPLIT INVERTER, HI-WALL (PAREDE), 9000 BTU/H, CICLO FRIO - FORNECIMENTO E INSTALAÇÃO. AF_11/2021_P</t>
  </si>
  <si>
    <t>AR CONDICIONADO SPLIT ON/OFF, HI-WALL (PAREDE), 9000 BTUS/H, CICLO FRIO - FORNECIMENTO E INSTALAÇÃO. AF_11/2021_P</t>
  </si>
  <si>
    <t>AR CONDICIONADO SPLIT ON/OFF, HI-WALL (PAREDE), 9000 BTUS/H, CICLO QUENTE/FRIO - FORNECIMENTO E INSTALAÇÃO. AF_11/2021_P</t>
  </si>
  <si>
    <t>AR CONDICIONADO SPLIT INVERTER, HI-WALL (PAREDE), 12000 BTU/H, CICLO FRIO - FORNECIMENTO E INSTALAÇÃO. AF_11/2021_P</t>
  </si>
  <si>
    <t>AR CONDICIONADO SPLIT ON/OFF, HI-WALL (PAREDE), 12000 BTUS/H, CICLO FRIO - FORNECIMENTO E INSTALAÇÃO. AF_11/2021_P</t>
  </si>
  <si>
    <t>AR CONDICIONADO SPLIT ON/OFF, HI-WALL (PAREDE), 12000 BTUS/H, CICLO QUENTE/FRIO - FORNECIMENTO E INSTALAÇÃO. AF_11/2021_P</t>
  </si>
  <si>
    <t>AR CONDICIONADO SPLIT INVERTER, HI-WALL (PAREDE), 18000 BTU/H, CICLO FRIO - FORNECIMENTO E INSTALAÇÃO. AF_11/2021_P</t>
  </si>
  <si>
    <t>AR CONDICIONADO SPLIT ON/OFF, HI-WALL (PAREDE), 18000 BTUS/H, CICLO FRIO - FORNECIMENTO E INSTALAÇÃO. AF_11/2021_P</t>
  </si>
  <si>
    <t>AR CONDICIONADO SPLIT ON/OFF, HI-WALL (PAREDE), 18000 BTUS/H, CICLO QUENTE/FRIO - FORNECIMENTO E INSTALAÇÃO. AF_11/2021_P</t>
  </si>
  <si>
    <t>AR CONDICIONADO SPLIT INVERTER, HI-WALL (PAREDE), 24000 BTU/H, CICLO FRIO - FORNECIMENTO E INSTALAÇÃO. AF_11/2021_P</t>
  </si>
  <si>
    <t>AR CONDICIONADO SPLIT ON/OFF, HI-WALL (PAREDE), 24000 BTUS/H, CICLO FRIO - FORNECIMENTO E INSTALAÇÃO. AF_11/2021_P</t>
  </si>
  <si>
    <t>AR CONDICIONADO SPLIT ON/OFF, HI-WALL (PAREDE), 24000 BTUS/H, CICLO QUENTE/FRIO - FORNECIMENTO E INSTALAÇÃO. AF_11/2021_P</t>
  </si>
  <si>
    <t>AR CONDICIONADO SPLIT INVERTER, PISO TETO, 18000 BTU/H, CICLO FRIO - FORNECIMENTO E INSTALAÇÃO. AF_11/2021_P</t>
  </si>
  <si>
    <t>AR CONDICIONADO SPLIT ON/OFF, PISO TETO, 18.000 BTU/H, CICLO FRIO - FORNECIMENTO E INSTALAÇÃO. AF_11/2021_P</t>
  </si>
  <si>
    <t>AR CONDICIONADO SPLIT INVERTER, PISO TETO, 24000 BTU/H, CICLO FRIO - FORNECIMENTO E INSTALAÇÃO. AF_11/2021_P</t>
  </si>
  <si>
    <t>AR CONDICIONADO SPLIT ON/OFF, PISO TETO, 24.000 BTU/H, CICLO FRIO - FORNECIMENTO E INSTALAÇÃO. AF_11/2021_P</t>
  </si>
  <si>
    <t>AR CONDICIONADO SPLIT INVERTER, PISO TETO, 24000 BTU/H, QUENTE/FRIO - FORNECIMENTO E INSTALAÇÃO. AF_11/2021_P</t>
  </si>
  <si>
    <t>AR CONDICIONADO SPLIT INVERTER, PISO TETO, 36000 BTU/H, CICLO FRIO - FORNECIMENTO E INSTALAÇÃO. AF_11/2021_P</t>
  </si>
  <si>
    <t>AR CONDICIONADO SPLIT ON/OFF, PISO TETO, 36.000 BTU/H, CICLO FRIO - FORNECIMENTO E INSTALAÇÃO. AF_11/2021_P</t>
  </si>
  <si>
    <t>AR CONDICIONADO SPLIT INVERTER, PISO TETO, 48000 BTU/H, CICLO FRIO - FORNECIMENTO E INSTALAÇÃO. AF_11/2021_P</t>
  </si>
  <si>
    <t>AR CONDICIONADO SPLIT ON/OFF, PISO TETO, 48.000 BTU/H, CICLO FRIO - FORNECIMENTO E INSTALAÇÃO. AF_11/2021_P</t>
  </si>
  <si>
    <t>AR CONDICIONADO SPLIT INVERTER, PISO TETO, APRESENTANDO ENTRE 54000 E 58000 BTU/H, CICLO FRIO - FORNECIMENTO E INSTALAÇÃO. AF_11/2021_P</t>
  </si>
  <si>
    <t>AR CONDICIONADO SPLIT ON/OFF, PISO TETO, 60.000 BTU/H, CICLO FRIO - FORNECIMENTO E INSTALAÇÃO. AF_11/2021_P</t>
  </si>
  <si>
    <t>AR CONDICIONADO SPLIT ON/OFF, CASSETE (TETO), FRIO 4 VIAS 18000 BTU/H - FORNECIMENTO E INSTALAÇÃO. AF_11/2021_P</t>
  </si>
  <si>
    <t>AR CONDICIONADO SPLIT ON/OFF, CASSETE (TETO), 18000 BTU/H, CICLO QUENTE/FRIO - FORNECIMENTO E INSTALAÇÃO. AF_11/2021_P</t>
  </si>
  <si>
    <t>AR CONDICIONADO SPLIT ON/OFF, CASSETE (TETO), FRIO 4 VIAS 24000 BTU/H - FORNECIMENTO E INSTALAÇÃO. AF_11/2021_P</t>
  </si>
  <si>
    <t>AR CONDICIONADO SPLIT ON/OFF, CASSETE (TETO), 24000 BTU/H, CICLO QUENTE/FRIO - FORNECIMENTO E INSTALAÇÃO. AF_11/2021_P</t>
  </si>
  <si>
    <t>AR CONDICIONADO SPLIT ON/OFF, CASSETE (TETO), FRIO 4 VIAS 36000 BTU/H - FORNECIMENTO E INSTALAÇÃO. AF_11/2021_P</t>
  </si>
  <si>
    <t>AR CONDICIONADO SPLIT ON/OFF, CASSETE (TETO), 36000 BTU/H, CICLO QUENTE/FRIO - FORNECIMENTO E INSTALAÇÃO. AF_11/2021_P</t>
  </si>
  <si>
    <t>AR CONDICIONADO SPLIT ON/OFF, CASSETE (TETO), FRIO 4 VIAS 48000 BTU/H - FORNECIMENTO E INSTALAÇÃO. AF_11/2021_P</t>
  </si>
  <si>
    <t>AR CONDICIONADO SPLIT ON/OFF, CASSETE (TETO), 48000 BTU/H, CICLO QUENTE/FRIO - FORNECIMENTO E INSTALAÇÃO. AF_11/2021_P</t>
  </si>
  <si>
    <t>AR CONDICIONADO SPLIT ON/OFF, CASSETE (TETO), FRIO 4 VIAS 60000 BTU/H - FORNECIMENTO E INSTALAÇÃO. AF_11/2021_P</t>
  </si>
  <si>
    <t>AR CONDICIONADO SPLIT ON/OFF, CASSETE (TETO), 60000 BTU/H, CICLO QUENTE/FRIO - FORNECIMENTO E INSTALAÇÃO. AF_11/2021_P</t>
  </si>
  <si>
    <t>AR CONDICIONADO SPLITÃO 10 TR - FORNECIMENTO E INSTALAÇÃO. AF_11/2021_P</t>
  </si>
  <si>
    <t>AR CONDICIONADO SPLITÃO 15 TR - FORNECIMENTO E INSTALAÇÃO. AF_11/2021_P</t>
  </si>
  <si>
    <t>RASGO E CHUMBAMENTO EM ALVENARIA PARA TUBOS DE SPLIT PAREDE DE 9000 A 24000 BTUS/H. AF_11/2021</t>
  </si>
  <si>
    <t>TUBO EM COBRE FLEXÍVEL, DN 1/4", COM ISOLAMENTO, INSTALADO EM FORRO, PARA RAMAL DE ALIMENTAÇÃO DE AR CONDICIONADO, INCLUSO FIXADOR. AF_11/2021</t>
  </si>
  <si>
    <t>TUBO EM COBRE FLEXÍVEL, DN 3/8", COM ISOLAMENTO, INSTALADO EM FORRO, PARA RAMAL DE ALIMENTAÇÃO DE AR CONDICIONADO, INCLUSO FIXADOR. AF_11/2021</t>
  </si>
  <si>
    <t>TUBO EM COBRE FLEXÍVEL, DN 1/2", COM ISOLAMENTO, INSTALADO EM FORRO, PARA RAMAL DE ALIMENTAÇÃO DE AR CONDICIONADO, INCLUSO FIXADOR. AF_11/2021</t>
  </si>
  <si>
    <t>TUBO EM COBRE FLEXÍVEL, DN 5/8", COM ISOLAMENTO, INSTALADO EM FORRO, PARA RAMAL DE ALIMENTAÇÃO DE AR CONDICIONADO, INCLUSO FIXADOR. AF_11/2021</t>
  </si>
  <si>
    <t>INSTALAÇÃO DE TUBOS E CONEXÕES, EM AÇO/FERRO GALVANIZADO, PARA O CENTRO DE MEDIÇÃO DE GÁS DE EDIFÍCIO RESIDENCIAL, COM 4 PAVIMENTOS, 16 UNIDADES HABITACIONAIS, DN 32 (1 1/4</t>
  </si>
  <si>
    <t>INSTALAÇÃO DE TUBOS E CONEXÕES, EM AÇO/FERRO GALVANIZADO, PARA O CENTRO DE MEDIÇÃO DE GÁS DE EDIFÍCIO RESIDENCIAL, COM 4 PAVIMENTOS, 16 UNIDADES HABITACIONAIS, DN 50 (2</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</si>
  <si>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</si>
  <si>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</si>
  <si>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</si>
  <si>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</si>
  <si>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</si>
  <si>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</si>
  <si>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</si>
  <si>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RACK FECHADO PARA SERVIDOR - FORNECIMENTO E INSTALAÇÃO. AF_11/2019</t>
  </si>
  <si>
    <t>BLOCO DE ENGATE RÁPIDO PARA BASTIDOR TIPO M10 - FORNECIMENTO E INSTALAÇÃO. AF_11/2019</t>
  </si>
  <si>
    <t>TOMADA DE REDE RJ45 - FORNECIMENTO E INSTALAÇÃO. AF_11/2019</t>
  </si>
  <si>
    <t>TOMADA PARA TELEFONE RJ11 - FORNECIMENTO E INSTALAÇÃO. AF_11/2019</t>
  </si>
  <si>
    <t>PATCH PANEL 48 PORTAS, CATEGORIA 5E - FORNECIMENTO E INSTALAÇÃO. AF_11/2019</t>
  </si>
  <si>
    <t>RACK ABERTO EM COLUNA 44U PARA SERVIDOR - FORNECIMENTO E INSTALAÇÃO. AF_11/2019</t>
  </si>
  <si>
    <t>TUBO, PVC, SOLDÁVEL, DN 20MM, INSTALADO EM RAMAL OU SUB-RAMAL DE ÁGUA - FORNECIMENTO E INSTALAÇÃO. AF_06/2022</t>
  </si>
  <si>
    <t>TUBO, PVC, SOLDÁVEL, DN 32MM, INSTALADO EM RAMAL OU SUB-RAMAL DE ÁGUA - FORNECIMENTO E INSTALAÇÃO. AF_06/2022</t>
  </si>
  <si>
    <t>TUBO, PVC, SOLDÁVEL, DN 20MM, INSTALADO EM RAMAL DE DISTRIBUIÇÃO DE ÁGUA - FORNECIMENTO E INSTALAÇÃO. AF_06/2022</t>
  </si>
  <si>
    <t>TUBO, PVC, SOLDÁVEL, DN 25MM, INSTALADO EM RAMAL DE DISTRIBUIÇÃO DE ÁGUA - FORNECIMENTO E INSTALAÇÃO. AF_06/2022</t>
  </si>
  <si>
    <t>TUBO, PVC, SOLDÁVEL, DN 32MM, INSTALADO EM RAMAL DE DISTRIBUIÇÃO DE ÁGUA - FORNECIMENTO E INSTALAÇÃO. AF_06/2022</t>
  </si>
  <si>
    <t>TUBO, PVC, SOLDÁVEL, DN 25MM, INSTALADO EM PRUMADA DE ÁGUA - FORNECIMENTO E INSTALAÇÃO. AF_06/2022</t>
  </si>
  <si>
    <t>TUBO, PVC, SOLDÁVEL, DN 32MM, INSTALADO EM PRUMADA DE ÁGUA - FORNECIMENTO E INSTALAÇÃO. AF_06/2022</t>
  </si>
  <si>
    <t>TUBO, PVC, SOLDÁVEL, DN 40MM, INSTALADO EM PRUMADA DE ÁGUA - FORNECIMENTO E INSTALAÇÃO. AF_06/2022</t>
  </si>
  <si>
    <t>TUBO, PVC, SOLDÁVEL, DN 50MM, INSTALADO EM PRUMADA DE ÁGUA - FORNECIMENTO E INSTALAÇÃO. AF_06/2022</t>
  </si>
  <si>
    <t>TUBO, PVC, SOLDÁVEL, DN 60MM, INSTALADO EM PRUMADA DE ÁGUA - FORNECIMENTO E INSTALAÇÃO. AF_06/2022</t>
  </si>
  <si>
    <t>TUBO, PVC, SOLDÁVEL, DN 75MM, INSTALADO EM PRUMADA DE ÁGUA - FORNECIMENTO E INSTALAÇÃO. AF_06/2022</t>
  </si>
  <si>
    <t>TUBO, PVC, SOLDÁVEL, DN 85MM, INSTALADO EM PRUMADA DE ÁGUA - FORNECIMENTO E INSTALAÇÃO. AF_06/2022</t>
  </si>
  <si>
    <t>TUBO PVC, SÉRIE R, ÁGUA PLUVIAL, DN 40 MM, FORNECIDO E INSTALADO EM RAMAL DE ENCAMINHAMENTO. AF_06/2022</t>
  </si>
  <si>
    <t>TUBO PVC, SÉRIE R, ÁGUA PLUVIAL, DN 50 MM, FORNECIDO E INSTALADO EM RAMAL DE ENCAMINHAMENTO. AF_06/2022</t>
  </si>
  <si>
    <t>TUBO PVC, SÉRIE R, ÁGUA PLUVIAL, DN 75 MM, FORNECIDO E INSTALADO EM RAMAL DE ENCAMINHAMENTO. AF_06/2022</t>
  </si>
  <si>
    <t>TUBO PVC, SÉRIE R, ÁGUA PLUVIAL, DN 100 MM, FORNECIDO E INSTALADO EM RAMAL DE ENCAMINHAMENTO. AF_06/2022</t>
  </si>
  <si>
    <t>TUBO PVC, SÉRIE R, ÁGUA PLUVIAL, DN 75 MM, FORNECIDO E INSTALADO EM CONDUTORES VERTICAIS DE ÁGUAS PLUVIAIS. AF_06/2022</t>
  </si>
  <si>
    <t>TUBO PVC, SÉRIE R, ÁGUA PLUVIAL, DN 100 MM, FORNECIDO E INSTALADO EM CONDUTORES VERTICAIS DE ÁGUAS PLUVIAIS. AF_06/2022</t>
  </si>
  <si>
    <t>TUBO PVC, SÉRIE R, ÁGUA PLUVIAL, DN 150 MM, FORNECIDO E INSTALADO EM CONDUTORES VERTICAIS DE ÁGUAS PLUVIAIS. AF_06/2022</t>
  </si>
  <si>
    <t>TUBO, CPVC, SOLDÁVEL, DN 15MM, INSTALADO EM RAMAL OU SUB-RAMAL DE ÁGUA - FORNECIMENTO E INSTALAÇÃO. AF_06/2022</t>
  </si>
  <si>
    <t>TUBO, CPVC, SOLDÁVEL, DN 22MM, INSTALADO EM RAMAL OU SUB-RAMAL DE ÁGUA - FORNECIMENTO E INSTALAÇÃO. AF_06/2022</t>
  </si>
  <si>
    <t>TUBO, CPVC, SOLDÁVEL, DN 28MM, INSTALADO EM RAMAL OU SUB-RAMAL DE ÁGUA - FORNECIMENTO E INSTALAÇÃO. AF_06/2022</t>
  </si>
  <si>
    <t>TUBO, CPVC, SOLDÁVEL, DN 35MM, INSTALADO EM RAMAL OU SUB-RAMAL DE ÁGUA   FORNECIMENTO E INSTALAÇÃO. AF_06/2022</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</si>
  <si>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</si>
  <si>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</si>
  <si>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</si>
  <si>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</si>
  <si>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AF_06/2022</t>
  </si>
  <si>
    <t>TUBO, CPVC, SOLDÁVEL, DN 28MM, INSTALADO EM RAMAL DE DISTRIBUIÇÃO DE ÁGUA - FORNECIMENTO E INSTALAÇÃO. AF_06/2022</t>
  </si>
  <si>
    <t>TUBO, CPVC, SOLDÁVEL, DN 35MM, INSTALADO EM PRUMADA DE ÁGUA   FORNECIMENTO E INSTALAÇÃO. AF_06/2022</t>
  </si>
  <si>
    <t>TUBO, CPVC, SOLDÁVEL, DN 42MM, INSTALADO EM PRUMADA DE ÁGUA   FORNECIMENTO E INSTALAÇÃO. AF_06/2022</t>
  </si>
  <si>
    <t>TUBO, CPVC, SOLDÁVEL, DN 73MM, INSTALADO EM PRUMADA DE ÁGUA   FORNECIMENTO E INSTALAÇÃO. AF_06/2022</t>
  </si>
  <si>
    <t>TUBO, CPVC, SOLDÁVEL, DN 89MM, INSTALADO EM PRUMADA DE ÁGUA   FORNECIMENTO E INSTALAÇÃO. AF_06/2022</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</si>
  <si>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</si>
  <si>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</si>
  <si>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</si>
  <si>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</si>
  <si>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</si>
  <si>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</si>
  <si>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</si>
  <si>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</si>
  <si>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</si>
  <si>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</si>
  <si>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</si>
  <si>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</si>
  <si>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</si>
  <si>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</si>
  <si>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</si>
  <si>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</si>
  <si>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</si>
  <si>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</si>
  <si>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</si>
  <si>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DE HIDRÁULICA PREDIAL - FORNECIMENTO E INSTALAÇÃO. AF_04/2022</t>
  </si>
  <si>
    <t>TUBO EM COBRE RÍGIDO, DN 28 MM, CLASSE E, SEM ISOLAMENTO, INSTALADO EM PRUMADA DE HIDRÁULICA PREDIAL - FORNECIMENTO E INSTALAÇÃO. AF_04/2022</t>
  </si>
  <si>
    <t>TUBO EM COBRE RÍGIDO, DN 35 MM, CLASSE E, SEM ISOLAMENTO, INSTALADO EM PRUMADA DE HIDRÁULICA PREDIAL - FORNECIMENTO E INSTALAÇÃO. AF_04/2022</t>
  </si>
  <si>
    <t>TUBO EM COBRE RÍGIDO, DN 42 MM, CLASSE E, SEM ISOLAMENTO, INSTALADO EM PRUMADA DE HIDRÁULICA PREDIAL - FORNECIMENTO E INSTALAÇÃO. AF_04/2022</t>
  </si>
  <si>
    <t>TUBO EM COBRE RÍGIDO, DN 54 MM, CLASSE E, SEM ISOLAMENTO, INSTALADO EM PRUMADA DE HIDRÁULICA PREDIAL - FORNECIMENTO E INSTALAÇÃO. AF_04/2022</t>
  </si>
  <si>
    <t>TUBO EM COBRE RÍGIDO, DN 66 MM, CLASSE E, SEM ISOLAMENTO, INSTALADO EM PRUMADA DE HIDRÁULICA PREDIAL - FORNECIMENTO E INSTALAÇÃO. AF_04/2022</t>
  </si>
  <si>
    <t>TUBO EM COBRE RÍGIDO, DN 22 MM, CLASSE E, COM ISOLAMENTO, INSTALADO EM PRUMADA DE HIDRÁULICA PREDIAL - FORNECIMENTO E INSTALAÇÃO. AF_04/2022</t>
  </si>
  <si>
    <t>TUBO EM COBRE RÍGIDO, DN 28 MM, CLASSE E, COM ISOLAMENTO, INSTALADO EM PRUMADA DE HIDRÁULICA PREDIAL - FORNECIMENTO E INSTALAÇÃO. AF_04/2022</t>
  </si>
  <si>
    <t>TUBO EM COBRE RÍGIDO, DN 35 MM, CLASSE E, COM ISOLAMENTO, INSTALADO EM PRUMADA DE HIDRÁULICA PREDIAL - FORNECIMENTO E INSTALAÇÃO. AF_04/2022</t>
  </si>
  <si>
    <t>TUBO EM COBRE RÍGIDO, DN 42 MM, CLASSE E, COM ISOLAMENTO, INSTALADO EM PRUMADA DE HIDRÁULICA PREDIAL - FORNECIMENTO E INSTALAÇÃO. AF_04/2022</t>
  </si>
  <si>
    <t>TUBO EM COBRE RÍGIDO, DN 54 MM, CLASSE E, COM ISOLAMENTO, INSTALADO EM PRUMADA DE HIDRÁULICA PREDIAL - FORNECIMENTO E INSTALAÇÃO. AF_04/2022</t>
  </si>
  <si>
    <t>TUBO EM COBRE RÍGIDO, DN 66 MM, CLASSE E, COM ISOLAMENTO, INSTALADO EM PRUMADA DE HIDRÁULICA PREDIAL - FORNECIMENTO E INSTALAÇÃO. AF_04/2022</t>
  </si>
  <si>
    <t>TUBO EM COBRE RÍGIDO, DN 15 MM, CLASSE E, SEM ISOLAMENTO, INSTALADO EM RAMAL DE DISTRIBUIÇÃO DE HIDRÁULICA PREDIAL - FORNECIMENTO E INSTALAÇÃO. AF_04/2022</t>
  </si>
  <si>
    <t>TUBO EM COBRE RÍGIDO, DN 22 MM, CLASSE E, SEM ISOLAMENTO, INSTALADO EM RAMAL DE DISTRIBUIÇÃO DE HIDRÁULICA PREDIAL - FORNECIMENTO E INSTALAÇÃO. AF_04/2022</t>
  </si>
  <si>
    <t>TUBO EM COBRE RÍGIDO, DN 28 MM, CLASSE E, SEM ISOLAMENTO, INSTALADO EM RAMAL DE DISTRIBUIÇÃO DE HIDRÁULICA PREDIAL - FORNECIMENTO E INSTALAÇÃO. AF_04/2022</t>
  </si>
  <si>
    <t>TUBO EM COBRE RÍGIDO, DN 15 MM, CLASSE E, COM ISOLAMENTO, INSTALADO EM RAMAL DE DISTRIBUIÇÃO DE HIDRÁULICA PREDIAL - FORNECIMENTO E INSTALAÇÃO. AF_04/2022</t>
  </si>
  <si>
    <t>TUBO EM COBRE RÍGIDO, DN 22 MM, CLASSE E, COM ISOLAMENTO, INSTALADO EM RAMAL DE DISTRIBUIÇÃO DE HIDRÁULICA PREDIAL - FORNECIMENTO E INSTALAÇÃO. AF_04/2022</t>
  </si>
  <si>
    <t>TUBO EM COBRE RÍGIDO, DN 28 MM, CLASSE E, COM ISOLAMENTO, INSTALADO EM RAMAL DE DISTRIBUIÇÃO DE HIDRÁULICA PREDIAL - FORNECIMENTO E INSTALAÇÃO. AF_04/2022</t>
  </si>
  <si>
    <t>TUBO EM COBRE RÍGIDO, DN 15 MM, CLASSE E, SEM ISOLAMENTO, INSTALADO EM RAMAL E SUB-RAMAL DE HIDRÁULICA PREDIAL - FORNECIMENTO E INSTALAÇÃO. AF_04/2022</t>
  </si>
  <si>
    <t>TUBO EM COBRE RÍGIDO, DN 22 MM, CLASSE E, SEM ISOLAMENTO, INSTALADO EM RAMAL E SUB-RAMAL DE HIDRÁULICA PREDIAL - FORNECIMENTO E INSTALAÇÃO. AF_04/2022</t>
  </si>
  <si>
    <t>TUBO EM COBRE RÍGIDO, DN 28 MM, CLASSE E, SEM ISOLAMENTO, INSTALADO EM RAMAL E SUB-RAMAL DE HIDRÁULICA PREDIAL - FORNECIMENTO E INSTALAÇÃO. AF_04/2022</t>
  </si>
  <si>
    <t>TUBO EM COBRE RÍGIDO, DN 15 MM, CLASSE E, COM ISOLAMENTO, INSTALADO EM RAMAL E SUB-RAMAL DE HIDRÁULICA PREDIAL - FORNECIMENTO E INSTALAÇÃO. AF_04/2022</t>
  </si>
  <si>
    <t>TUBO EM COBRE RÍGIDO, DN 22 MM, CLASSE E, COM ISOLAMENTO, INSTALADO EM RAMAL E SUB-RAMAL DE HIDRÁULICA PREDIAL - FORNECIMENTO E INSTALAÇÃO. AF_04/2022</t>
  </si>
  <si>
    <t>TUBO EM COBRE RÍGIDO, DN 28 MM, CLASSE E, COM ISOLAMENTO, INSTALADO EM RAMAL E SUB-RAMAL DE HIDRÁULICA PREDIAL - FORNECIMENTO E INSTALAÇÃO. AF_04/2022</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</si>
  <si>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</si>
  <si>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</si>
  <si>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</si>
  <si>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</si>
  <si>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</si>
  <si>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</si>
  <si>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</si>
  <si>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</si>
  <si>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</si>
  <si>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</si>
  <si>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</si>
  <si>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</si>
  <si>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</si>
  <si>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</si>
  <si>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</si>
  <si>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</si>
  <si>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</si>
  <si>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</si>
  <si>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</si>
  <si>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</si>
  <si>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</si>
  <si>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</si>
  <si>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</si>
  <si>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</si>
  <si>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</si>
  <si>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</si>
  <si>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</si>
  <si>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</si>
  <si>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</si>
  <si>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</si>
  <si>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</si>
  <si>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</si>
  <si>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t>
  </si>
  <si>
    <t>TUBO DE AÇO GALVANIZADO COM COSTURA, CLASSE MÉDIA, DN 65 (2 1/2</t>
  </si>
  <si>
    <t>TUBO DE AÇO GALVANIZADO COM COSTURA, CLASSE MÉDIA, DN 80 (3</t>
  </si>
  <si>
    <t xml:space="preserve">TUBO EM COBRE RÍGIDO, DN 54 MM, CLASSE E, SEM ISOLAMENTO, INSTALADO EM RESERVAÇÃO DE ÁGUA DE EDIFICAÇÃO QUE POSSUA RESERVATÓRIO DE FIBRA/FIBROCIMENTO </t>
  </si>
  <si>
    <t xml:space="preserve">TUBO EM COBRE RÍGIDO, DN 66 MM, CLASSE E, SEM ISOLAMENTO, INSTALADO EM RESERVAÇÃO DE ÁGUA DE EDIFICAÇÃO QUE POSSUA RESERVATÓRIO DE FIBRA/FIBROCIMENTO </t>
  </si>
  <si>
    <t xml:space="preserve">TUBO EM COBRE RÍGIDO, DN 79 MM, CLASSE E, SEM ISOLAMENTO, INSTALADO EM RESERVAÇÃO DE ÁGUA DE EDIFICAÇÃO QUE POSSUA RESERVATÓRIO DE FIBRA/FIBROCIMENTO </t>
  </si>
  <si>
    <t xml:space="preserve">TUBO EM COBRE RÍGIDO, DN 104 MM, CLASSE E, SEM ISOLAMENTO, INSTALADO EM RESERVAÇÃO DE ÁGUA DE EDIFICAÇÃO QUE POSSUA RESERVATÓRIO DE FIBRA/FIBROCIMENTO </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</si>
  <si>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</si>
  <si>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</si>
  <si>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</si>
  <si>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</si>
  <si>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</si>
  <si>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</si>
  <si>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</si>
  <si>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</si>
  <si>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 xml:space="preserve">TUBO, CPVC, SOLDÁVEL, DN 22 MM, INSTALADO EM RESERVAÇÃO DE ÁGUA DE EDIFICAÇÃO QUE POSSUA RESERVATÓRIO DE FIBRA/FIBROCIMENTO </t>
  </si>
  <si>
    <t xml:space="preserve">TUBO, CPVC, SOLDÁVEL, DN 28 MM, INSTALADO EM RESERVAÇÃO DE ÁGUA DE EDIFICAÇÃO QUE POSSUA RESERVATÓRIO DE FIBRA/FIBROCIMENTO </t>
  </si>
  <si>
    <t xml:space="preserve">TUBO, CPVC, SOLDÁVEL, DN 35 MM, INSTALADO EM RESERVAÇÃO DE ÁGUA DE EDIFICAÇÃO QUE POSSUA RESERVATÓRIO DE FIBRA/FIBROCIMENTO </t>
  </si>
  <si>
    <t xml:space="preserve">TUBO, CPVC, SOLDÁVEL, DN 42 MM, INSTALADO EM RESERVAÇÃO DE ÁGUA DE EDIFICAÇÃO QUE POSSUA RESERVATÓRIO DE FIBRA/FIBROCIMENTO </t>
  </si>
  <si>
    <t xml:space="preserve">TUBO, CPVC, SOLDÁVEL, DN 54 MM, INSTALADO EM RESERVAÇÃO DE ÁGUA DE EDIFICAÇÃO QUE POSSUA RESERVATÓRIO DE FIBRA/FIBROCIMENTO </t>
  </si>
  <si>
    <t xml:space="preserve">TUBO, CPVC, SOLDÁVEL, DN 73 MM, INSTALADO EM RESERVAÇÃO DE ÁGUA DE EDIFICAÇÃO QUE POSSUA RESERVATÓRIO DE FIBRA/FIBROCIMENTO </t>
  </si>
  <si>
    <t xml:space="preserve">TUBO, CPVC, SOLDÁVEL, DN 89 MM, INSTALADO EM RESERVAÇÃO DE ÁGUA DE EDIFICAÇÃO QUE POSSUA RESERVATÓRIO DE FIBRA/FIBROCIMENTO </t>
  </si>
  <si>
    <t>TUBO DE AÇO PRETO SEM COSTURA, CONEXÃO SOLDADA, DN 40 (1 1/2"), INSTALADO EM REDE DE ALIMENTAÇÃO PARA HIDRANTE - FORNECIMENTO E INSTALAÇÃO. AF_10/2020</t>
  </si>
  <si>
    <t xml:space="preserve">TUBO, PPR, DN 25, CLASSE PN 20,  INSTALADO EM RAMAL OU SUB-RAMAL DE ÁGUA </t>
  </si>
  <si>
    <t xml:space="preserve">TUBO, PPR, DN 25, CLASSE PN 25 INSTALADO EM RAMAL OU SUB-RAMAL DE ÁGUA </t>
  </si>
  <si>
    <t xml:space="preserve">TUBO, PPR, DN 25, CLASSE PN 20,  INSTALADO EM RAMAL DE DISTRIBUIÇÃO DE ÁGUA </t>
  </si>
  <si>
    <t xml:space="preserve">TUBO, PPR, DN 32, CLASSE PN 12,  INSTALADO EM RAMAL DE DISTRIBUIÇÃO DE ÁGUA </t>
  </si>
  <si>
    <t xml:space="preserve">TUBO, PPR, DN 40, CLASSE PN 12,  INSTALADO EM RAMAL DE DISTRIBUIÇÃO DE ÁGUA </t>
  </si>
  <si>
    <t xml:space="preserve">TUBO, PPR, DN 25, CLASSE PN 25,  INSTALADO EM RAMAL DE DISTRIBUIÇÃO DE ÁGUA </t>
  </si>
  <si>
    <t xml:space="preserve">TUBO, PPR, DN 32, CLASSE PN 25,  INSTALADO EM RAMAL DE DISTRIBUIÇÃO DE ÁGUA </t>
  </si>
  <si>
    <t xml:space="preserve">TUBO, PPR, DN 40, CLASSE PN 25,  INSTALADO EM RAMAL DE DISTRIBUIÇÃO DE ÁGUA </t>
  </si>
  <si>
    <t xml:space="preserve">TUBO, PPR, DN 25, CLASSE PN 20,  INSTALADO EM PRUMADA DE ÁGUA </t>
  </si>
  <si>
    <t xml:space="preserve">TUBO, PPR, DN 32, CLASSE PN 12,  INSTALADO EM PRUMADA DE ÁGUA </t>
  </si>
  <si>
    <t xml:space="preserve">TUBO, PPR, DN 40, CLASSE PN 12,  INSTALADO EM PRUMADA DE ÁGUA </t>
  </si>
  <si>
    <t xml:space="preserve">TUBO, PPR, DN 50, CLASSE PN 12,  INSTALADO EM PRUMADA DE ÁGUA </t>
  </si>
  <si>
    <t xml:space="preserve">TUBO, PPR, DN 63, CLASSE PN 12,  INSTALADO EM PRUMADA DE ÁGUA </t>
  </si>
  <si>
    <t xml:space="preserve">TUBO, PPR, DN 75, CLASSE PN 12,  INSTALADO EM PRUMADA DE ÁGUA </t>
  </si>
  <si>
    <t xml:space="preserve">TUBO, PPR, DN 90, CLASSE PN 12,  INSTALADO EM PRUMADA DE ÁGUA </t>
  </si>
  <si>
    <t xml:space="preserve">TUBO, PPR, DN 110, CLASSE PN 12,  INSTALADO EM PRUMADA DE ÁGUA </t>
  </si>
  <si>
    <t xml:space="preserve">TUBO, PPR, DN 25, CLASSE PN 25,  INSTALADO EM PRUMADA DE ÁGUA </t>
  </si>
  <si>
    <t xml:space="preserve">TUBO, PPR, DN 32, CLASSE PN 25,  INSTALADO EM PRUMADA DE ÁGUA </t>
  </si>
  <si>
    <t xml:space="preserve">TUBO, PPR, DN 40, CLASSE PN 25,  INSTALADO EM PRUMADA DE ÁGUA </t>
  </si>
  <si>
    <t xml:space="preserve">TUBO, PPR, DN 50, CLASSE PN 25,  INSTALADO EM PRUMADA DE ÁGUA </t>
  </si>
  <si>
    <t xml:space="preserve">TUBO, PPR, DN 63, CLASSE PN 25,  INSTALADO EM PRUMADA DE ÁGUA </t>
  </si>
  <si>
    <t xml:space="preserve">TUBO, PPR, DN 75, CLASSE PN 25,  INSTALADO EM PRUMADA DE ÁGUA </t>
  </si>
  <si>
    <t xml:space="preserve">TUBO, PPR, DN 90, CLASSE PN 25,  INSTALADO EM PRUMADA DE ÁGUA </t>
  </si>
  <si>
    <t xml:space="preserve">TUBO, PPR, DN 110, CLASSE PN 25,  INSTALADO EM PRUMADA DE ÁGUA </t>
  </si>
  <si>
    <t xml:space="preserve">TUBO, PPR, DN 20, CLASSE PN 20,  INSTALADO EM RESERVAÇÃO DE ÁGUA DE EDIFICAÇÃO QUE POSSUA RESERVATÓRIO DE FIBRA/FIBROCIMENTO </t>
  </si>
  <si>
    <t xml:space="preserve">TUBO, PPR, DN 25, CLASSE PN 20,  INSTALADO EM RESERVAÇÃO DE ÁGUA DE EDIFICAÇÃO QUE POSSUA RESERVATÓRIO DE FIBRA/FIBROCIMENTO </t>
  </si>
  <si>
    <t xml:space="preserve">TUBO, PPR, DN 32, CLASSE PN 12,  INSTALADO EM RESERVAÇÃO DE ÁGUA DE EDIFICAÇÃO QUE POSSUA RESERVATÓRIO DE FIBRA/FIBROCIMENTO </t>
  </si>
  <si>
    <t xml:space="preserve">TUBO, PPR, DN 40, CLASSE PN 12,  INSTALADO EM RESERVAÇÃO DE ÁGUA DE EDIFICAÇÃO QUE POSSUA RESERVATÓRIO DE FIBRA/FIBROCIMENTO </t>
  </si>
  <si>
    <t xml:space="preserve">TUBO, PPR, DN 50, CLASSE PN 12,  INSTALADO EM RESERVAÇÃO DE ÁGUA DE EDIFICAÇÃO QUE POSSUA RESERVATÓRIO DE FIBRA/FIBROCIMENTO </t>
  </si>
  <si>
    <t xml:space="preserve">TUBO, PPR, DN 63, CLASSE PN 12,  INSTALADO EM RESERVAÇÃO DE ÁGUA DE EDIFICAÇÃO QUE POSSUA RESERVATÓRIO DE FIBRA/FIBROCIMENTO </t>
  </si>
  <si>
    <t xml:space="preserve">TUBO, PPR, DN 75, CLASSE PN 12,  INSTALADO EM RESERVAÇÃO DE ÁGUA DE EDIFICAÇÃO QUE POSSUA RESERVATÓRIO DE FIBRA/FIBROCIMENTO </t>
  </si>
  <si>
    <t xml:space="preserve">TUBO, PPR, DN 90, CLASSE PN 12,  INSTALADO EM RESERVAÇÃO DE ÁGUA DE EDIFICAÇÃO QUE POSSUA RESERVATÓRIO DE FIBRA/FIBROCIMENTO </t>
  </si>
  <si>
    <t xml:space="preserve">TUBO, PPR, DN 110, CLASSE PN 12,  INSTALADO EM RESERVAÇÃO DE ÁGUA DE EDIFICAÇÃO QUE POSSUA RESERVATÓRIO DE FIBRA/FIBROCIMENTO </t>
  </si>
  <si>
    <t xml:space="preserve">TUBO, PPR, DN 20, CLASSE PN 25,  INSTALADO EM RESERVAÇÃO DE ÁGUA DE EDIFICAÇÃO QUE POSSUA RESERVATÓRIO DE FIBRA/FIBROCIMENTO </t>
  </si>
  <si>
    <t xml:space="preserve">TUBO, PPR, DN 25, CLASSE PN 25,  INSTALADO EM RESERVAÇÃO DE ÁGUA DE EDIFICAÇÃO QUE POSSUA RESERVATÓRIO DE FIBRA/FIBROCIMENTO </t>
  </si>
  <si>
    <t xml:space="preserve">TUBO, PPR, DN 32, CLASSE PN 25,  INSTALADO EM RESERVAÇÃO DE ÁGUA DE EDIFICAÇÃO QUE POSSUA RESERVATÓRIO DE FIBRA/FIBROCIMENTO </t>
  </si>
  <si>
    <t xml:space="preserve">TUBO, PPR, DN 40, CLASSE PN 25,  INSTALADO EM RESERVAÇÃO DE ÁGUA DE EDIFICAÇÃO QUE POSSUA RESERVATÓRIO DE FIBRA/FIBROCIMENTO </t>
  </si>
  <si>
    <t xml:space="preserve">TUBO, PPR, DN 50, CLASSE PN 25,  INSTALADO EM RESERVAÇÃO DE ÁGUA DE EDIFICAÇÃO QUE POSSUA RESERVATÓRIO DE FIBRA/FIBROCIMENTO </t>
  </si>
  <si>
    <t xml:space="preserve">TUBO, PPR, DN 63, CLASSE PN 25,  INSTALADO EM RESERVAÇÃO DE ÁGUA DE EDIFICAÇÃO QUE POSSUA RESERVATÓRIO DE FIBRA/FIBROCIMENTO </t>
  </si>
  <si>
    <t xml:space="preserve">TUBO, PPR, DN 75, CLASSE PN 25,  INSTALADO EM RESERVAÇÃO DE ÁGUA DE EDIFICAÇÃO QUE POSSUA RESERVATÓRIO DE FIBRA/FIBROCIMENTO </t>
  </si>
  <si>
    <t xml:space="preserve">TUBO, PPR, DN 90, CLASSE PN 25,  INSTALADO EM RESERVAÇÃO DE ÁGUA DE EDIFICAÇÃO QUE POSSUA RESERVATÓRIO DE FIBRA/FIBROCIMENTO </t>
  </si>
  <si>
    <t xml:space="preserve">TUBO, PPR, DN 110, CLASSE PN 25,  INSTALADO EM RESERVAÇÃO DE ÁGUA DE EDIFICAÇÃO QUE POSSUA RESERVATÓRIO DE FIBRA/FIBROCIMENTO </t>
  </si>
  <si>
    <t xml:space="preserve">TUBO, PEX, MONOCAMADA, DN 16, INSTALADO EM RAMAL OU SUB-RAMAL DE ÁGUA </t>
  </si>
  <si>
    <t xml:space="preserve">TUBO, PEX, MONOCAMADA, DN 20, INSTALADO EM RAMAL OU SUB-RAMAL DE ÁGUA </t>
  </si>
  <si>
    <t xml:space="preserve">TUBO, PEX, MONOCAMADA, DN 25, INSTALADO EM RAMAL OU SUB-RAMAL DE ÁGUA </t>
  </si>
  <si>
    <t xml:space="preserve">TUBO, PEX, MONOCAMADA, DN 32, INSTALADO EM RAMAL OU SUB-RAMAL DE ÁGUA </t>
  </si>
  <si>
    <t xml:space="preserve">TUBO, PEX, MONOCAMADA, DN 16, INSTALADO EM RAMAL DE DISTRIBUIÇÃO DE ÁGUA </t>
  </si>
  <si>
    <t xml:space="preserve">TUBO, PEX, MONOCAMADA, DN 20, INSTALADO EM RAMAL DE DISTRIBUIÇÃO DE ÁGUA </t>
  </si>
  <si>
    <t xml:space="preserve">TUBO, PEX, MONOCAMADA, DN 25, INSTALADO EM RAMAL DE DISTRIBUIÇÃO DE ÁGUA </t>
  </si>
  <si>
    <t xml:space="preserve">TUBO, PEX, MONOCAMADA, DN 32, INSTALADO EM RAMAL DE DISTRIBUIÇÃO DE ÁGUA </t>
  </si>
  <si>
    <t>TUBO EM COBRE FLEXÍVEL, DN 1/4</t>
  </si>
  <si>
    <t xml:space="preserve">TUBO EM COBRE FLEXÍVEL, DN 3/8", COM ISOLAMENTO, INSTALADO EM RAMAL DE ALIMENTAÇÃO DE AR CONDICIONADO COM CONDENSADORA INDIVIDUAL </t>
  </si>
  <si>
    <t xml:space="preserve">TUBO EM COBRE FLEXÍVEL, DN 1/2", COM ISOLAMENTO, INSTALADO EM RAMAL DE ALIMENTAÇÃO DE AR CONDICIONADO COM CONDENSADORA INDIVIDUAL </t>
  </si>
  <si>
    <t xml:space="preserve">TUBO EM COBRE FLEXÍVEL, DN 5/8", COM ISOLAMENTO, INSTALADO EM RAMAL DE ALIMENTAÇÃO DE AR CONDICIONADO COM CONDENSADORA INDIVIDUAL </t>
  </si>
  <si>
    <t xml:space="preserve">TUBO EM COBRE FLEXÍVEL, DN 1/4", COM ISOLAMENTO, INSTALADO EM RAMAL DE ALIMENTAÇÃO DE AR CONDICIONADO COM CONDENSADORA CENTRAL </t>
  </si>
  <si>
    <t xml:space="preserve">TUBO EM COBRE FLEXÍVEL, DN 3/8", COM ISOLAMENTO, INSTALADO EM RAMAL DE ALIMENTAÇÃO DE AR CONDICIONADO COM CONDENSADORA CENTRAL </t>
  </si>
  <si>
    <t xml:space="preserve">TUBO EM COBRE FLEXÍVEL, DN 1/2", COM ISOLAMENTO, INSTALADO EM RAMAL DE ALIMENTAÇÃO DE AR CONDICIONADO COM CONDENSADORA CENTRAL </t>
  </si>
  <si>
    <t>TUBO EM COBRE FLEXÍVEL, DN 5/8</t>
  </si>
  <si>
    <t>TUBO EM COBRE RÍGIDO, DN 22 MM, CLASSE A, SEM ISOLAMENTO, INSTALADO EM PRUMADA DE GÁS COMBUSTÍVEL - FORNECIMENTO E INSTALAÇÃO. AF_04/2022</t>
  </si>
  <si>
    <t>TUBO EM COBRE RÍGIDO, DN 28 MM, CLASSE A, SEM ISOLAMENTO, INSTALADO EM PRUMADA DE GÁS COMBUSTÍVEL - FORNECIMENTO E INSTALAÇÃO. AF_04/2022</t>
  </si>
  <si>
    <t>TUBO EM COBRE RÍGIDO, DN 35 MM, CLASSE A, SEM ISOLAMENTO, INSTALADO EM PRUMADA DE GÁS COMBUSTÍVEL - FORNECIMENTO E INSTALAÇÃO. AF_04/2022</t>
  </si>
  <si>
    <t>TUBO EM COBRE RÍGIDO, DN 42 MM, CLASSE A, SEM ISOLAMENTO, INSTALADO EM PRUMADA DE GÁS COMBUSTÍVEL - FORNECIMENTO E INSTALAÇÃO. AF_04/2022</t>
  </si>
  <si>
    <t>TUBO EM COBRE RÍGIDO, DN 54 MM, CLASSE A, SEM ISOLAMENTO, INSTALADO EM PRUMADA DE GÁS COMBUSTÍVEL - FORNECIMENTO E INSTALAÇÃO. AF_04/2022</t>
  </si>
  <si>
    <t>TUBO EM COBRE RÍGIDO, DN 66 MM, CLASSE A, SEM ISOLAMENTO, INSTALADO EM PRUMADA DE GÁS COMBUSTÍVEL - FORNECIMENTO E INSTALAÇÃO. AF_04/2022</t>
  </si>
  <si>
    <t xml:space="preserve">TUBO EM COBRE RÍGIDO, DN 22 MM, CLASSE I, SEM ISOLAMENTO, INSTALADO EM PRUMADA </t>
  </si>
  <si>
    <t xml:space="preserve">TUBO EM COBRE RÍGIDO, DN 28 MM, CLASSE I, SEM ISOLAMENTO, INSTALADO EM PRUMADA </t>
  </si>
  <si>
    <t xml:space="preserve">TUBO EM COBRE RÍGIDO, DN 35 MM, CLASSE I, SEM ISOLAMENTO, INSTALADO EM PRUMADA </t>
  </si>
  <si>
    <t xml:space="preserve">TUBO EM COBRE RÍGIDO, DN 42 MM, CLASSE I, SEM ISOLAMENTO, INSTALADO EM PRUMADA </t>
  </si>
  <si>
    <t xml:space="preserve">TUBO EM COBRE RÍGIDO, DN 54 MM, CLASSE I, SEM ISOLAMENTO, INSTALADO EM PRUMADA </t>
  </si>
  <si>
    <t xml:space="preserve">TUBO EM COBRE RÍGIDO, DN 66 MM, CLASSE I, SEM ISOLAMENTO, INSTALADO EM PRUMADA </t>
  </si>
  <si>
    <t xml:space="preserve">TUBO EM COBRE RÍGIDO, DN 15 MM, CLASSE I, SEM ISOLAMENTO, INSTALADO EM RAMAL DE DISTRIBUIÇÃO </t>
  </si>
  <si>
    <t>TUBO EM COBRE RÍGIDO, DN 22 MM, CLASSE I, SEM ISOLAMENTO, INSTALADO EM RAMAL DE DISTRIBUIÇÃO</t>
  </si>
  <si>
    <t>TUBO EM COBRE RÍGIDO, DN 28 MM, CLASSE I, SEM ISOLAMENTO, INSTALADO EM RAMAL DE DISTRIBUIÇÃO</t>
  </si>
  <si>
    <t xml:space="preserve">TUBO EM COBRE RÍGIDO, DN 15 MM, CLASSE I, SEM ISOLAMENTO, INSTALADO EM RAMAL E SUB-RAMAL </t>
  </si>
  <si>
    <t xml:space="preserve">TUBO EM COBRE RÍGIDO, DN 22 MM, CLASSE I, SEM ISOLAMENTO, INSTALADO EM RAMAL E SUB-RAMAL </t>
  </si>
  <si>
    <t xml:space="preserve">TUBO EM COBRE RÍGIDO, DN 28 MM, CLASSE I, SEM ISOLAMENTO, INSTALADO EM RAMAL E SUB-RAMAL </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</si>
  <si>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</si>
  <si>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</si>
  <si>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</si>
  <si>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</si>
  <si>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</si>
  <si>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</si>
  <si>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</si>
  <si>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</si>
  <si>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</si>
  <si>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</si>
  <si>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</si>
  <si>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</si>
  <si>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</si>
  <si>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</si>
  <si>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</si>
  <si>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</si>
  <si>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</si>
  <si>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</si>
  <si>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</si>
  <si>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</si>
  <si>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</si>
  <si>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</si>
  <si>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</si>
  <si>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</si>
  <si>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</si>
  <si>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</si>
  <si>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</si>
  <si>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</si>
  <si>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</si>
  <si>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</si>
  <si>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</si>
  <si>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</si>
  <si>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</si>
  <si>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</si>
  <si>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</si>
  <si>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</si>
  <si>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</si>
  <si>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</si>
  <si>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TUBO EM COBRE RÍGIDO, DN 15 MM, CLASSE E, SEM ISOLAMENTO, INSTALADO EM RAMAL E SUB-RAMAL DE GÁS COMBUSTÍVEL - FORNECIMENTO E INSTALAÇÃO. AF_04/2022</t>
  </si>
  <si>
    <t>TUBO EM COBRE RÍGIDO, DN 22 MM, CLASSE E, SEM ISOLAMENTO, INSTALADO EM RAMAL E SUB-RAMAL DE GÁS COMBUSTÍVEL - FORNECIMENTO E INSTALAÇÃO. AF_04/2022</t>
  </si>
  <si>
    <t>TUBO EM COBRE RÍGIDO, DN 28 MM, CLASSE E, SEM ISOLAMENTO, INSTALADO EM RAMAL E SUB-RAMAL DE GÁS COMBUSTÍVEL - FORNECIMENTO E INSTALAÇÃO. AF_04/2022</t>
  </si>
  <si>
    <t>TUBO EM COBRE RÍGIDO, DN 15 MM, CLASSE A, SEM ISOLAMENTO, INSTALADO EM RAMAL E SUB-RAMAL DE GÁS MEDICINAL - FORNECIMENTO E INSTALAÇÃO. AF_04/2022</t>
  </si>
  <si>
    <t>TUBO EM COBRE RÍGIDO, DN 22 MM, CLASSE A, SEM ISOLAMENTO, INSTALADO EM RAMAL E SUB-RAMAL DE GÁS MEDICINAL - FORNECIMENTO E INSTALAÇÃO. AF_04/2022</t>
  </si>
  <si>
    <t>TUBO EM COBRE RÍGIDO, DN 28 MM, CLASSE A, SEM ISOLAMENTO, INSTALADO EM RAMAL E SUB-RAMAL DE GÁS MEDICINAL - FORNECIMENTO E INSTALAÇÃO. AF_04/2022</t>
  </si>
  <si>
    <t>TUBO EM COBRE RÍGIDO, DN 15 MM, CLASSE E, SEM ISOLAMENTO, INSTALADO EM RAMAL E SUB-RAMAL DE AQUECIMENTO SOLAR - FORNECIMENTO E INSTALAÇÃO. AF_04/2022</t>
  </si>
  <si>
    <t>TUBO EM COBRE RÍGIDO, DN 22 MM, CLASSE E, SEM ISOLAMENTO, INSTALADO EM RAMAL E SUB-RAMAL DE AQUECIMENTO SOLAR - FORNECIMENTO E INSTALAÇÃO. AF_04/2022</t>
  </si>
  <si>
    <t>TUBO EM COBRE RÍGIDO, DN 28 MM, CLASSE E, SEM ISOLAMENTO, INSTALADO EM RAMAL E SUB-RAMAL DE AQUECIMENTO SOLAR - FORNECIMENTO E INSTALAÇÃO. AF_04/2022</t>
  </si>
  <si>
    <t>TUBO EM COBRE RÍGIDO, DN 15 MM, CLASSE E, COM ISOLAMENTO, INSTALADO EM RAMAL E SUB-RAMAL DE AQUECIMENTO SOLAR - FORNECIMENTO E INSTALAÇÃO. AF_04/2022</t>
  </si>
  <si>
    <t>TUBO EM COBRE RÍGIDO, DN 22 MM, CLASSE E, COM ISOLAMENTO, INSTALADO EM RAMAL E SUB-RAMAL DE AQUECIMENTO SOLAR - FORNECIMENTO E INSTALAÇÃO. AF_04/2022</t>
  </si>
  <si>
    <t>TUBO EM COBRE RÍGIDO, DN 28 MM, CLASSE E, COM ISOLAMENTO, INSTALADO EM RAMAL E SUB-RAMAL DE AQUECIMENTO SOLAR - FORNECIMENTO E INSTALAÇÃO. AF_04/2022</t>
  </si>
  <si>
    <t>TUBO, PVC, SOLDÁVEL, DN 40MM, INSTALADO EM RAMAL DE DISTRIBUIÇÃO DE ÁGUA - FORNECIMENTO E INSTALAÇÃO. AF_06/2022</t>
  </si>
  <si>
    <t>TUBO, PVC, SOLDÁVEL, DN 50MM, INSTALADO EM RAMAL DE DISTRIBUIÇÃO DE ÁGUA - FORNECIMENTO E INSTALAÇÃO. AF_06/2022</t>
  </si>
  <si>
    <t>TUBO, CPVC, SOLDÁVEL, DN 42MM, INSTALADO EM RAMAL DE DISTRIBUIÇÃO DE ÁGUA - FORNECIMENTO E INSTALAÇÃO. AF_06/2022</t>
  </si>
  <si>
    <t>TUBO PVC, SÉRIE R, ÁGUA PLUVIAL, DN 150 MM, FORNECIDO E INSTALADO EM RAMAL DE ENCAMINHAMENTO. AF_06/2022</t>
  </si>
  <si>
    <t>JOELHO 90 GRAUS, PVC, SOLDÁVEL, DN 20MM, INSTALADO EM RAMAL OU SUB-RAMAL DE ÁGUA - FORNECIMENTO E INSTALAÇÃO. AF_06/2022</t>
  </si>
  <si>
    <t>JOELHO 45 GRAUS, PVC, SOLDÁVEL, DN 20MM, INSTALADO EM RAMAL OU SUB-RAMAL DE ÁGUA - FORNECIMENTO E INSTALAÇÃO. AF_06/2022</t>
  </si>
  <si>
    <t>CURVA 90 GRAUS, PVC, SOLDÁVEL, DN 20MM, INSTALADO EM RAMAL OU SUB-RAMAL DE ÁGUA - FORNECIMENTO E INSTALAÇÃO. AF_06/2022</t>
  </si>
  <si>
    <t>CURVA 45 GRAUS, PVC, SOLDÁVEL, DN 20MM, INSTALADO EM RAMAL OU SUB-RAMAL DE ÁGUA - FORNECIMENTO E INSTALAÇÃO. AF_06/2022</t>
  </si>
  <si>
    <t>JOELHO 45 GRAUS, PVC, SOLDÁVEL, DN 25MM, INSTALADO EM RAMAL OU SUB-RAMAL DE ÁGUA - FORNECIMENTO E INSTALAÇÃO. AF_06/2022</t>
  </si>
  <si>
    <t>CURVA 90 GRAUS, PVC, SOLDÁVEL, DN 25MM, INSTALADO EM RAMAL OU SUB-RAMAL DE ÁGUA - FORNECIMENTO E INSTALAÇÃO. AF_06/2022</t>
  </si>
  <si>
    <t>CURVA 45 GRAUS, PVC, SOLDÁVEL, DN 25MM, INSTALADO EM RAMAL OU SUB-RAMAL DE ÁGUA - FORNECIMENTO E INSTALAÇÃO. AF_06/2022</t>
  </si>
  <si>
    <t>JOELHO 90 GRAUS, PVC, SOLDÁVEL, DN 32MM, INSTALADO EM RAMAL OU SUB-RAMAL DE ÁGUA - FORNECIMENTO E INSTALAÇÃO. AF_06/2022</t>
  </si>
  <si>
    <t>JOELHO 45 GRAUS, PVC, SOLDÁVEL, DN 32MM, INSTALADO EM RAMAL OU SUB-RAMAL DE ÁGUA - FORNECIMENTO E INSTALAÇÃO. AF_06/2022</t>
  </si>
  <si>
    <t>CURVA 90 GRAUS, PVC, SOLDÁVEL, DN 32MM, INSTALADO EM RAMAL OU SUB-RAMAL DE ÁGUA - FORNECIMENTO E INSTALAÇÃO. AF_06/2022</t>
  </si>
  <si>
    <t>CURVA 45 GRAUS, PVC, SOLDÁVEL, DN 32MM, INSTALADO EM RAMAL OU SUB-RAMAL DE ÁGUA - FORNECIMENTO E INSTALAÇÃO. AF_06/2022</t>
  </si>
  <si>
    <t>LUVA, PVC, SOLDÁVEL, DN 20MM, INSTALADO EM RAMAL OU SUB-RAMAL DE ÁGUA - FORNECIMENTO E INSTALAÇÃO. AF_06/2022</t>
  </si>
  <si>
    <t>LUVA DE CORRER, PVC, SOLDÁVEL, DN 20MM, INSTALADO EM RAMAL OU SUB-RAMAL DE ÁGUA - FORNECIMENTO E INSTALAÇÃO. AF_06/2022</t>
  </si>
  <si>
    <t>LUVA DE REDUÇÃO, PVC, SOLDÁVEL, DN 25MM X 20MM, INSTALADO EM RAMAL OU SUB-RAMAL DE ÁGUA - FORNECIMENTO E INSTALAÇÃO. AF_06/2022</t>
  </si>
  <si>
    <t>UNIÃO, PVC, SOLDÁVEL, DN 20MM, INSTALADO EM RAMAL OU SUB-RAMAL DE ÁGUA - FORNECIMENTO E INSTALAÇÃO. AF_06/2022</t>
  </si>
  <si>
    <t>CURVA DE TRANSPOSIÇÃO, PVC, SOLDÁVEL, DN 20MM, INSTALADO EM RAMAL OU SUB-RAMAL DE ÁGUA - FORNECIMENTO E INSTALAÇÃO. AF_06/2022</t>
  </si>
  <si>
    <t>LUVA, PVC, SOLDÁVEL, DN 25MM, INSTALADO EM RAMAL OU SUB-RAMAL DE ÁGUA - FORNECIMENTO E INSTALAÇÃO. AF_06/2022</t>
  </si>
  <si>
    <t>LUVA DE CORRER, PVC, SOLDÁVEL, DN 25MM, INSTALADO EM RAMAL OU SUB-RAMAL DE ÁGUA - FORNECIMENTO E INSTALAÇÃO. AF_12/2014</t>
  </si>
  <si>
    <t>LUVA DE REDUÇÃO, PVC, SOLDÁVEL, DN 32MM X 25MM, INSTALADO EM RAMAL OU SUB-RAMAL DE ÁGUA - FORNECIMENTO E INSTALAÇÃO. AF_06/2022</t>
  </si>
  <si>
    <t>LUVA COM BUCHA DE LATÃO, PVC, SOLDÁVEL, DN 25MM X 3/4 , INSTALADO EM RAMAL OU SUB-RAMAL DE ÁGUA - FORNECIMENTO E INSTALAÇÃO. AF_06/2022</t>
  </si>
  <si>
    <t>UNIÃO, PVC, SOLDÁVEL, DN 25MM, INSTALADO EM RAMAL OU SUB-RAMAL DE ÁGUA - FORNECIMENTO E INSTALAÇÃO. AF_06/2022</t>
  </si>
  <si>
    <t>CURVA DE TRANSPOSIÇÃO, PVC, SOLDÁVEL, DN 25MM, INSTALADO EM RAMAL OU SUB-RAMAL DE ÁGUA   FORNECIMENTO E INSTALAÇÃO. AF_06/2022</t>
  </si>
  <si>
    <t>LUVA, PVC, SOLDÁVEL, DN 32MM, INSTALADO EM RAMAL OU SUB-RAMAL DE ÁGUA - FORNECIMENTO E INSTALAÇÃO. AF_06/2022</t>
  </si>
  <si>
    <t>LUVA DE CORRER, PVC, SOLDÁVEL, DN 32MM, INSTALADO EM RAMAL OU SUB-RAMAL DE ÁGUA   FORNECIMENTO E INSTALAÇÃO. AF_06/2022</t>
  </si>
  <si>
    <t>LUVA SOLDÁVEL E COM ROSCA, PVC, SOLDÁVEL, DN 32MM X 1 , INSTALADO EM RAMAL OU SUB-RAMAL DE ÁGUA - FORNECIMENTO E INSTALAÇÃO. AF_06/2022</t>
  </si>
  <si>
    <t>UNIÃO, PVC, SOLDÁVEL, DN 32MM, INSTALADO EM RAMAL OU SUB-RAMAL DE ÁGUA - FORNECIMENTO E INSTALAÇÃO. AF_06/2022</t>
  </si>
  <si>
    <t>ADAPTADOR CURTO COM BOLSA E ROSCA PARA REGISTRO, PVC, SOLDÁVEL, DN 32MM X 1 , INSTALADO EM RAMAL OU SUB-RAMAL DE ÁGUA - FORNECIMENTO E INSTALAÇÃO. AF_06/2022</t>
  </si>
  <si>
    <t>CURVA DE TRANSPOSIÇÃO, PVC, SOLDÁVEL, DN 32MM, INSTALADO EM RAMAL OU SUB-RAMAL DE ÁGUA   FORNECIMENTO E INSTALAÇÃO. AF_06/2022</t>
  </si>
  <si>
    <t>TE, PVC, SOLDÁVEL, DN 20MM, INSTALADO EM RAMAL OU SUB-RAMAL DE ÁGUA - FORNECIMENTO E INSTALAÇÃO. AF_06/2022</t>
  </si>
  <si>
    <t>TÊ COM BUCHA DE LATÃO NA BOLSA CENTRAL, PVC, SOLDÁVEL, DN 20MM X 1/2 , INSTALADO EM RAMAL OU SUB-RAMAL DE ÁGUA - FORNECIMENTO E INSTALAÇÃO. AF_06/2022</t>
  </si>
  <si>
    <t>TÊ COM BUCHA DE LATÃO NA BOLSA CENTRAL, PVC, SOLDÁVEL, DN 25MM X 1/2 , INSTALADO EM RAMAL OU SUB-RAMAL DE ÁGUA - FORNECIMENTO E INSTALAÇÃO. AF_06/2022</t>
  </si>
  <si>
    <t>TÊ DE REDUÇÃO, PVC, SOLDÁVEL, DN 25MM X 20MM, INSTALADO EM RAMAL OU SUB-RAMAL DE ÁGUA - FORNECIMENTO E INSTALAÇÃO. AF_06/2022</t>
  </si>
  <si>
    <t>TE, PVC, SOLDÁVEL, DN 32MM, INSTALADO EM RAMAL OU SUB-RAMAL DE ÁGUA - FORNECIMENTO E INSTALAÇÃO. AF_06/2022</t>
  </si>
  <si>
    <t>TÊ COM BUCHA DE LATÃO NA BOLSA CENTRAL, PVC, SOLDÁVEL, DN 32MM X 3/4 , INSTALADO EM RAMAL OU SUB-RAMAL DE ÁGUA - FORNECIMENTO E INSTALAÇÃO. AF_06/2022</t>
  </si>
  <si>
    <t>TÊ DE REDUÇÃO, PVC, SOLDÁVEL, DN 32MM X 25MM, INSTALADO EM RAMAL OU SUB-RAMAL DE ÁGUA - FORNECIMENTO E INSTALAÇÃO. AF_06/2022</t>
  </si>
  <si>
    <t>JOELHO 90 GRAUS, PVC, SOLDÁVEL, DN 20MM, INSTALADO EM RAMAL DE DISTRIBUIÇÃO DE ÁGUA - FORNECIMENTO E INSTALAÇÃO. AF_06/2022</t>
  </si>
  <si>
    <t>JOELHO 45 GRAUS, PVC, SOLDÁVEL, DN 20MM, INSTALADO EM RAMAL DE DISTRIBUIÇÃO DE ÁGUA - FORNECIMENTO E INSTALAÇÃO. AF_06/2022</t>
  </si>
  <si>
    <t>CURVA 90 GRAUS, PVC, SOLDÁVEL, DN 20MM, INSTALADO EM RAMAL DE DISTRIBUIÇÃO DE ÁGUA - FORNECIMENTO E INSTALAÇÃO. AF_06/2022</t>
  </si>
  <si>
    <t>CURVA 45 GRAUS, PVC, SOLDÁVEL, DN 20MM, INSTALADO EM RAMAL DE DISTRIBUIÇÃO DE ÁGUA - FORNECIMENTO E INSTALAÇÃO. AF_06/2022</t>
  </si>
  <si>
    <t>JOELHO 90 GRAUS, PVC, SOLDÁVEL, DN 25MM, INSTALADO EM RAMAL DE DISTRIBUIÇÃO DE ÁGUA - FORNECIMENTO E INSTALAÇÃO. AF_06/2022</t>
  </si>
  <si>
    <t>JOELHO 45 GRAUS, PVC, SOLDÁVEL, DN 25MM, INSTALADO EM RAMAL DE DISTRIBUIÇÃO DE ÁGUA - FORNECIMENTO E INSTALAÇÃO. AF_06/2022</t>
  </si>
  <si>
    <t>CURVA 90 GRAUS, PVC, SOLDÁVEL, DN 25MM, INSTALADO EM RAMAL DE DISTRIBUIÇÃO DE ÁGUA - FORNECIMENTO E INSTALAÇÃO. AF_06/2022</t>
  </si>
  <si>
    <t>CURVA 45 GRAUS, PVC, SOLDÁVEL, DN 25MM, INSTALADO EM RAMAL DE DISTRIBUIÇÃO DE ÁGUA - FORNECIMENTO E INSTALAÇÃO. AF_06/2022</t>
  </si>
  <si>
    <t>JOELHO 90 GRAUS, PVC, SOLDÁVEL, DN 25MM, X 3/4  INSTALADO EM RAMAL DE DISTRIBUIÇÃO DE ÁGUA - FORNECIMENTO E INSTALAÇÃO. AF_06/2022</t>
  </si>
  <si>
    <t>JOELHO 90 GRAUS, PVC, SOLDÁVEL, DN 32MM, INSTALADO EM RAMAL DE DISTRIBUIÇÃO DE ÁGUA - FORNECIMENTO E INSTALAÇÃO. AF_06/2022</t>
  </si>
  <si>
    <t>JOELHO 45 GRAUS, PVC, SOLDÁVEL, DN 32MM, INSTALADO EM RAMAL DE DISTRIBUIÇÃO DE ÁGUA - FORNECIMENTO E INSTALAÇÃO. AF_06/2022</t>
  </si>
  <si>
    <t>CURVA 90 GRAUS, PVC, SOLDÁVEL, DN 32MM, INSTALADO EM RAMAL DE DISTRIBUIÇÃO DE ÁGUA - FORNECIMENTO E INSTALAÇÃO. AF_06/2022</t>
  </si>
  <si>
    <t>CURVA 45 GRAUS, PVC, SOLDÁVEL, DN 32MM, INSTALADO EM RAMAL DE DISTRIBUIÇÃO DE ÁGUA - FORNECIMENTO E INSTALAÇÃO. AF_06/2022</t>
  </si>
  <si>
    <t>LUVA, PVC, SOLDÁVEL, DN 20MM, INSTALADO EM RAMAL DE DISTRIBUIÇÃO DE ÁGUA - FORNECIMENTO E INSTALAÇÃO. AF_06/2022</t>
  </si>
  <si>
    <t>LUVA DE CORRER, PVC, SOLDÁVEL, DN 20MM, INSTALADO EM RAMAL DE DISTRIBUIÇÃO DE ÁGUA - FORNECIMENTO E INSTALAÇÃO. AF_06/2022</t>
  </si>
  <si>
    <t>LUVA DE REDUÇÃO, PVC, SOLDÁVEL, DN 25MM X 20MM, INSTALADO EM RAMAL DE DISTRIBUIÇÃO DE ÁGUA - FORNECIMENTO E INSTALAÇÃO. AF_06/2022</t>
  </si>
  <si>
    <t>UNIÃO, PVC, SOLDÁVEL, DN 20MM, INSTALADO EM RAMAL DE DISTRIBUIÇÃO DE ÁGUA - FORNECIMENTO E INSTALAÇÃO. AF_06/2022</t>
  </si>
  <si>
    <t>CURVA DE TRANSPOSIÇÃO, PVC, SOLDÁVEL, DN 20MM, INSTALADO EM RAMAL DE DISTRIBUIÇÃO DE ÁGUA   FORNECIMENTO E INSTALAÇÃO. AF_06/2022</t>
  </si>
  <si>
    <t>LUVA, PVC, SOLDÁVEL, DN 25MM, INSTALADO EM RAMAL DE DISTRIBUIÇÃO DE ÁGUA - FORNECIMENTO E INSTALAÇÃO. AF_06/2022</t>
  </si>
  <si>
    <t>LUVA DE CORRER, PVC, SOLDÁVEL, DN 25MM, INSTALADO EM RAMAL DE DISTRIBUIÇÃO DE ÁGUA - FORNECIMENTO E INSTALAÇÃO. AF_06/2022</t>
  </si>
  <si>
    <t>LUVA DE REDUÇÃO, PVC, SOLDÁVEL, DN 32MM X 25MM, INSTALADO EM RAMAL DE DISTRIBUIÇÃO DE ÁGUA - FORNECIMENTO E INSTALAÇÃO. AF_06/2022</t>
  </si>
  <si>
    <t>LUVA COM BUCHA DE LATÃO, PVC, SOLDÁVEL, DN 25MM X 3/4 , INSTALADO EM RAMAL DE DISTRIBUIÇÃO DE ÁGUA - FORNECIMENTO E INSTALAÇÃO. AF_06/2022</t>
  </si>
  <si>
    <t>UNIÃO, PVC, SOLDÁVEL, DN 25MM, INSTALADO EM RAMAL DE DISTRIBUIÇÃO DE ÁGUA - FORNECIMENTO E INSTALAÇÃO. AF_06/2022</t>
  </si>
  <si>
    <t>ADAPTADOR CURTO COM BOLSA E ROSCA PARA REGISTRO, PVC, SOLDÁVEL, DN 25MM X 3/4 , INSTALADO EM RAMAL DE DISTRIBUIÇÃO DE ÁGUA - FORNECIMENTO E INSTALAÇÃO. AF_06/2022</t>
  </si>
  <si>
    <t>CURVA DE TRANSPOSIÇÃO, PVC, SOLDÁVEL, DN 25MM, INSTALADO EM RAMAL DE DISTRIBUIÇÃO DE ÁGUA   FORNECIMENTO E INSTALAÇÃO. AF_06/2022</t>
  </si>
  <si>
    <t>LUVA, PVC, SOLDÁVEL, DN 32MM, INSTALADO EM RAMAL DE DISTRIBUIÇÃO DE ÁGUA - FORNECIMENTO E INSTALAÇÃO. AF_06/2022</t>
  </si>
  <si>
    <t>LUVA DE CORRER, PVC, SOLDÁVEL, DN 32MM, INSTALADO EM RAMAL DE DISTRIBUIÇÃO DE ÁGUA   FORNECIMENTO E INSTALAÇÃO. AF_06/2022</t>
  </si>
  <si>
    <t>LUVA DE REDUÇÃO, PVC, SOLDÁVEL, DN 40MM X 32MM, INSTALADO EM RAMAL DE DISTRIBUIÇÃO DE ÁGUA - FORNECIMENTO E INSTALAÇÃO. AF_06/2022</t>
  </si>
  <si>
    <t>LUVA SOLDÁVEL E COM ROSCA, PVC, SOLDÁVEL, DN 32MM X 1 , INSTALADO EM RAMAL DE DISTRIBUIÇÃO DE ÁGUA - FORNECIMENTO E INSTALAÇÃO. AF_06/2022</t>
  </si>
  <si>
    <t>UNIÃO, PVC, SOLDÁVEL, DN 32MM, INSTALADO EM RAMAL DE DISTRIBUIÇÃO DE ÁGUA - FORNECIMENTO E INSTALAÇÃO. AF_06/2022</t>
  </si>
  <si>
    <t>ADAPTADOR CURTO COM BOLSA E ROSCA PARA REGISTRO, PVC, SOLDÁVEL, DN 32MM X 1 , INSTALADO EM RAMAL DE DISTRIBUIÇÃO DE ÁGUA - FORNECIMENTO E INSTALAÇÃO. AF_06/2022</t>
  </si>
  <si>
    <t>CURVA DE TRANSPOSIÇÃO, PVC, SOLDÁVEL, DN 32MM, INSTALADO EM RAMAL DE DISTRIBUIÇÃO DE ÁGUA   FORNECIMENTO E INSTALAÇÃO. AF_06/2022</t>
  </si>
  <si>
    <t>TE, PVC, SOLDÁVEL, DN 20MM, INSTALADO EM RAMAL DE DISTRIBUIÇÃO DE ÁGUA - FORNECIMENTO E INSTALAÇÃO. AF_06/2022</t>
  </si>
  <si>
    <t>TÊ SOLDÁVEL E COM ROSCA NA BOLSA CENTRAL, PVC, SOLDÁVEL, DN 20MM X 1/2 , INSTALADO EM RAMAL DE DISTRIBUIÇÃO DE ÁGUA - FORNECIMENTO E INSTALAÇÃO. AF_06/2022</t>
  </si>
  <si>
    <t>TE, PVC, SOLDÁVEL, DN 25MM, INSTALADO EM RAMAL DE DISTRIBUIÇÃO DE ÁGUA - FORNECIMENTO E INSTALAÇÃO. AF_06/2022</t>
  </si>
  <si>
    <t>TÊ DE REDUÇÃO, PVC, SOLDÁVEL, DN 25MM X 20MM, INSTALADO EM RAMAL DE DISTRIBUIÇÃO DE ÁGUA - FORNECIMENTO E INSTALAÇÃO. AF_06/2022</t>
  </si>
  <si>
    <t>TE, PVC, SOLDÁVEL, DN 32MM, INSTALADO EM RAMAL DE DISTRIBUIÇÃO DE ÁGUA - FORNECIMENTO E INSTALAÇÃO. AF_06/2022</t>
  </si>
  <si>
    <t>TÊ COM BUCHA DE LATÃO NA BOLSA CENTRAL, PVC, SOLDÁVEL, DN 32MM X 3/4 , INSTALADO EM RAMAL DE DISTRIBUIÇÃO DE ÁGUA - FORNECIMENTO E INSTALAÇÃO. AF_06/2022</t>
  </si>
  <si>
    <t>TÊ DE REDUÇÃO, PVC, SOLDÁVEL, DN 32MM X 25MM, INSTALADO EM RAMAL DE DISTRIBUIÇÃO DE ÁGUA - FORNECIMENTO E INSTALAÇÃO. AF_06/2022</t>
  </si>
  <si>
    <t>JOELHO 90 GRAUS, PVC, SOLDÁVEL, DN 25MM, INSTALADO EM PRUMADA DE ÁGUA - FORNECIMENTO E INSTALAÇÃO. AF_06/2022</t>
  </si>
  <si>
    <t>JOELHO 45 GRAUS, PVC, SOLDÁVEL, DN 25MM, INSTALADO EM PRUMADA DE ÁGUA - FORNECIMENTO E INSTALAÇÃO. AF_06/2022</t>
  </si>
  <si>
    <t>CURVA 90 GRAUS, PVC, SOLDÁVEL, DN 25MM, INSTALADO EM PRUMADA DE ÁGUA - FORNECIMENTO E INSTALAÇÃO. AF_06/2022</t>
  </si>
  <si>
    <t>CURVA 45 GRAUS, PVC, SOLDÁVEL, DN 25MM, INSTALADO EM PRUMADA DE ÁGUA - FORNECIMENTO E INSTALAÇÃO. AF_06/2022</t>
  </si>
  <si>
    <t>JOELHO 90 GRAUS, PVC, SOLDÁVEL, DN 32MM, INSTALADO EM PRUMADA DE ÁGUA - FORNECIMENTO E INSTALAÇÃO. AF_06/2022</t>
  </si>
  <si>
    <t>JOELHO 45 GRAUS, PVC, SOLDÁVEL, DN 32MM, INSTALADO EM PRUMADA DE ÁGUA - FORNECIMENTO E INSTALAÇÃO. AF_06/2022</t>
  </si>
  <si>
    <t>CURVA 90 GRAUS, PVC, SOLDÁVEL, DN 32MM, INSTALADO EM PRUMADA DE ÁGUA - FORNECIMENTO E INSTALAÇÃO. AF_06/2022</t>
  </si>
  <si>
    <t>CURVA 45 GRAUS, PVC, SOLDÁVEL, DN 32MM, INSTALADO EM PRUMADA DE ÁGUA - FORNECIMENTO E INSTALAÇÃO. AF_06/2022</t>
  </si>
  <si>
    <t>JOELHO 90 GRAUS, PVC, SOLDÁVEL, DN 40MM, INSTALADO EM PRUMADA DE ÁGUA - FORNECIMENTO E INSTALAÇÃO. AF_06/2022</t>
  </si>
  <si>
    <t>JOELHO 45 GRAUS, PVC, SOLDÁVEL, DN 40MM, INSTALADO EM PRUMADA DE ÁGUA - FORNECIMENTO E INSTALAÇÃO. AF_06/2022</t>
  </si>
  <si>
    <t>CURVA 90 GRAUS, PVC, SOLDÁVEL, DN 40MM, INSTALADO EM PRUMADA DE ÁGUA - FORNECIMENTO E INSTALAÇÃO. AF_06/2022</t>
  </si>
  <si>
    <t>CURVA 45 GRAUS, PVC, SOLDÁVEL, DN 40MM, INSTALADO EM PRUMADA DE ÁGUA - FORNECIMENTO E INSTALAÇÃO. AF_06/2022</t>
  </si>
  <si>
    <t>JOELHO 90 GRAUS, PVC, SOLDÁVEL, DN 50MM, INSTALADO EM PRUMADA DE ÁGUA - FORNECIMENTO E INSTALAÇÃO. AF_06/2022</t>
  </si>
  <si>
    <t>JOELHO 45 GRAUS, PVC, SOLDÁVEL, DN 50MM, INSTALADO EM PRUMADA DE ÁGUA - FORNECIMENTO E INSTALAÇÃO. AF_06/2022</t>
  </si>
  <si>
    <t>CURVA 90 GRAUS, PVC, SOLDÁVEL, DN 50MM, INSTALADO EM PRUMADA DE ÁGUA - FORNECIMENTO E INSTALAÇÃO. AF_06/2022</t>
  </si>
  <si>
    <t>CURVA 45 GRAUS, PVC, SOLDÁVEL, DN 50MM, INSTALADO EM PRUMADA DE ÁGUA - FORNECIMENTO E INSTALAÇÃO. AF_06/2022</t>
  </si>
  <si>
    <t>JOELHO 90 GRAUS, PVC, SOLDÁVEL, DN 60MM, INSTALADO EM PRUMADA DE ÁGUA - FORNECIMENTO E INSTALAÇÃO. AF_06/2022</t>
  </si>
  <si>
    <t>JOELHO 45 GRAUS, PVC, SOLDÁVEL, DN 60MM, INSTALADO EM PRUMADA DE ÁGUA - FORNECIMENTO E INSTALAÇÃO. AF_06/2022</t>
  </si>
  <si>
    <t>CURVA 90 GRAUS, PVC, SOLDÁVEL, DN 60MM, INSTALADO EM PRUMADA DE ÁGUA - FORNECIMENTO E INSTALAÇÃO. AF_06/2022</t>
  </si>
  <si>
    <t>CURVA 45 GRAUS, PVC, SOLDÁVEL, DN 60MM, INSTALADO EM PRUMADA DE ÁGUA - FORNECIMENTO E INSTALAÇÃO. AF_06/2022</t>
  </si>
  <si>
    <t>JOELHO 90 GRAUS, PVC, SOLDÁVEL, DN 75MM, INSTALADO EM PRUMADA DE ÁGUA - FORNECIMENTO E INSTALAÇÃO. AF_06/2022</t>
  </si>
  <si>
    <t>JOELHO 90 GRAUS, PVC, SERIE R, ÁGUA PLUVIAL, DN 40 MM, JUNTA SOLDÁVEL, FORNECIDO E INSTALADO EM RAMAL DE ENCAMINHAMENTO. AF_06/2022</t>
  </si>
  <si>
    <t>JOELHO 45 GRAUS, PVC, SOLDÁVEL, DN 75MM, INSTALADO EM PRUMADA DE ÁGUA - FORNECIMENTO E INSTALAÇÃO. AF_06/2022</t>
  </si>
  <si>
    <t>JOELHO 45 GRAUS, PVC, SERIE R, ÁGUA PLUVIAL, DN 40 MM, JUNTA SOLDÁVEL, FORNECIDO E INSTALADO EM RAMAL DE ENCAMINHAMENTO. AF_06/2022</t>
  </si>
  <si>
    <t>CURVA 90 GRAUS, PVC, SOLDÁVEL, DN 75MM, INSTALADO EM PRUMADA DE ÁGUA - FORNECIMENTO E INSTALAÇÃO. AF_06/2022</t>
  </si>
  <si>
    <t>JOELHO 90 GRAUS, PVC, SERIE R, ÁGUA PLUVIAL, DN 50 MM, JUNTA ELÁSTICA, FORNECIDO E INSTALADO EM RAMAL DE ENCAMINHAMENTO. AF_06/2022</t>
  </si>
  <si>
    <t>CURVA 45 GRAUS, PVC, SOLDÁVEL, DN 75MM, INSTALADO EM PRUMADA DE ÁGUA - FORNECIMENTO E INSTALAÇÃO. AF_06/2022</t>
  </si>
  <si>
    <t>JOELHO 45 GRAUS, PVC, SERIE R, ÁGUA PLUVIAL, DN 50 MM, JUNTA ELÁSTICA, FORNECIDO E INSTALADO EM RAMAL DE ENCAMINHAMENTO. AF_06/2022</t>
  </si>
  <si>
    <t>JOELHO 90 GRAUS, PVC, SOLDÁVEL, DN 85MM, INSTALADO EM PRUMADA DE ÁGUA - FORNECIMENTO E INSTALAÇÃO. AF_06/2022</t>
  </si>
  <si>
    <t>JOELHO 90 GRAUS, PVC, SERIE R, ÁGUA PLUVIAL, DN 75 MM, JUNTA ELÁSTICA, FORNECIDO E INSTALADO EM RAMAL DE ENCAMINHAMENTO. AF_06/2022</t>
  </si>
  <si>
    <t>JOELHO 45 GRAUS, PVC, SOLDÁVEL, DN 85MM, INSTALADO EM PRUMADA DE ÁGUA - FORNECIMENTO E INSTALAÇÃO. AF_06/2022</t>
  </si>
  <si>
    <t>JOELHO 45 GRAUS, PVC, SERIE R, ÁGUA PLUVIAL, DN 75 MM, JUNTA ELÁSTICA, FORNECIDO E INSTALADO EM RAMAL DE ENCAMINHAMENTO. AF_06/2022</t>
  </si>
  <si>
    <t>CURVA 90 GRAUS, PVC, SOLDÁVEL, DN 85MM, INSTALADO EM PRUMADA DE ÁGUA - FORNECIMENTO E INSTALAÇÃO. AF_06/2022</t>
  </si>
  <si>
    <t>CURVA 87 GRAUS E 30 MINUTOS, PVC, SERIE R, ÁGUA PLUVIAL, DN 75 MM, JUNTA ELÁSTICA, FORNECIDO E INSTALADO EM RAMAL DE ENCAMINHAMENTO. AF_06/2022</t>
  </si>
  <si>
    <t>CURVA 45 GRAUS, PVC, SOLDÁVEL, DN 85MM, INSTALADO EM PRUMADA DE ÁGUA - FORNECIMENTO E INSTALAÇÃO. AF_06/2022</t>
  </si>
  <si>
    <t>LUVA, PVC, SOLDÁVEL, DN 25MM, INSTALADO EM PRUMADA DE ÁGUA - FORNECIMENTO E INSTALAÇÃO. AF_06/2022</t>
  </si>
  <si>
    <t>JOELHO 90 GRAUS, PVC, SERIE R, ÁGUA PLUVIAL, DN 100 MM, JUNTA ELÁSTICA, FORNECIDO E INSTALADO EM RAMAL DE ENCAMINHAMENTO. AF_06/2022</t>
  </si>
  <si>
    <t>LUVA DE CORRER, PVC, SOLDÁVEL, DN 25MM, INSTALADO EM PRUMADA DE ÁGUA - FORNECIMENTO E INSTALAÇÃO. AF_06/2022</t>
  </si>
  <si>
    <t>JOELHO 45 GRAUS, PVC, SERIE R, ÁGUA PLUVIAL, DN 100 MM, JUNTA ELÁSTICA, FORNECIDO E INSTALADO EM RAMAL DE ENCAMINHAMENTO. AF_06/2022</t>
  </si>
  <si>
    <t>LUVA DE REDUÇÃO, PVC, SOLDÁVEL, DN 32MM X 25MM, INSTALADO EM PRUMADA DE ÁGUA - FORNECIMENTO E INSTALAÇÃO. AF_06/2022</t>
  </si>
  <si>
    <t>CURVA 87 GRAUS E 30 MINUTOS, PVC, SERIE R, ÁGUA PLUVIAL, DN 100 MM, JUNTA ELÁSTICA, FORNECIDO E INSTALADO EM RAMAL DE ENCAMINHAMENTO. AF_06/2022</t>
  </si>
  <si>
    <t>UNIÃO, PVC, SOLDÁVEL, DN 25MM, INSTALADO EM PRUMADA DE ÁGUA - FORNECIMENTO E INSTALAÇÃO. AF_06/2022</t>
  </si>
  <si>
    <t>CURVAR 45 GRAUS, PVC, SERIE R, ÁGUA PLUVIAL, DN 100 MM, JUNTA ELÁSTICA, FORNECIDO E INSTALADO EM RAMAL DE ENCAMINHAMENTO. AF_06/2022</t>
  </si>
  <si>
    <t>CURVA DE TRANSPOSIÇÃO, PVC, SOLDÁVEL, DN 25MM, INSTALADO EM PRUMADA DE ÁGUA  - FORNECIMENTO E INSTALAÇÃO. AF_06/2022</t>
  </si>
  <si>
    <t>LUVA, PVC, SOLDÁVEL, DN 32MM, INSTALADO EM PRUMADA DE ÁGUA - FORNECIMENTO E INSTALAÇÃO. AF_06/2022</t>
  </si>
  <si>
    <t>LUVA DE CORRER, PVC, SOLDÁVEL, DN 32MM, INSTALADO EM PRUMADA DE ÁGUA - FORNECIMENTO E INSTALAÇÃO. AF_06/2022</t>
  </si>
  <si>
    <t>LUVA SIMPLES, PVC, SERIE R, ÁGUA PLUVIAL, DN 40 MM, JUNTA SOLDÁVEL, FORNECIDO E INSTALADO EM RAMAL DE ENCAMINHAMENTO. AF_06/2022</t>
  </si>
  <si>
    <t>LUVA SIMPLES, PVC, SERIE R, ÁGUA PLUVIAL, DN 50 MM, JUNTA ELÁSTICA, FORNECIDO E INSTALADO EM RAMAL DE ENCAMINHAMENTO. AF_06/2022</t>
  </si>
  <si>
    <t>BUCHA DE REDUÇÃO LONGA, PVC, SERIE R, ÁGUA PLUVIAL, DN 50 X 40 MM, JUNTA ELÁSTICA, FORNECIDO E INSTALADO EM RAMAL DE ENCAMINHAMENTO. AF_06/2022</t>
  </si>
  <si>
    <t>LUVA SIMPLES, PVC, SERIE R, ÁGUA PLUVIAL, DN 75 MM, JUNTA ELÁSTICA, FORNECIDO E INSTALADO EM RAMAL DE ENCAMINHAMENTO. AF_06/2022</t>
  </si>
  <si>
    <t>LUVA DE CORRER, PVC, SERIE R, ÁGUA PLUVIAL, DN 75 MM, JUNTA ELÁSTICA, FORNECIDO E INSTALADO EM RAMAL DE ENCAMINHAMENTO. AF_06/2022</t>
  </si>
  <si>
    <t>REDUÇÃO EXCÊNTRICA, PVC, SERIE R, ÁGUA PLUVIAL, DN 75 X 50 MM, JUNTA ELÁSTICA, FORNECIDO E INSTALADO EM RAMAL DE ENCAMINHAMENTO. AF_06/2022</t>
  </si>
  <si>
    <t>TÊ DE INSPEÇÃO, PVC, SERIE R, ÁGUA PLUVIAL, DN 75 MM, JUNTA ELÁSTICA, FORNECIDO E INSTALADO EM RAMAL DE ENCAMINHAMENTO. AF_06/2022</t>
  </si>
  <si>
    <t>LUVA SOLDÁVEL E COM ROSCA, PVC, SOLDÁVEL, DN 32MM X 1 , INSTALADO EM PRUMADA DE ÁGUA - FORNECIMENTO E INSTALAÇÃO. AF_06/2022</t>
  </si>
  <si>
    <t>UNIÃO, PVC, SOLDÁVEL, DN 32MM, INSTALADO EM PRUMADA DE ÁGUA - FORNECIMENTO E INSTALAÇÃO. AF_06/2022</t>
  </si>
  <si>
    <t>ADAPTADOR CURTO COM BOLSA E ROSCA PARA REGISTRO, PVC, SOLDÁVEL, DN 32MM X 1 , INSTALADO EM PRUMADA DE ÁGUA - FORNECIMENTO E INSTALAÇÃO. AF_06/2022</t>
  </si>
  <si>
    <t>LUVA SIMPLES, PVC, SERIE R, ÁGUA PLUVIAL, DN 100 MM, JUNTA ELÁSTICA, FORNECIDO E INSTALADO EM RAMAL DE ENCAMINHAMENTO. AF_06/2022</t>
  </si>
  <si>
    <t>CURVA DE TRANSPOSIÇÃO, PVC, SOLDÁVEL, DN 32MM, INSTALADO EM PRUMADA DE ÁGUA   FORNECIMENTO E INSTALAÇÃO. AF_06/2022</t>
  </si>
  <si>
    <t>LUVA DE CORRER, PVC, SERIE R, ÁGUA PLUVIAL, DN 100 MM, JUNTA ELÁSTICA, FORNECIDO E INSTALADO EM RAMAL DE ENCAMINHAMENTO. AF_06/2022</t>
  </si>
  <si>
    <t>REDUÇÃO EXCÊNTRICA, PVC, SERIE R, ÁGUA PLUVIAL, DN 100 X 75 MM, JUNTA ELÁSTICA, FORNECIDO E INSTALADO EM RAMAL DE ENCAMINHAMENTO. AF_06/2022</t>
  </si>
  <si>
    <t>LUVA, PVC, SOLDÁVEL, DN 40MM, INSTALADO EM PRUMADA DE ÁGUA - FORNECIMENTO E INSTALAÇÃO. AF_06/2022</t>
  </si>
  <si>
    <t>TÊ DE INSPEÇÃO, PVC, SERIE R, ÁGUA PLUVIAL, DN 100 MM, JUNTA ELÁSTICA, FORNECIDO E INSTALADO EM RAMAL DE ENCAMINHAMENTO. AF_06/2022</t>
  </si>
  <si>
    <t>JUNÇÃO SIMPLES, PVC, SERIE R, ÁGUA PLUVIAL, DN 40 MM, JUNTA SOLDÁVEL, FORNECIDO E INSTALADO EM RAMAL DE ENCAMINHAMENTO. AF_06/2022</t>
  </si>
  <si>
    <t>LUVA DE REDUÇÃO, PVC, SOLDÁVEL, DN 40MM X 32MM, INSTALADO EM PRUMADA DE ÁGUA - FORNECIMENTO E INSTALAÇÃO. AF_06/2022</t>
  </si>
  <si>
    <t>JUNÇÃO SIMPLES, PVC, SERIE R, ÁGUA PLUVIAL, DN 50 MM, JUNTA ELÁSTICA, FORNECIDO E INSTALADO EM RAMAL DE ENCAMINHAMENTO. AF_06/2022</t>
  </si>
  <si>
    <t>LUVA COM ROSCA, PVC, SOLDÁVEL, DN 40MM X 1.1/4 , INSTALADO EM PRUMADA DE ÁGUA - FORNECIMENTO E INSTALAÇÃO. AF_06/2022</t>
  </si>
  <si>
    <t>JUNÇÃO SIMPLES, PVC, SERIE R, ÁGUA PLUVIAL, DN 75 X 75 MM, JUNTA ELÁSTICA, FORNECIDO E INSTALADO EM RAMAL DE ENCAMINHAMENTO. AF_06/2022</t>
  </si>
  <si>
    <t>TÊ, PVC, SERIE R, ÁGUA PLUVIAL, DN 75 MM, JUNTA ELÁSTICA, FORNECIDO E INSTALADO EM RAMAL DE ENCAMINHAMENTO. AF_06/2022</t>
  </si>
  <si>
    <t>JUNÇÃO SIMPLES, PVC, SERIE R, ÁGUA PLUVIAL, DN 100 X 100 MM, JUNTA ELÁSTICA, FORNECIDO E INSTALADO EM RAMAL DE ENCAMINHAMENTO. AF_06/2022</t>
  </si>
  <si>
    <t>UNIÃO, PVC, SOLDÁVEL, DN 40MM, INSTALADO EM PRUMADA DE ÁGUA - FORNECIMENTO E INSTALAÇÃO. AF_06/2022</t>
  </si>
  <si>
    <t>JUNÇÃO SIMPLES, PVC, SERIE R, ÁGUA PLUVIAL, DN 100 X 75 MM, JUNTA ELÁSTICA, FORNECIDO E INSTALADO EM RAMAL DE ENCAMINHAMENTO. AF_06/2022</t>
  </si>
  <si>
    <t>ADAPTADOR CURTO COM BOLSA E ROSCA PARA REGISTRO, PVC, SOLDÁVEL, DN 40MM X 1.1/2 , INSTALADO EM PRUMADA DE ÁGUA - FORNECIMENTO E INSTALAÇÃO. AF_06/2022</t>
  </si>
  <si>
    <t>TÊ, PVC, SERIE R, ÁGUA PLUVIAL, DN 100 X 100 MM, JUNTA ELÁSTICA, FORNECIDO E INSTALADO EM RAMAL DE ENCAMINHAMENTO. AF_06/2022</t>
  </si>
  <si>
    <t>ADAPTADOR CURTO COM BOLSA E ROSCA PARA REGISTRO, PVC, SOLDÁVEL, DN 40MM X 1.1/4 , INSTALADO EM PRUMADA DE ÁGUA - FORNECIMENTO E INSTALAÇÃO. AF_06/2022</t>
  </si>
  <si>
    <t>TÊ, PVC, SERIE R, ÁGUA PLUVIAL, DN 100 X 75 MM, JUNTA ELÁSTICA, FORNECIDO E INSTALADO EM RAMAL DE ENCAMINHAMENTO. AF_06/2022</t>
  </si>
  <si>
    <t>JUNÇÃO DUPLA, PVC, SERIE R, ÁGUA PLUVIAL, DN 100 X 100 X 100 MM, JUNTA ELÁSTICA, FORNECIDO E INSTALADO EM RAMAL DE ENCAMINHAMENTO. AF_06/2022</t>
  </si>
  <si>
    <t>LUVA, PVC, SOLDÁVEL, DN 50MM, INSTALADO EM PRUMADA DE ÁGUA - FORNECIMENTO E INSTALAÇÃO. AF_06/2022</t>
  </si>
  <si>
    <t>LUVA DE CORRER, PVC, SOLDÁVEL, DN 50MM, INSTALADO EM PRUMADA DE ÁGUA - FORNECIMENTO E INSTALAÇÃO. AF_06/2022</t>
  </si>
  <si>
    <t>LUVA DE REDUÇÃO, PVC, SOLDÁVEL, DN 50MM X 25MM, INSTALADO EM PRUMADA DE ÁGUA   FORNECIMENTO E INSTALAÇÃO. AF_06/2022</t>
  </si>
  <si>
    <t>JOELHO 90 GRAUS, PVC, SERIE R, ÁGUA PLUVIAL, DN 75 MM, JUNTA ELÁSTICA, FORNECIDO E INSTALADO EM CONDUTORES VERTICAIS DE ÁGUAS PLUVIAIS. AF_06/2022</t>
  </si>
  <si>
    <t>JOELHO 45 GRAUS, PVC, SERIE R, ÁGUA PLUVIAL, DN 75 MM, JUNTA ELÁSTICA, FORNECIDO E INSTALADO EM CONDUTORES VERTICAIS DE ÁGUAS PLUVIAIS. AF_06/2022</t>
  </si>
  <si>
    <t>CURVA 87 GRAUS E 30 MINUTOS, PVC, SERIE R, ÁGUA PLUVIAL, DN 75 MM, JUNTA ELÁSTICA, FORNECIDO E INSTALADO EM CONDUTORES VERTICAIS DE ÁGUAS PLUVIAIS. AF_06/2022</t>
  </si>
  <si>
    <t>JOELHO 90 GRAUS, PVC, SERIE R, ÁGUA PLUVIAL, DN 100 MM, JUNTA ELÁSTICA, FORNECIDO E INSTALADO EM CONDUTORES VERTICAIS DE ÁGUAS PLUVIAIS. AF_06/2022</t>
  </si>
  <si>
    <t>JOELHO 45 GRAUS, PVC, SERIE R, ÁGUA PLUVIAL, DN 100 MM, JUNTA ELÁSTICA, FORNECIDO E INSTALADO EM CONDUTORES VERTICAIS DE ÁGUAS PLUVIAIS. AF_06/2022</t>
  </si>
  <si>
    <t>CURVA 87 GRAUS E 30 MINUTOS, PVC, SERIE R, ÁGUA PLUVIAL, DN 100 MM, JUNTA ELÁSTICA, FORNECIDO E INSTALADO EM CONDUTORES VERTICAIS DE ÁGUAS PLUVIAIS. AF_06/2022</t>
  </si>
  <si>
    <t>CURVAR 45 GRAUS, PVC, SERIE R, ÁGUA PLUVIAL, DN 100 MM, JUNTA ELÁSTICA, FORNECIDO E INSTALADO EM CONDUTORES VERTICAIS DE ÁGUAS PLUVIAIS. AF_06/2022</t>
  </si>
  <si>
    <t>JOELHO 90 GRAUS, PVC, SERIE R, ÁGUA PLUVIAL, DN 150 MM, JUNTA ELÁSTICA, FORNECIDO E INSTALADO EM CONDUTORES VERTICAIS DE ÁGUAS PLUVIAIS. AF_06/2022</t>
  </si>
  <si>
    <t>JOELHO 45 GRAUS, PVC, SERIE R, ÁGUA PLUVIAL, DN 150 MM, JUNTA ELÁSTICA, FORNECIDO E INSTALADO EM CONDUTORES VERTICAIS DE ÁGUAS PLUVIAIS. AF_06/2022</t>
  </si>
  <si>
    <t>CURVA 87 GRAUS E 30 MINUTOS, PVC, SERIE R, ÁGUA PLUVIAL, DN 150 MM, JUNTA ELÁSTICA, FORNECIDO E INSTALADO EM CONDUTORES VERTICAIS DE ÁGUAS PLUVIAIS. AF_06/2022</t>
  </si>
  <si>
    <t>LUVA COM ROSCA, PVC, SOLDÁVEL, DN 50MM X 1.1/2 , INSTALADO EM PRUMADA DE ÁGUA - FORNECIMENTO E INSTALAÇÃO. AF_06/2022</t>
  </si>
  <si>
    <t>UNIÃO, PVC, SOLDÁVEL, DN 50MM, INSTALADO EM PRUMADA DE ÁGUA - FORNECIMENTO E INSTALAÇÃO. AF_06/2022</t>
  </si>
  <si>
    <t>ADAPTADOR CURTO COM BOLSA E ROSCA PARA REGISTRO, PVC, SOLDÁVEL, DN 50MM X 1.1/4 , INSTALADO EM PRUMADA DE ÁGUA - FORNECIMENTO E INSTALAÇÃO. AF_06/2022</t>
  </si>
  <si>
    <t>ADAPTADOR CURTO COM BOLSA E ROSCA PARA REGISTRO, PVC, SOLDÁVEL, DN 50MM X 1.1/2 , INSTALADO EM PRUMADA DE ÁGUA - FORNECIMENTO E INSTALAÇÃO. AF_06/2022</t>
  </si>
  <si>
    <t>LUVA, PVC, SOLDÁVEL, DN 60MM, INSTALADO EM PRUMADA DE ÁGUA - FORNECIMENTO E INSTALAÇÃO. AF_06/2022</t>
  </si>
  <si>
    <t>LUVA DE CORRER, PVC, SOLDÁVEL, DN 60MM, INSTALADO EM PRUMADA DE ÁGUA   FORNECIMENTO E INSTALAÇÃO. AF_06/2022</t>
  </si>
  <si>
    <t>LUVA SIMPLES, PVC, SERIE R, ÁGUA PLUVIAL, DN 75 MM, JUNTA ELÁSTICA, FORNECIDO E INSTALADO EM CONDUTORES VERTICAIS DE ÁGUAS PLUVIAIS. AF_06/2022</t>
  </si>
  <si>
    <t>LUVA DE CORRER, PVC, SERIE R, ÁGUA PLUVIAL, DN 75 MM, JUNTA ELÁSTICA, FORNECIDO E INSTALADO EM CONDUTORES VERTICAIS DE ÁGUAS PLUVIAIS. AF_06/2022</t>
  </si>
  <si>
    <t>LUVA DE REDUÇÃO, PVC, SOLDÁVEL, DN 60MM X 50MM, INSTALADO EM PRUMADA DE ÁGUA - FORNECIMENTO E INSTALAÇÃO. AF_06/2022</t>
  </si>
  <si>
    <t>UNIÃO, PVC, SOLDÁVEL, DN 60MM, INSTALADO EM PRUMADA DE ÁGUA - FORNECIMENTO E INSTALAÇÃO. AF_06/2022</t>
  </si>
  <si>
    <t>ADAPTADOR CURTO COM BOLSA E ROSCA PARA REGISTRO, PVC, SOLDÁVEL, DN 60MM X 2 , INSTALADO EM PRUMADA DE ÁGUA - FORNECIMENTO E INSTALAÇÃO. AF_06/2022</t>
  </si>
  <si>
    <t>LUVA, PVC, SOLDÁVEL, DN 75MM, INSTALADO EM PRUMADA DE ÁGUA - FORNECIMENTO E INSTALAÇÃO. AF_06/2022</t>
  </si>
  <si>
    <t>UNIÃO, PVC, SOLDÁVEL, DN 75MM, INSTALADO EM PRUMADA DE ÁGUA - FORNECIMENTO E INSTALAÇÃO. AF_06/2022</t>
  </si>
  <si>
    <t>ADAPTADOR CURTO COM BOLSA E ROSCA PARA REGISTRO, PVC, SOLDÁVEL, DN 75MM X 2.1/2</t>
  </si>
  <si>
    <t>LUVA, PVC, SOLDÁVEL, DN 85MM, INSTALADO EM PRUMADA DE ÁGUA - FORNECIMENTO E INSTALAÇÃO. AF_06/2022</t>
  </si>
  <si>
    <t>UNIÃO, PVC, SOLDÁVEL, DN 85MM, INSTALADO EM PRUMADA DE ÁGUA - FORNECIMENTO E INSTALAÇÃO. AF_06/2022</t>
  </si>
  <si>
    <t>ADAPTADOR CURTO COM BOLSA E ROSCA PARA REGISTRO, PVC, SOLDÁVEL, DN 85MM X 3 , INSTALADO EM PRUMADA DE ÁGUA - FORNECIMENTO E INSTALAÇÃO. AF_06/2022</t>
  </si>
  <si>
    <t>TE, PVC, SOLDÁVEL, DN 25MM, INSTALADO EM PRUMADA DE ÁGUA - FORNECIMENTO E INSTALAÇÃO. AF_06/2022</t>
  </si>
  <si>
    <t>TE, PVC, SOLDÁVEL, DN 32MM, INSTALADO EM PRUMADA DE ÁGUA - FORNECIMENTO E INSTALAÇÃO. AF_06/2022</t>
  </si>
  <si>
    <t>TÊ DE REDUÇÃO, PVC, SOLDÁVEL, DN 32MM X 25MM, INSTALADO EM PRUMADA DE ÁGUA - FORNECIMENTO E INSTALAÇÃO. AF_06/2022</t>
  </si>
  <si>
    <t>TE, PVC, SOLDÁVEL, DN 40MM, INSTALADO EM PRUMADA DE ÁGUA - FORNECIMENTO E INSTALAÇÃO. AF_06/2022</t>
  </si>
  <si>
    <t>TÊ DE REDUÇÃO, PVC, SOLDÁVEL, DN 40MM X 32MM, INSTALADO EM PRUMADA DE ÁGUA - FORNECIMENTO E INSTALAÇÃO. AF_06/2022</t>
  </si>
  <si>
    <t>TE, PVC, SOLDÁVEL, DN 50MM, INSTALADO EM PRUMADA DE ÁGUA - FORNECIMENTO E INSTALAÇÃO. AF_06/2022</t>
  </si>
  <si>
    <t>TÊ DE REDUÇÃO, PVC, SOLDÁVEL, DN 50MM X 40MM, INSTALADO EM PRUMADA DE ÁGUA - FORNECIMENTO E INSTALAÇÃO. AF_06/2022</t>
  </si>
  <si>
    <t>TÊ DE REDUÇÃO, PVC, SOLDÁVEL, DN 50MM X 25MM, INSTALADO EM PRUMADA DE ÁGUA - FORNECIMENTO E INSTALAÇÃO. AF_06/2022</t>
  </si>
  <si>
    <t>TE, PVC, SOLDÁVEL, DN 60MM, INSTALADO EM PRUMADA DE ÁGUA - FORNECIMENTO E INSTALAÇÃO. AF_06/2022</t>
  </si>
  <si>
    <t>TE, PVC, SOLDÁVEL, DN 75MM, INSTALADO EM PRUMADA DE ÁGUA - FORNECIMENTO E INSTALAÇÃO. AF_06/2022</t>
  </si>
  <si>
    <t>TE DE REDUÇÃO, PVC, SOLDÁVEL, DN 75MM X 50MM, INSTALADO EM PRUMADA DE ÁGUA - FORNECIMENTO E INSTALAÇÃO. AF_06/2022</t>
  </si>
  <si>
    <t>TE, PVC, SOLDÁVEL, DN 85MM, INSTALADO EM PRUMADA DE ÁGUA - FORNECIMENTO E INSTALAÇÃO. AF_06/2022</t>
  </si>
  <si>
    <t>TE DE REDUÇÃO, PVC, SOLDÁVEL, DN 85MM X 60MM, INSTALADO EM PRUMADA DE ÁGUA - FORNECIMENTO E INSTALAÇÃO. AF_06/2022</t>
  </si>
  <si>
    <t>JOELHO 90 GRAUS, CPVC, SOLDÁVEL, DN 15MM, INSTALADO EM RAMAL OU SUB-RAMAL DE ÁGUA - FORNECIMENTO E INSTALAÇÃO. AF_06/2022</t>
  </si>
  <si>
    <t>JOELHO 45 GRAUS, CPVC, SOLDÁVEL, DN 15MM, INSTALADO EM RAMAL OU SUB-RAMAL DE ÁGUA - FORNECIMENTO E INSTALAÇÃO. AF_06/2022</t>
  </si>
  <si>
    <t>CURVA 90 GRAUS, CPVC, SOLDÁVEL, DN 15MM, INSTALADO EM RAMAL OU SUB-RAMAL DE ÁGUA - FORNECIMENTO E INSTALAÇÃO. AF_06/2022</t>
  </si>
  <si>
    <t>JOELHO DE TRANSIÇÃO, 90 GRAUS, CPVC, SOLDÁVEL, DN 15MM X 1/2</t>
  </si>
  <si>
    <t>JOELHO 90 GRAUS, CPVC, SOLDÁVEL, DN 22MM, INSTALADO EM RAMAL OU SUB-RAMAL DE ÁGUA - FORNECIMENTO E INSTALAÇÃO. AF_06/2022</t>
  </si>
  <si>
    <t>JOELHO 45 GRAUS, CPVC, SOLDÁVEL, DN 22MM, INSTALADO EM RAMAL OU SUB-RAMAL DE ÁGUA - FORNECIMENTO E INSTALAÇÃO. AF_06/2022</t>
  </si>
  <si>
    <t>CURVA 90 GRAUS, CPVC, SOLDÁVEL, DN 22MM, INSTALADO EM RAMAL OU SUB-RAMAL DE ÁGUA - FORNECIMENTO E INSTALAÇÃO. AF_06/2022</t>
  </si>
  <si>
    <t>JOELHO DE TRANSIÇÃO, 90 GRAUS, CPVC, SOLDÁVEL, DN 22MM X 1/2</t>
  </si>
  <si>
    <t>JOELHO DE TRANSIÇÃO, 90 GRAUS, CPVC, SOLDÁVEL, DN 22MM X 3/4</t>
  </si>
  <si>
    <t>JOELHO 90 GRAUS, CPVC, SOLDÁVEL, DN 28MM, INSTALADO EM RAMAL OU SUB-RAMAL DE ÁGUA - FORNECIMENTO E INSTALAÇÃO. AF_06/2022</t>
  </si>
  <si>
    <t>JOELHO 45 GRAUS, CPVC, SOLDÁVEL, DN 28MM, INSTALADO EM RAMAL OU SUB-RAMAL DE ÁGUA   FORNECIMENTO E INSTALAÇÃO. AF_06/2022</t>
  </si>
  <si>
    <t>CURVA 90 GRAUS, CPVC, SOLDÁVEL, DN 28MM, INSTALADO EM RAMAL OU SUB-RAMAL DE ÁGUA   FORNECIMENTO E INSTALAÇÃO. AF_06/2022</t>
  </si>
  <si>
    <t>JOELHO 90 GRAUS, CPVC, SOLDÁVEL, DN 35MM, INSTALADO EM RAMAL OU SUB-RAMAL DE ÁGUA   FORNECIMENTO E INSTALAÇÃO. AF_06/2022</t>
  </si>
  <si>
    <t>JOELHO 45 GRAUS, CPVC, SOLDÁVEL, DN 35MM, INSTALADO EM RAMAL OU SUB-RAMAL DE ÁGUA   FORNECIMENTO E INSTALAÇÃO. AF_06/2022</t>
  </si>
  <si>
    <t>LUVA, CPVC, SOLDÁVEL, DN 15MM, INSTALADO EM RAMAL OU SUB-RAMAL DE ÁGUA - FORNECIMENTO E INSTALAÇÃO. AF_06/2022</t>
  </si>
  <si>
    <t>LUVA DE CORRER, CPVC, SOLDÁVEL, DN 15MM, INSTALADO EM RAMAL OU SUB-RAMAL DE ÁGUA   FORNECIMENTO E INSTALAÇÃO. AF_06/2022</t>
  </si>
  <si>
    <t>LUVA DE TRANSIÇÃO, CPVC, SOLDÁVEL, DN15MM X 1/2</t>
  </si>
  <si>
    <t>UNIÃO, CPVC, SOLDÁVEL, DN15MM, INSTALADO EM RAMAL OU SUB-RAMAL DE ÁGUA   FORNECIMENTO E INSTALAÇÃO. AF_06/2022</t>
  </si>
  <si>
    <t>CONECTOR, CPVC, SOLDÁVEL, DN 15MM X 1/2 , INSTALADO EM RAMAL OU SUB-RAMAL DE ÁGUA   FORNECIMENTO E INSTALAÇÃO. AF_06/2022</t>
  </si>
  <si>
    <t>ADAPTADOR, CPVC, SOLDÁVEL, DN15MM, INSTALADO EM RAMAL OU SUB-RAMAL DE ÁGUA   FORNECIMENTO E INSTALAÇÃO. AF_06/2022</t>
  </si>
  <si>
    <t>CURVA DE TRANSPOSIÇÃO, CPVC, SOLDÁVEL, DN15MM, INSTALADO EM RAMAL OU SUB-RAMAL DE ÁGUA   FORNECIMENTO E INSTALAÇÃO. AF_06/2022</t>
  </si>
  <si>
    <t>LUVA, CPVC, SOLDÁVEL, DN 22MM, INSTALADO EM RAMAL OU SUB-RAMAL DE ÁGUA   FORNECIMENTO E INSTALAÇÃO. AF_06/2022</t>
  </si>
  <si>
    <t>LUVA DE CORRER, CPVC, SOLDÁVEL, DN 22MM, INSTALADO EM RAMAL OU SUB-RAMAL DE ÁGUA   FORNECIMENTO E INSTALAÇÃO. AF_06/2022</t>
  </si>
  <si>
    <t>LUVA DE TRANSIÇÃO, CPVC, SOLDÁVEL, DN22MM X 25MM, INSTALADO EM RAMAL OU SUB-RAMAL DE ÁGUA - FORNECIMENTO E INSTALAÇÃO. AF_06/2022</t>
  </si>
  <si>
    <t>UNIÃO, CPVC, SOLDÁVEL, DN22MM, INSTALADO EM RAMAL OU SUB-RAMAL DE ÁGUA   FORNECIMENTO E INSTALAÇÃO. AF_06/2022</t>
  </si>
  <si>
    <t>CONECTOR, CPVC, SOLDÁVEL, DN 22MM X 1/2 , INSTALADO EM RAMAL OU SUB-RAMAL DE ÁGUA   FORNECIMENTO E INSTALAÇÃO. AF_06/2022</t>
  </si>
  <si>
    <t>ADAPTADOR, CPVC, SOLDÁVEL, DN22MM, INSTALADO EM RAMAL OU SUB-RAMAL DE ÁGUA   FORNECIMENTO E INSTALAÇÃO. AF_06/2022</t>
  </si>
  <si>
    <t>CURVA DE TRANSPOSIÇÃO, CPVC, SOLDÁVEL, DN22MM, INSTALADO EM RAMAL OU SUB-RAMAL DE ÁGUA   FORNECIMENTO E INSTALAÇÃO. AF_06/2022</t>
  </si>
  <si>
    <t>BUCHA DE REDUÇÃO, CPVC, SOLDÁVEL, DN22MM X 15MM, INSTALADO EM RAMAL OU SUB-RAMAL DE ÁGUA   FORNECIMENTO E INSTALAÇÃO. AF_06/2022</t>
  </si>
  <si>
    <t>TÊ DE INSPEÇÃO, PVC, SERIE R, ÁGUA PLUVIAL, DN 75 MM, JUNTA ELÁSTICA, FORNECIDO E INSTALADO EM CONDUTORES VERTICAIS DE ÁGUAS PLUVIAIS. AF_06/2022</t>
  </si>
  <si>
    <t>CONECTOR, CPVC, SOLDÁVEL, DN22MM X 3/4</t>
  </si>
  <si>
    <t>LUVA SIMPLES, PVC, SERIE R, ÁGUA PLUVIAL, DN 100 MM, JUNTA ELÁSTICA, FORNECIDO E INSTALADO EM CONDUTORES VERTICAIS DE ÁGUAS PLUVIAIS. AF_06/2022</t>
  </si>
  <si>
    <t>LUVA, CPVC, SOLDÁVEL, DN 28MM, INSTALADO EM RAMAL OU SUB-RAMAL DE ÁGUA   FORNECIMENTO E INSTALAÇÃO. AF_06/2022</t>
  </si>
  <si>
    <t>LUVA DE CORRER, PVC, SERIE R, ÁGUA PLUVIAL, DN 100 MM, JUNTA ELÁSTICA, FORNECIDO E INSTALADO EM CONDUTORES VERTICAIS DE ÁGUAS PLUVIAIS. AF_06/2022</t>
  </si>
  <si>
    <t>LUVA DE CORRER, CPVC, SOLDÁVEL, DN 28MM, INSTALADO EM RAMAL OU SUB-RAMAL DE ÁGUA   FORNECIMENTO E INSTALAÇÃO. AF_06/2022</t>
  </si>
  <si>
    <t>REDUÇÃO EXCÊNTRICA, PVC, SERIE R, ÁGUA PLUVIAL, DN 100 X 75 MM, JUNTA ELÁSTICA, FORNECIDO E INSTALADO EM CONDUTORES VERTICAIS DE ÁGUAS PLUVIAIS. AF_06/2022</t>
  </si>
  <si>
    <t>UNIÃO, CPVC, SOLDÁVEL, DN28MM, INSTALADO EM RAMAL OU SUB-RAMAL DE ÁGUA   FORNECIMENTO E INSTALAÇÃO. AF_06/2022</t>
  </si>
  <si>
    <t>TÊ DE INSPEÇÃO, PVC, SERIE R, ÁGUA PLUVIAL, DN 100 MM, JUNTA ELÁSTICA, FORNECIDO E INSTALADO EM CONDUTORES VERTICAIS DE ÁGUAS PLUVIAIS. AF_06/2022</t>
  </si>
  <si>
    <t>CONECTOR, CPVC, SOLDÁVEL, DN 28MM X 1 , INSTALADO EM RAMAL OU SUB-RAMAL DE ÁGUA   FORNECIMENTO E INSTALAÇÃO. AF_06/2022</t>
  </si>
  <si>
    <t>LUVA SIMPLES, PVC, SERIE R, ÁGUA PLUVIAL, DN 150 MM, JUNTA ELÁSTICA, FORNECIDO E INSTALADO EM CONDUTORES VERTICAIS DE ÁGUAS PLUVIAIS. AF_06/2022</t>
  </si>
  <si>
    <t>BUCHA DE REDUÇÃO, CPVC, SOLDÁVEL, DN28MM X 22MM, INSTALADO EM RAMAL OU SUB-RAMAL DE ÁGUA   FORNECIMENTO E INSTALAÇÃO. AF_06/2022</t>
  </si>
  <si>
    <t>LUVA DE CORRER, PVC, SERIE R, ÁGUA PLUVIAL, DN 150 MM, JUNTA ELÁSTICA, FORNECIDO E INSTALADO EM CONDUTORES VERTICAIS DE ÁGUAS PLUVIAIS. AF_06/2022</t>
  </si>
  <si>
    <t>LUVA, CPVC, SOLDÁVEL, DN 35MM, INSTALADO EM RAMAL OU SUB-RAMAL DE ÁGUA   FORNECIMENTO E INSTALAÇÃO. AF_06/2022</t>
  </si>
  <si>
    <t>REDUÇÃO EXCÊNTRICA, PVC, SERIE R, ÁGUA PLUVIAL, DN 150 X 100 MM, JUNTA ELÁSTICA, FORNECIDO E INSTALADO EM CONDUTORES VERTICAIS DE ÁGUAS PLUVIAIS. AF_06/2022</t>
  </si>
  <si>
    <t>LUVA DE CORRER, CPVC, SOLDÁVEL, DN 35MM, INSTALADO EM RAMAL OU SUB-RAMAL DE ÁGUA   FORNECIMENTO E INSTALAÇÃO. AF_06/2022</t>
  </si>
  <si>
    <t>TÊ DE INSPEÇÃO, PVC, SERIE R, ÁGUA PLUVIAL, DN 150 X 100 MM, JUNTA ELÁSTICA, FORNECIDO E INSTALADO EM CONDUTORES VERTICAIS DE ÁGUAS PLUVIAIS. AF_06/2022</t>
  </si>
  <si>
    <t>UNIÃO, CPVC, SOLDÁVEL, DN35MM, INSTALADO EM RAMAL OU SUB-RAMAL DE ÁGUA   FORNECIMENTO E INSTALAÇÃO. AF_06/2022</t>
  </si>
  <si>
    <t>JUNÇÃO SIMPLES, PVC, SERIE R, ÁGUA PLUVIAL, DN 75 X 75 MM, JUNTA ELÁSTICA, FORNECIDO E INSTALADO EM CONDUTORES VERTICAIS DE ÁGUAS PLUVIAIS. AF_06/2022</t>
  </si>
  <si>
    <t>CONECTOR, CPVC, SOLDÁVEL, DN 35MM X 1 1/4 , INSTALADO EM RAMAL OU SUB-RAMAL DE ÁGUA   FORNECIMENTO E INSTALAÇÃO. AF_06/2022</t>
  </si>
  <si>
    <t>TÊ, PVC, SERIE R, ÁGUA PLUVIAL, DN 75 X 75 MM, JUNTA ELÁSTICA, FORNECIDO E INSTALADO EM CONDUTORES VERTICAIS DE ÁGUAS PLUVIAIS. AF_06/2022</t>
  </si>
  <si>
    <t>BUCHA DE REDUÇÃO, CPVC, SOLDÁVEL, DN35MM X 28MM, INSTALADO EM RAMAL OU SUB-RAMAL DE ÁGUA   FORNECIMENTO E INSTALAÇÃO. AF_06/2022</t>
  </si>
  <si>
    <t>JUNÇÃO SIMPLES, PVC, SERIE R, ÁGUA PLUVIAL, DN 100 X 100 MM, JUNTA ELÁSTICA, FORNECIDO E INSTALADO EM CONDUTORES VERTICAIS DE ÁGUAS PLUVIAIS. AF_06/2022</t>
  </si>
  <si>
    <t>TE, CPVC, SOLDÁVEL, DN 15MM, INSTALADO EM RAMAL OU SUB-RAMAL DE ÁGUA - FORNECIMENTO E INSTALAÇÃO. AF_06/2022</t>
  </si>
  <si>
    <t>JUNÇÃO SIMPLES, PVC, SERIE R, ÁGUA PLUVIAL, DN 100 X 75 MM, JUNTA ELÁSTICA, FORNECIDO E INSTALADO EM CONDUTORES VERTICAIS DE ÁGUAS PLUVIAIS. AF_06/2022</t>
  </si>
  <si>
    <t>TÊ, PVC, SERIE R, ÁGUA PLUVIAL, DN 100 X 100 MM, JUNTA ELÁSTICA, FORNECIDO E INSTALADO EM CONDUTORES VERTICAIS DE ÁGUAS PLUVIAIS. AF_06/2022</t>
  </si>
  <si>
    <t>TE DE TRANSIÇÃO, CPVC, SOLDÁVEL, DN 15MM X 1/2 , INSTALADO EM RAMAL OU SUB-RAMAL DE ÁGUA   FORNECIMENTO E INSTALAÇÃO. AF_06/2022</t>
  </si>
  <si>
    <t>TÊ MISTURADOR, CPVC, SOLDÁVEL, DN15MM, INSTALADO EM RAMAL OU SUB-RAMAL DE ÁGUA   FORNECIMENTO E INSTALAÇÃO. AF_06/2022</t>
  </si>
  <si>
    <t>TÊ, PVC, SERIE R, ÁGUA PLUVIAL, DN 100 X 75 MM, JUNTA ELÁSTICA, FORNECIDO E INSTALADO EM CONDUTORES VERTICAIS DE ÁGUAS PLUVIAIS. AF_06/2022</t>
  </si>
  <si>
    <t>TE, CPVC, SOLDÁVEL, DN 22MM, INSTALADO EM RAMAL OU SUB-RAMAL DE ÁGUA - FORNECIMENTO E INSTALAÇÃO. AF_06/2022</t>
  </si>
  <si>
    <t>JUNÇÃO SIMPLES, PVC, SERIE R, ÁGUA PLUVIAL, DN 150 X 150 MM, JUNTA ELÁSTICA, FORNECIDO E INSTALADO EM CONDUTORES VERTICAIS DE ÁGUAS PLUVIAIS. AF_06/2022</t>
  </si>
  <si>
    <t>JUNÇÃO SIMPLES, PVC, SERIE R, ÁGUA PLUVIAL, DN 150 X 100 MM, JUNTA ELÁSTICA, FORNECIDO E INSTALADO EM CONDUTORES VERTICAIS DE ÁGUAS PLUVIAIS. AF_06/2022</t>
  </si>
  <si>
    <t>TE DE TRANSIÇÃO, CPVC, SOLDÁVEL, DN 22MM X 1/2 , INSTALADO EM RAMAL OU SUB-RAMAL DE ÁGUA   FORNECIMENTO E INSTALAÇÃO. AF_06/2022</t>
  </si>
  <si>
    <t>TÊ, PVC, SERIE R, ÁGUA PLUVIAL, DN 150 X 150 MM, JUNTA ELÁSTICA, FORNECIDO E INSTALADO EM CONDUTORES VERTICAIS DE ÁGUAS PLUVIAIS. AF_06/2022</t>
  </si>
  <si>
    <t>TÊ MISTURADOR, CPVC, SOLDÁVEL, DN22MM, INSTALADO EM RAMAL OU SUB-RAMAL DE ÁGUA   FORNECIMENTO E INSTALAÇÃO. AF_06/2022</t>
  </si>
  <si>
    <t>TE MISTURADOR DE TRANSIÇÃO, CPVC, SOLDÁVEL, DN 22MM X 3/4</t>
  </si>
  <si>
    <t>TÊ, PVC, SERIE R, ÁGUA PLUVIAL, DN 150 X 100 MM, JUNTA ELÁSTICA, FORNECIDO E INSTALADO EM CONDUTORES VERTICAIS DE ÁGUAS PLUVIAIS. AF_06/2022</t>
  </si>
  <si>
    <t>TÊ, CPVC, SOLDÁVEL, DN28MM, INSTALADO EM RAMAL OU SUB-RAMAL DE ÁGUA   FORNECIMENTO E INSTALAÇÃO. AF_06/2022</t>
  </si>
  <si>
    <t>TÊ, CPVC, SOLDÁVEL, DN35MM, INSTALADO EM RAMAL OU SUB-RAMAL DE ÁGUA   FORNECIMENTO E INSTALAÇÃO. AF_06/2022</t>
  </si>
  <si>
    <t>TUBO, CPVC, SOLDÁVEL, DN 35MM, INSTALADO EM RAMAL DE DISTRIBUIÇÃO DE ÁGUA   FORNECIMENTO E INSTALAÇÃO. AF_06/2022</t>
  </si>
  <si>
    <t>JOELHO 90 GRAUS, CPVC, SOLDÁVEL, DN 22MM, INSTALADO EM RAMAL DE DISTRIBUIÇÃO DE ÁGUA   FORNECIMENTO E INSTALAÇÃO. AF_06/2022</t>
  </si>
  <si>
    <t>JOELHO 45 GRAUS, CPVC, SOLDÁVEL, DN 22MM, INSTALADO EM RAMAL DE DISTRIBUIÇÃO DE ÁGUA   FORNECIMENTO E INSTALAÇÃO. AF_06/2022</t>
  </si>
  <si>
    <t>CURVA 90 GRAUS, CPVC, SOLDÁVEL, DN 22MM, INSTALADO EM RAMAL DE DISTRIBUIÇÃO DE ÁGUA - FORNECIMENTO E INSTALAÇÃO. AF_06/2022</t>
  </si>
  <si>
    <t>JOELHO 90 GRAUS, CPVC, SOLDÁVEL, DN 28MM, INSTALADO EM RAMAL DE DISTRIBUIÇÃO DE ÁGUA   FORNECIMENTO E INSTALAÇÃO. AF_06/2022</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</si>
  <si>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</si>
  <si>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AF_06/2022</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</si>
  <si>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</si>
  <si>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AF_06/2022</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</si>
  <si>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</si>
  <si>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AF_06/2022</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</si>
  <si>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</si>
  <si>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</si>
  <si>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</si>
  <si>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</si>
  <si>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AF_06/2022</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</si>
  <si>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</si>
  <si>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AF_06/2022</t>
  </si>
  <si>
    <t>JOELHO 90 GRAUS, PVC, SERIE NORMAL, ESGOTO PREDIAL, DN 75 MM, JUNTA ELÁSTICA, FORNECIDO E INSTALADO EM RAMAL DE DESCARGA OU RAMAL DE ESGOTO SANITÁRIO. AF_06/2022</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</si>
  <si>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</si>
  <si>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</si>
  <si>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AF_06/2022</t>
  </si>
  <si>
    <t>UNIÃO, CPVC, SOLDÁVEL, DN 22MM, INSTALADO EM RAMAL DE DISTRIBUIÇÃO DE ÁGUA   FORNECIMENTO E INSTALAÇÃO. AF_06/2022</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</si>
  <si>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</si>
  <si>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</si>
  <si>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</si>
  <si>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</si>
  <si>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AF_06/2022</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</si>
  <si>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</si>
  <si>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AF_06/2022</t>
  </si>
  <si>
    <t>CURVA LONGA 90 GRAUS, PVC, SERIE NORMAL, ESGOTO PREDIAL, DN 100 MM, JUNTA ELÁSTICA, FORNECIDO E INSTALADO EM RAMAL DE DESCARGA OU RAMAL DE ESGOTO SANITÁRIO.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</si>
  <si>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</si>
  <si>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</si>
  <si>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</si>
  <si>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AF_06/2022</t>
  </si>
  <si>
    <t>LUVA DE CORRER, CPVC, SOLDÁVEL, DN 28MM, INSTALADO EM RAMAL DE DISTRIBUIÇÃO DE ÁGUA   FORNECIMENTO E INSTALAÇÃO. AF_06/2022</t>
  </si>
  <si>
    <t>UNIÃO, CPVC, SOLDÁVEL, DN 28MM, INSTALADO EM RAMAL DE DISTRIBUIÇÃO DE ÁGUA   FORNECIMENTO E INSTALAÇÃO. AF_06/2022</t>
  </si>
  <si>
    <t>CONECTOR, CPVC, SOLDÁVEL, DN 28MM X 1 , INSTALADO EM RAMAL DE DISTRIBUIÇÃO DE ÁGUA   FORNECIMENTO E INSTALAÇÃO. AF_06/2022</t>
  </si>
  <si>
    <t>BUCHA DE REDUÇÃO, CPVC, SOLDÁVEL, DN 28MM X 22MM, INSTALADO EM RAMAL DE DISTRIBUIÇÃO DE ÁGUA - FORNECIMENTO E INSTALAÇÃO. AF_06/2022</t>
  </si>
  <si>
    <t>LUVA, CPVC, SOLDÁVEL, DN 35MM, INSTALADO EM RAMAL DE DISTRIBUIÇÃO DE ÁGUA - FORNECIMENTO E INSTALAÇÃO. AF_06/2022</t>
  </si>
  <si>
    <t>LUVA DE CORRER, CPVC, SOLDÁVEL, DN 35MM, INSTALADO EM RAMAL DE DISTRIBUIÇÃO DE ÁGUA - FORNECIMENTO E INSTALAÇÃO. AF_06/2022</t>
  </si>
  <si>
    <t>UNIÃO, CPVC, SOLDÁVEL, DN35MM, INSTALADO EM RAMAL DE DISTRIBUIÇÃO DE ÁGUA - FORNECIMENTO E INSTALAÇÃO. AF_06/2022</t>
  </si>
  <si>
    <t>CONECTOR, CPVC, SOLDÁVEL, DN 35MM X 1 1/4 , INSTALADO EM RAMAL DE DISTRIBUIÇÃO DE ÁGUA - FORNECIMENTO E INSTALAÇÃO. AF_06/2022</t>
  </si>
  <si>
    <t>BUCHA DE REDUÇÃO, CPVC, SOLDÁVEL, DN35MM X 28MM, INSTALADO EM RAMAL DE DISTRIBUIÇÃO DE ÁGUA - FORNECIMENTO E INSTALAÇÃO. AF_06/2022</t>
  </si>
  <si>
    <t>TE, CPVC, SOLDÁVEL, DN 22MM, INSTALADO EM RAMAL DE DISTRIBUIÇÃO DE ÁGUA - FORNECIMENTO E INSTALAÇÃO. AF_06/2022</t>
  </si>
  <si>
    <t>TÊ MISTURADOR, CPVC, SOLDÁVEL, DN 22MM, INSTALADO EM RAMAL DE DISTRIBUIÇÃO DE ÁGUA - FORNECIMENTO E INSTALAÇÃO. AF_06/2022</t>
  </si>
  <si>
    <t>TÊ, CPVC, SOLDÁVEL, DN 28MM, INSTALADO EM RAMAL DE DISTRIBUIÇÃO DE ÁGUA - FORNECIMENTO E INSTALAÇÃO. AF_06/2022</t>
  </si>
  <si>
    <t>TÊ, CPVC, SOLDÁVEL, DN35MM, INSTALADO EM RAMAL DE DISTRIBUIÇÃO DE ÁGUA - FORNECIMENTO E INSTALAÇÃO. AF_06/2022</t>
  </si>
  <si>
    <t>TUBO, CPVC, SOLDÁVEL, DN 54MM, INSTALADO EM PRUMADA DE ÁGUA   FORNECIMENTO E INSTALAÇÃO. AF_06/2022</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</si>
  <si>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</si>
  <si>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</si>
  <si>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FORNECIMENTO E INSTALAÇÃO. AF_06/2022</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</si>
  <si>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</si>
  <si>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</si>
  <si>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AF_06/2022</t>
  </si>
  <si>
    <t>JOELHO 90 GRAUS, CPVC, SOLDÁVEL, DN 42MM, INSTALADO EM PRUMADA DE ÁGUA   FORNECIMENTO E INSTALAÇÃO. AF_06/2022</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</si>
  <si>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</si>
  <si>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</si>
  <si>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</si>
  <si>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</si>
  <si>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</si>
  <si>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FORNECIMENTO E INSTALAÇÃO. AF_06/2022</t>
  </si>
  <si>
    <t>JOELHO 90 GRAUS, CPVC, SOLDÁVEL, DN 54MM, INSTALADO EM PRUMADA DE ÁGUA   FORNECIMENTO E INSTALAÇÃO. AF_06/2022</t>
  </si>
  <si>
    <t>JOELHO 45 GRAUS, CPVC, SOLDÁVEL, DN 54MM, INSTALADO EM PRUMADA DE ÁGUA   FORNECIMENTO E INSTALAÇÃO. AF_06/2022</t>
  </si>
  <si>
    <t>JOELHO 90 GRAUS, CPVC, SOLDÁVEL, DN 73MM, INSTALADO EM PRUMADA DE ÁGUA   FORNECIMENTO E INSTALAÇÃO. AF_06/2022</t>
  </si>
  <si>
    <t>JOELHO 45 GRAUS, CPVC, SOLDÁVEL, DN 73MM, INSTALADO EM PRUMADA DE ÁGUA   FORNECIMENTO E INSTALAÇÃO. AF_06/2022</t>
  </si>
  <si>
    <t>JOELHO 90 GRAUS, CPVC, SOLDÁVEL, DN 89MM, INSTALADO EM PRUMADA DE ÁGUA   FORNECIMENTO E INSTALAÇÃO. AF_06/2022</t>
  </si>
  <si>
    <t>JOELHO 45 GRAUS, CPVC, SOLDÁVEL, DN 89MM, INSTALADO EM PRUMADA DE ÁGUA   FORNECIMENTO E INSTALAÇÃO. AF_06/2022</t>
  </si>
  <si>
    <t>LUVA, CPVC, SOLDÁVEL, DN 35MM, INSTALADO EM PRUMADA DE ÁGUA   FORNECIMENTO E INSTALAÇÃO. AF_06/2022</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</si>
  <si>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</si>
  <si>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</si>
  <si>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</si>
  <si>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</si>
  <si>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</si>
  <si>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</si>
  <si>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</si>
  <si>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</si>
  <si>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</si>
  <si>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</si>
  <si>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</si>
  <si>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</si>
  <si>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</si>
  <si>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</si>
  <si>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</si>
  <si>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</si>
  <si>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</si>
  <si>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FORNECIMENTO E INSTALAÇÃO. AF_06/2022</t>
  </si>
  <si>
    <t>UNIÃO, CPVC, SOLDÁVEL, DN35MM, INSTALADO EM PRUMADA DE ÁGUA   FORNECIMENTO E INSTALAÇÃO. AF_06/2022</t>
  </si>
  <si>
    <t>LUVA SIMPLES, PVC, SERIE NORMAL, ESGOTO PREDIAL, DN 75 MM, JUNTA ELÁSTICA, FORNECIDO E INSTALADO EM PRUMADA DE ESGOTO SANITÁRIO OU VENTILAÇÃO. AF_12/2014</t>
  </si>
  <si>
    <t>CONECTOR, CPVC, SOLDÁVEL, DN 35MM X 1 1/4 , INSTALADO EM PRUMADA DE ÁGUA   FORNECIMENTO E INSTALAÇÃO. AF_06/2022</t>
  </si>
  <si>
    <t>LUVA DE CORRER, PVC, SERIE NORMAL, ESGOTO PREDIAL, DN 75 MM, JUNTA ELÁSTICA, FORNECIDO E INSTALADO EM PRUMADA DE ESGOTO SANITÁRIO OU VENTILAÇÃO. AF_12/2014</t>
  </si>
  <si>
    <t>LUVA SIMPLES, PVC, SERIE NORMAL, ESGOTO PREDIAL, DN 100 MM, JUNTA ELÁSTICA, FORNECIDO E INSTALADO EM PRUMADA DE ESGOTO SANITÁRIO OU VENTILAÇÃO. AF_12/2014</t>
  </si>
  <si>
    <t>LUVA, CPVC, SOLDÁVEL, DN 42MM, INSTALADO EM PRUMADA DE ÁGUA   FORNECIMENTO E INSTALAÇÃO. AF_06/2022</t>
  </si>
  <si>
    <t>LUVA DE CORRER, PVC, SERIE NORMAL, ESGOTO PREDIAL, DN 100 MM, JUNTA ELÁSTICA, FORNECIDO E INSTALADO EM PRUMADA DE ESGOTO SANITÁRIO OU VENTILAÇÃO. AF_12/2014</t>
  </si>
  <si>
    <t>LUVA DE CORRER, CPVC, SOLDÁVEL, DN 42MM, INSTALADO EM PRUMADA DE ÁGUA   FORNECIMENTO E INSTALAÇÃO. AF_06/2022</t>
  </si>
  <si>
    <t>TE, PVC, SERIE NORMAL, ESGOTO PREDIAL, DN 50 X 50 MM, JUNTA ELÁSTICA, FORNECIDO E INSTALADO EM PRUMADA DE ESGOTO SANITÁRIO OU VENTILAÇÃO. AF_12/2014</t>
  </si>
  <si>
    <t>LUVA DE TRANSIÇÃO, CPVC, SOLDÁVEL, DN42MM X 1.1/2 , INSTALADO EM PRUMADA DE ÁGUA   FORNECIMENTO E INSTALAÇÃO. AF_06/2022</t>
  </si>
  <si>
    <t>JUNÇÃO SIMPLES, PVC, SERIE NORMAL, ESGOTO PREDIAL, DN 50 X 50 MM, JUNTA ELÁSTICA, FORNECIDO E INSTALADO EM PRUMADA DE ESGOTO SANITÁRIO OU VENTILAÇÃO. AF_12/2014</t>
  </si>
  <si>
    <t>UNIÃO, CPVC, SOLDÁVEL, DN42MM, INSTALADO EM PRUMADA DE ÁGUA   FORNECIMENTO E INSTALAÇÃO. AF_06/2022</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</si>
  <si>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</si>
  <si>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</si>
  <si>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 INSTALADO EM PRUMADA DE ÁGUA   FORNECIMENTO E INSTALAÇÃO. AF_06/2022</t>
  </si>
  <si>
    <t>BUCHA DE REDUÇÃO, CPVC, SOLDÁVEL, DN 42MM X 22MM, INSTALADO EM RAMAL DE DISTRIBUIÇÃO DE ÁGUA - FORNECIMENTO E INSTALAÇÃO. AF_06/2022</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</si>
  <si>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</si>
  <si>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</si>
  <si>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FORNECIMENTO E INSTALAÇÃO. AF_06/2022</t>
  </si>
  <si>
    <t>LUVA DE TRANSIÇÃO, CPVC, SOLDÁVEL, DN 54MM X 2 , INSTALADO EM PRUMADA DE ÁGUA   FORNECIMENTO E INSTALAÇÃO. AF_06/2022</t>
  </si>
  <si>
    <t>UNIÃO, CPVC, SOLDÁVEL, DN 54MM, INSTALADO EM PRUMADA DE ÁGUA   FORNECIMENTO E INSTALAÇÃO. AF_06/2022</t>
  </si>
  <si>
    <t>LUVA, CPVC, SOLDÁVEL, DN 73MM, INSTALADO EM PRUMADA DE ÁGUA   FORNECIMENTO E INSTALAÇÃO. AF_06/2022</t>
  </si>
  <si>
    <t>UNIÃO, CPVC, SOLDÁVEL, DN 73MM, INSTALADO EM PRUMADA DE ÁGUA   FORNECIMENTO E INSTALAÇÃO. AF_06/2022</t>
  </si>
  <si>
    <t>LUVA, CPVC, SOLDÁVEL, DN 89MM, INSTALADO EM PRUMADA DE ÁGUA   FORNECIMENTO E INSTALAÇÃO. AF_06/2022</t>
  </si>
  <si>
    <t>UNIÃO, CPVC, SOLDÁVEL, DN 89MM, INSTALADO EM PRUMADA DE ÁGUA   FORNECIMENTO E INSTALAÇÃO. AF_06/2022</t>
  </si>
  <si>
    <t>TÊ, CPVC, SOLDÁVEL, DN 35MM, INSTALADO EM PRUMADA DE ÁGUA   FORNECIMENTO E INSTALAÇÃO. AF_06/2022</t>
  </si>
  <si>
    <t>TE, CPVC, SOLDÁVEL, DN  42MM, INSTALADO EM PRUMADA DE ÁGUA   FORNECIMENTO E INSTALAÇÃO. AF_06/2022</t>
  </si>
  <si>
    <t>TÊ, CPVC, SOLDÁVEL, DN 54 MM, INSTALADO EM PRUMADA DE ÁGUA   FORNECIMENTO E INSTALAÇÃO. AF_06/2022</t>
  </si>
  <si>
    <t>TÊ, CPVC, SOLDÁVEL, DN 73MM, INSTALADO EM PRUMADA DE ÁGUA   FORNECIMENTO E INSTALAÇÃO. AF_06/2022</t>
  </si>
  <si>
    <t>TÊ, CPVC, SOLDÁVEL, DN 89MM, INSTALADO EM PRUMADA DE ÁGUA   FORNECIMENTO E INSTALAÇÃO. AF_06/2022</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</si>
  <si>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</si>
  <si>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</si>
  <si>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</si>
  <si>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</si>
  <si>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</si>
  <si>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</si>
  <si>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</si>
  <si>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</si>
  <si>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</si>
  <si>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</si>
  <si>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</si>
  <si>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</si>
  <si>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</si>
  <si>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</si>
  <si>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</si>
  <si>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</si>
  <si>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</si>
  <si>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AF_06/2022</t>
  </si>
  <si>
    <t>LUVA SOLDÁVEL E COM BUCHA DE LATÃO, PVC, SOLDÁVEL, DN 32MM X 1 , INSTALADO EM PRUMADA DE ÁGUA   FORNECIMENTO E INSTALAÇÃO. AF_06/2022</t>
  </si>
  <si>
    <t>JOELHO 90 GRAUS COM BUCHA DE LATÃO, PVC, SOLDÁVEL, DN 25MM, X 1/2  INSTALADO EM RAMAL OU SUB-RAMAL DE ÁGUA - FORNECIMENTO E INSTALAÇÃO. AF_06/2022</t>
  </si>
  <si>
    <t>TÊ COM BUCHA DE LATÃO NA BOLSA CENTRAL, PVC, SOLDÁVEL, DN 25MM X 3/4 , INSTALADO EM RAMAL OU SUB-RAMAL DE ÁGUA - FORNECIMENTO E INSTALAÇÃO. AF_06/2022</t>
  </si>
  <si>
    <t>COTOVELO EM COBRE, DN 22 MM, 90 GRAUS, SEM ANEL DE SOLDA, INSTALADO EM PRUMADA DE HIDRÁULICA PREDIAL - FORNECIMENTO E INSTALAÇÃO. AF_04/2022</t>
  </si>
  <si>
    <t>COTOVELO EM COBRE, DN 28 MM, 90 GRAUS, SEM ANEL DE SOLDA, INSTALADO EM PRUMADA DE HIDRÁULICA PREDIAL - FORNECIMENTO E INSTALAÇÃO. AF_04/2022</t>
  </si>
  <si>
    <t>COTOVELO EM COBRE, DN 35 MM, 90 GRAUS, SEM ANEL DE SOLDA, INSTALADO EM PRUMADA DE HIDRÁULICA PREDIAL - FORNECIMENTO E INSTALAÇÃO. AF_04/2022</t>
  </si>
  <si>
    <t>COTOVELO EM COBRE, DN 42 MM, 90 GRAUS, SEM ANEL DE SOLDA, INSTALADO EM PRUMADA DE HIDRÁULICA PREDIAL - FORNECIMENTO E INSTALAÇÃO. AF_04/2022</t>
  </si>
  <si>
    <t>COTOVELO EM COBRE, DN 54 MM, 90 GRAUS, SEM ANEL DE SOLDA, INSTALADO EM PRUMADA DE HIDRÁULICA PREDIAL - FORNECIMENTO E INSTALAÇÃO. AF_04/2022</t>
  </si>
  <si>
    <t>COTOVELO EM COBRE, DN 66 MM, 90 GRAUS, SEM ANEL DE SOLDA, INSTALADO EM PRUMADA DE HIDRÁULICA PREDIAL - FORNECIMENTO E INSTALAÇÃO. AF_04/2022</t>
  </si>
  <si>
    <t>LUVA EM COBRE, DN 22 MM, SEM ANEL DE SOLDA, INSTALADO EM PRUMADA DE HIDRÁULICA PREDIAL - FORNECIMENTO E INSTALAÇÃO. AF_04/2022</t>
  </si>
  <si>
    <t>LUVA EM COBRE, DN 28 MM, SEM ANEL DE SOLDA, INSTALADO EM PRUMADA DE HIDRÁULICA PREDIAL - FORNECIMENTO E INSTALAÇÃO. AF_04/2022</t>
  </si>
  <si>
    <t>LUVA EM COBRE, DN 35 MM, SEM ANEL DE SOLDA, INSTALADO EM PRUMADA DE HIDRÁULICA PREDIAL - FORNECIMENTO E INSTALAÇÃO. AF_04/2022</t>
  </si>
  <si>
    <t>LUVA EM COBRE, DN 42 MM, SEM ANEL DE SOLDA, INSTALADO EM PRUMADA DE HIDRÁULICA PREDIAL - FORNECIMENTO E INSTALAÇÃO. AF_04/2022</t>
  </si>
  <si>
    <t>LUVA EM COBRE, DN 54 MM, SEM ANEL DE SOLDA, INSTALADO EM PRUMADA DE HIDRÁULICA PREDIAL - FORNECIMENTO E INSTALAÇÃO. AF_04/2022</t>
  </si>
  <si>
    <t>LUVA EM COBRE, DN 66 MM, SEM ANEL DE SOLDA, INSTALADO EM PRUMADA DE HIDRÁULICA PREDIAL - FORNECIMENTO E INSTALAÇÃO. AF_04/2022</t>
  </si>
  <si>
    <t>TE EM COBRE, DN 22 MM, SEM ANEL DE SOLDA, INSTALADO EM PRUMADA DE HIDRÁULICA PREDIAL - FORNECIMENTO E INSTALAÇÃO. AF_04/2022</t>
  </si>
  <si>
    <t>TE EM COBRE, DN 28 MM, SEM ANEL DE SOLDA, INSTALADO EM PRUMADA DE HIDRÁULICA PREDIAL - FORNECIMENTO E INSTALAÇÃO. AF_04/2022</t>
  </si>
  <si>
    <t>TE EM COBRE, DN 35 MM, SEM ANEL DE SOLDA, INSTALADO EM PRUMADA DE HIDRÁULICA PREDIAL - FORNECIMENTO E INSTALAÇÃO. AF_04/2022</t>
  </si>
  <si>
    <t>TE EM COBRE, DN 42 MM, SEM ANEL DE SOLDA, INSTALADO EM PRUMADA DE HIDRÁULICA PREDIAL - FORNECIMENTO E INSTALAÇÃO. AF_04/2022</t>
  </si>
  <si>
    <t>TE EM COBRE, DN 54 MM, SEM ANEL DE SOLDA, INSTALADO EM PRUMADA DE HIDRÁULICA PREDIAL - FORNECIMENTO E INSTALAÇÃO. AF_04/2022</t>
  </si>
  <si>
    <t>TE EM COBRE, DN 66 MM, SEM ANEL DE SOLDA, INSTALADO EM PRUMADA DE HIDRÁULICA PREDIAL - FORNECIMENTO E INSTALAÇÃO. AF_04/2022</t>
  </si>
  <si>
    <t>COTOVELO EM COBRE, DN 15 MM, 90 GRAUS, SEM ANEL DE SOLDA, INSTALADO EM RAMAL DE DISTRIBUIÇÃO   FORNECIMENTO E INSTALAÇÃO. AF_04/2022</t>
  </si>
  <si>
    <t>COTOVELO EM COBRE, DN 22 MM, 90 GRAUS, SEM ANEL DE SOLDA, INSTALADO EM RAMAL DE DISTRIBUIÇÃO DE HIDRÁULICA PREDIAL - FORNECIMENTO E INSTALAÇÃO. AF_04/2022</t>
  </si>
  <si>
    <t>COTOVELO EM COBRE, DN 28 MM, 90 GRAUS, SEM ANEL DE SOLDA, INSTALADO EM RAMAL DE DISTRIBUIÇÃO DE HIDRÁULICA PREDIAL - FORNECIMENTO E INSTALAÇÃO. AF_04/2022</t>
  </si>
  <si>
    <t>LUVA EM COBRE, DN 15 MM, SEM ANEL DE SOLDA, INSTALADO EM RAMAL DE DISTRIBUIÇÃO DE HIDRÁULICA PREDIAL - FORNECIMENTO E INSTALAÇÃO. AF_04/2022</t>
  </si>
  <si>
    <t>LUVA EM COBRE, DN 22 MM, SEM ANEL DE SOLDA, INSTALADO EM RAMAL DE DISTRIBUIÇÃO DE HIDRÁULICA PREDIAL - FORNECIMENTO E INSTALAÇÃO. AF_04/2022</t>
  </si>
  <si>
    <t>LUVA EM COBRE, DN 28 MM, SEM ANEL DE SOLDA, INSTALADO EM RAMAL DE DISTRIBUIÇÃO DE HIDRÁULICA PREDIAL - FORNECIMENTO E INSTALAÇÃO. AF_04/2022</t>
  </si>
  <si>
    <t>TE EM COBRE, DN 15 MM, SEM ANEL DE SOLDA, INSTALADO EM RAMAL DE DISTRIBUIÇÃO DE HIDRÁULICA PREDIAL - FORNECIMENTO E INSTALAÇÃO. AF_04/2022</t>
  </si>
  <si>
    <t>TE EM COBRE, DN 22 MM, SEM ANEL DE SOLDA, INSTALADO EM RAMAL DE DISTRIBUIÇÃO DE HIDRÁULICA PREDIAL - FORNECIMENTO E INSTALAÇÃO. AF_04/2022</t>
  </si>
  <si>
    <t>TE EM COBRE, DN 28 MM, SEM ANEL DE SOLDA, INSTALADO EM RAMAL DE DISTRIBUIÇÃO DE HIDRÁULICA PREDIAL - FORNECIMENTO E INSTALAÇÃO. AF_04/2022</t>
  </si>
  <si>
    <t>COTOVELO EM COBRE, DN 15 MM, 90 GRAUS, SEM ANEL DE SOLDA, INSTALADO EM RAMAL E SUB-RAMAL DE HIDRÁULICA PREDIAL - FORNECIMENTO E INSTALAÇÃO. AF_04/2022</t>
  </si>
  <si>
    <t>COTOVELO EM COBRE, DN 22 MM, 90 GRAUS, SEM ANEL DE SOLDA, INSTALADO EM RAMAL E SUB-RAMAL DE HIDRÁULICA PREDIAL - FORNECIMENTO E INSTALAÇÃO. AF_04/2022</t>
  </si>
  <si>
    <t>COTOVELO EM COBRE, DN 28 MM, 90 GRAUS, SEM ANEL DE SOLDA, INSTALADO EM RAMAL E SUB-RAMAL DE HIDRÁULICA PREDIAL - FORNECIMENTO E INSTALAÇÃO. AF_04/2022</t>
  </si>
  <si>
    <t>LUVA EM COBRE, DN 15 MM, SEM ANEL DE SOLDA, INSTALADO EM RAMAL E SUB-RAMAL DE HIDRÁULICA PREDIAL - FORNECIMENTO E INSTALAÇÃO. AF_04/2022</t>
  </si>
  <si>
    <t>LUVA EM COBRE, DN 22 MM, SEM ANEL DE SOLDA, INSTALADO EM RAMAL E SUB-RAMAL DE HIDRÁULICA PREDIAL - FORNECIMENTO E INSTALAÇÃO. AF_04/2022</t>
  </si>
  <si>
    <t>LUVA EM COBRE, DN 28 MM, SEM ANEL DE SOLDA, INSTALADO EM RAMAL E SUB-RAMAL DE HIDRÁULICA PREDIAL - FORNECIMENTO E INSTALAÇÃO. AF_04/2022</t>
  </si>
  <si>
    <t>TE EM COBRE, DN 15 MM, SEM ANEL DE SOLDA, INSTALADO EM RAMAL E SUB-RAMAL DE HIDRÁULICA PREDIAL - FORNECIMENTO E INSTALAÇÃO. AF_04/2022</t>
  </si>
  <si>
    <t>TE EM COBRE, DN 22 MM, SEM ANEL DE SOLDA, INSTALADO EM RAMAL E SUB-RAMAL DE HIDRÁULICA PREDIAL - FORNECIMENTO E INSTALAÇÃO. AF_04/2022</t>
  </si>
  <si>
    <t>TE EM COBRE, DN 28 MM, SEM ANEL DE SOLDA, INSTALADO EM RAMAL E SUB-RAMAL DE HIDRÁULICA PREDIAL - FORNECIMENTO E INSTALAÇÃO. AF_04/2022</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</si>
  <si>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</si>
  <si>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</si>
  <si>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</si>
  <si>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</si>
  <si>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</si>
  <si>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</si>
  <si>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</si>
  <si>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</si>
  <si>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</si>
  <si>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</si>
  <si>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</si>
  <si>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</si>
  <si>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</si>
  <si>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</si>
  <si>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</si>
  <si>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</si>
  <si>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</si>
  <si>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</si>
  <si>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</si>
  <si>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</si>
  <si>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</si>
  <si>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</si>
  <si>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</si>
  <si>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</si>
  <si>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</si>
  <si>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</si>
  <si>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</si>
  <si>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</si>
  <si>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</si>
  <si>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</si>
  <si>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</si>
  <si>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</si>
  <si>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</si>
  <si>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</si>
  <si>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</si>
  <si>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</si>
  <si>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</si>
  <si>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</si>
  <si>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</si>
  <si>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</si>
  <si>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</si>
  <si>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</si>
  <si>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</si>
  <si>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</si>
  <si>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</si>
  <si>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</si>
  <si>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</si>
  <si>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</si>
  <si>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</si>
  <si>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</si>
  <si>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</si>
  <si>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</si>
  <si>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</si>
  <si>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</si>
  <si>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</si>
  <si>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</si>
  <si>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</si>
  <si>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</si>
  <si>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</si>
  <si>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</si>
  <si>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</si>
  <si>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</si>
  <si>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</si>
  <si>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</si>
  <si>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</si>
  <si>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</si>
  <si>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</si>
  <si>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</si>
  <si>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</si>
  <si>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</si>
  <si>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</si>
  <si>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</si>
  <si>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</si>
  <si>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</si>
  <si>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</si>
  <si>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</si>
  <si>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</si>
  <si>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</si>
  <si>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</si>
  <si>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</si>
  <si>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</si>
  <si>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</si>
  <si>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</si>
  <si>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</si>
  <si>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</si>
  <si>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</si>
  <si>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</si>
  <si>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</si>
  <si>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</si>
  <si>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</si>
  <si>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</si>
  <si>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</si>
  <si>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</si>
  <si>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</si>
  <si>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</si>
  <si>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</si>
  <si>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</si>
  <si>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</si>
  <si>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</si>
  <si>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</si>
  <si>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</si>
  <si>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</si>
  <si>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</si>
  <si>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</si>
  <si>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</si>
  <si>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</si>
  <si>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</si>
  <si>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</si>
  <si>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</si>
  <si>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</si>
  <si>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</si>
  <si>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</si>
  <si>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</si>
  <si>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</si>
  <si>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</si>
  <si>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</si>
  <si>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</si>
  <si>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</si>
  <si>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</si>
  <si>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</si>
  <si>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</si>
  <si>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</si>
  <si>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</si>
  <si>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</si>
  <si>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</si>
  <si>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</si>
  <si>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</si>
  <si>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</si>
  <si>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</si>
  <si>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</si>
  <si>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</si>
  <si>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</si>
  <si>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</si>
  <si>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</si>
  <si>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</si>
  <si>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</si>
  <si>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</si>
  <si>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</si>
  <si>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</si>
  <si>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</si>
  <si>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</si>
  <si>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</si>
  <si>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</si>
  <si>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</si>
  <si>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</si>
  <si>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</si>
  <si>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</si>
  <si>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PASSANTE EM COBRE, DN 22 MM, SEM ANEL DE SOLDA, INSTALADO EM PRUMADA DE HIDRÁULICA PREDIAL - FORNECIMENTO E INSTALAÇÃO. AF_04/2022</t>
  </si>
  <si>
    <t>JUNTA DE EXPANSÃO EM COBRE, DN 22 MM, PONTA X PONTA, INSTALADO EM PRUMADA DE HIDRÁULICA PREDIAL - FORNECIMENTO E INSTALAÇÃO. AF_04/2022</t>
  </si>
  <si>
    <t>CONECTOR EM BRONZE/LATÃO, DN 22 MM X 3/4", SEM ANEL DE SOLDA, BOLSA X ROSCA F, INSTALADO EM PRUMADA DE HIDRÁULICA PREDIAL - FORNECIMENTO E INSTALAÇÃO. AF_04/2022</t>
  </si>
  <si>
    <t>CURVA DE TRANSPOSIÇÃO EM BRONZE/LATÃO, DN 22 MM, SEM ANEL DE SOLDA, BOLSA X BOLSA, INSTALADO EM PRUMADA DE HIDRÁULICA PREDIAL - FORNECIMENTO E INSTALAÇÃO. AF_04/2022</t>
  </si>
  <si>
    <t>LUVA PASSANTE EM COBRE, DN 28 MM, SEM ANEL DE SOLDA, INSTALADO EM PRUMADA DE HIDRÁULICA PREDIAL - FORNECIMENTO E INSTALAÇÃO. AF_04/2022</t>
  </si>
  <si>
    <t>BUCHA DE REDUÇÃO EM COBRE, DN 28 MM X 22 MM, SEM ANEL DE SOLDA, PONTA X BOLSA, INSTALADO EM PRUMADA DE HIDRÁULICA PREDIAL - FORNECIMENTO E INSTALAÇÃO. AF_04/2022</t>
  </si>
  <si>
    <t>JUNTA DE EXPANSÃO EM COBRE, DN 28 MM, PONTA X PONTA, INSTALADO EM PRUMADA DE HIDRÁULICA PREDIAL - FORNECIMENTO E INSTALAÇÃO. AF_04/2022</t>
  </si>
  <si>
    <t>CONECTOR EM BRONZE/LATÃO, DN 28 MM X 1/2", SEM ANEL DE SOLDA, BOLSA X ROSCA F, INSTALADO EM PRUMADA DE HIDRÁULICA PREDIAL - FORNECIMENTO E INSTALAÇÃO. AF_04/2022</t>
  </si>
  <si>
    <t>CURVA DE TRANSPOSIÇÃO EM BRONZE/LATÃO, DN 28 MM, SEM ANEL DE SOLDA, BOLSA X BOLSA, INSTALADO EM PRUMADA DE HIDRÁULICA PREDIAL - FORNECIMENTO E INSTALAÇÃO. AF_04/2022</t>
  </si>
  <si>
    <t>LUVA PASSANTE EM COBRE, DN 35 MM, SEM ANEL DE SOLDA, INSTALADO EM PRUMADA DE HIDRÁULICA PREDIAL - FORNECIMENTO E INSTALAÇÃO. AF_04/2022</t>
  </si>
  <si>
    <t>BUCHA DE REDUÇÃO EM COBRE, DN 35 MM X 28 MM, SEM ANEL DE SOLDA, PONTA X BOLSA, INSTALADO EM PRUMADA DE HIDRÁULICA PREDIAL - FORNECIMENTO E INSTALAÇÃO. AF_04/2022</t>
  </si>
  <si>
    <t>JUNTA DE EXPANSÃO EM BRONZE/LATÃO, DN 35 MM, PONTA X PONTA, INSTALADO EM PRUMADA DE HIDRÁULICA PREDIAL - FORNECIMENTO E INSTALAÇÃO. AF_04/2022</t>
  </si>
  <si>
    <t>LUVA PASSANTE EM COBRE, DN 42 MM, SEM ANEL DE SOLDA, INSTALADO EM PRUMADA DE HIDRÁULICA PREDIAL - FORNECIMENTO E INSTALAÇÃO. AF_04/2022</t>
  </si>
  <si>
    <t>BUCHA DE REDUÇÃO EM COBRE, DN 42 MM X 35 MM, SEM ANEL DE SOLDA, PONTA X BOLSA, INSTALADO EM PRUMADA DE HIDRÁULICA PREDIAL - FORNECIMENTO E INSTALAÇÃO. AF_04/2022</t>
  </si>
  <si>
    <t>JUNTA DE EXPANSÃO EM BRONZE/LATÃO, DN 42 MM, PONTA X PONTA, INSTALADO EM PRUMADA DE HIDRÁULICA PREDIAL - FORNECIMENTO E INSTALAÇÃO. AF_04/2022</t>
  </si>
  <si>
    <t>LUVA PASSANTE EM COBRE, DN 54 MM, SEM ANEL DE SOLDA, INSTALADO EM PRUMADA DE HIDRÁULICA PREDIAL - FORNECIMENTO E INSTALAÇÃO. AF_04/2022</t>
  </si>
  <si>
    <t>BUCHA DE REDUÇÃO EM COBRE, DN 54 MM X 42 MM, SEM ANEL DE SOLDA, PONTA X BOLSA, INSTALADO EM PRUMADA DE HIDRÁULICA PREDIAL - FORNECIMENTO E INSTALAÇÃO. AF_04/2022</t>
  </si>
  <si>
    <t>JUNTA DE EXPANSÃO EM BRONZE/LATÃO, DN 54 MM, PONTA X PONTA, INSTALADO EM PRUMADA DE HIDRÁULICA PREDIAL - FORNECIMENTO E INSTALAÇÃO. AF_04/2022</t>
  </si>
  <si>
    <t>LUVA PASSANTE EM COBRE, DN 66 MM, SEM ANEL DE SOLDA, INSTALADO EM PRUMADA DE HIDRÁULICA PREDIAL - FORNECIMENTO E INSTALAÇÃO. AF_04/2022</t>
  </si>
  <si>
    <t>BUCHA DE REDUÇÃO EM COBRE, DN 66 MM X 54 MM, SEM ANEL DE SOLDA, PONTA X BOLSA, INSTALADO EM PRUMADA DE HIDRÁULICA PREDIAL - FORNECIMENTO E INSTALAÇÃO. AF_04/2022</t>
  </si>
  <si>
    <t>JUNTA DE EXPANSÃO EM BRONZE/LATÃO, DN 66 MM, PONTA X PONTA, INSTALADO EM PRUMADA DE HIDRÁULICA PREDIAL - FORNECIMENTO E INSTALAÇÃO. AF_04/2022</t>
  </si>
  <si>
    <t>CURVA EM COBRE, DN 15 MM, 45 GRAUS, SEM ANEL DE SOLDA, BOLSA X BOLSA, INSTALADO EM RAMAL DE DISTRIBUIÇÃO DE HIDRÁULICA PREDIAL - FORNECIMENTO E INSTALAÇÃO. AF_04/2022</t>
  </si>
  <si>
    <t>COTOVELO EM BRONZE/LATÃO, DN 15 MM X 1/2", 90 GRAUS, SEM ANEL DE SOLDA, BOLSA X ROSCA F, INSTALADO EM RAMAL DE DISTRIBUIÇÃO DE HIDRÁULICA PREDIAL - FORNECIMENTO E INSTALAÇÃO. AF_04/2022</t>
  </si>
  <si>
    <t>CURVA EM COBRE, DN 22 MM, 45 GRAUS, SEM ANEL DE SOLDA, BOLSA X BOLSA, INSTALADO EM RAMAL DE DISTRIBUIÇÃO DE HIDRÁULICA PREDIAL - FORNECIMENTO E INSTALAÇÃO. AF_04/2022</t>
  </si>
  <si>
    <t>COTOVELO EM BRONZE/LATÃO, DN 22 MM X 1/2", 90 GRAUS, SEM ANEL DE SOLDA, BOLSA X ROSCA F, INSTALADO EM RAMAL DE DISTRIBUIÇÃO DE HIDRÁULICA PREDIAL - FORNECIMENTO E INSTALAÇÃO. AF_04/2022</t>
  </si>
  <si>
    <t>COTOVELO EM BRONZE/LATÃO, DN 22 MM X 3/4", 90 GRAUS, SEM ANEL DE SOLDA, BOLSA X ROSCA F, INSTALADO EM RAMAL DE DISTRIBUIÇÃO DE HIDRÁULICA PREDIAL - FORNECIMENTO E INSTALAÇÃO. AF_04/2022</t>
  </si>
  <si>
    <t>CURVA EM COBRE, DN 28 MM, 45 GRAUS, SEM ANEL DE SOLDA, BOLSA X BOLSA, INSTALADO EM RAMAL DE DISTRIBUIÇÃO DE HIDRÁULICA PREDIAL - FORNECIMENTO E INSTALAÇÃO. AF_04/2022</t>
  </si>
  <si>
    <t>LUVA PASSANTE EM COBRE, DN 15 MM, SEM ANEL DE SOLDA, INSTALADO EM RAMAL DE DISTRIBUIÇÃO DE HIDRÁULICA PREDIAL - FORNECIMENTO E INSTALAÇÃO. AF_04/2022</t>
  </si>
  <si>
    <t>CONECTOR EM BRONZE/LATÃO, DN 15 MM X 1/2", SEM ANEL DE SOLDA, BOLSA X ROSCA F, INSTALADO EM RAMAL DE DISTRIBUIÇÃO DE HIDRÁULICA PREDIAL - FORNECIMENTO E INSTALAÇÃO. AF_04/2022</t>
  </si>
  <si>
    <t>CURVA DE TRANSPOSIÇÃO EM BRONZE/LATÃO, DN 15 MM, SEM ANEL DE SOLDA, BOLSA X BOLSA, INSTALADO EM RAMAL DE DISTRIBUIÇÃO DE HIDRÁULICA PREDIAL - FORNECIMENTO E INSTALAÇÃO. AF_04/2022</t>
  </si>
  <si>
    <t>JUNTA DE EXPANSÃO EM COBRE, DN 15 MM, PONTA X PONTA, INSTALADO EM RAMAL DE DISTRIBUIÇÃO DE HIDRÁULICA PREDIAL - FORNECIMENTO E INSTALAÇÃO. AF_04/2022</t>
  </si>
  <si>
    <t>LUVA PASSANTE EM COBRE, DN 22 MM, SEM ANEL DE SOLDA, INSTALADO EM RAMAL DE DISTRIBUIÇÃO DE HIDRÁULICA PREDIAL - FORNECIMENTO E INSTALAÇÃO. AF_04/2022</t>
  </si>
  <si>
    <t>BUCHA DE REDUÇÃO EM COBRE, DN 22 MM X 15 MM, SEM ANEL DE SOLDA, PONTA X BOLSA, INSTALADO EM RAMAL DE DISTRIBUIÇÃO DE HIDRÁULICA PREDIAL - FORNECIMENTO E INSTALAÇÃO. AF_04/2022</t>
  </si>
  <si>
    <t>JUNTA DE EXPANSÃO EM COBRE, DN 22 MM, PONTA X PONTA, INSTALADO EM RAMAL DE DISTRIBUIÇÃO DE HIDRÁULICA PREDIAL - FORNECIMENTO E INSTALAÇÃO. AF_04/2022</t>
  </si>
  <si>
    <t>CONECTOR EM BRONZE/LATÃO, DN 22 MM X 1/2", SEM ANEL DE SOLDA, BOLSA X ROSCA F, INSTALADO EM RAMAL DE DISTRIBUIÇÃO DE HIDRÁULICA PREDIAL - FORNECIMENTO E INSTALAÇÃO. AF_04/2022</t>
  </si>
  <si>
    <t>CONECTOR EM BRONZE/LATÃO, DN 22 MM X 3/4", SEM ANEL DE SOLDA, BOLSA X ROSCA F, INSTALADO EM RAMAL DE DISTRIBUIÇÃO DE HIDRÁULICA PREDIAL - FORNECIMENTO E INSTALAÇÃO. AF_04/2022</t>
  </si>
  <si>
    <t>CURVA DE TRANSPOSIÇÃO EM BRONZE/LATÃO, DN 22 MM, SEM ANEL DE SOLDA, BOLSA X BOLSA, INSTALADO EM RAMAL DE DISTRIBUIÇÃO DE HIDRÁULICA PREDIAL - FORNECIMENTO E INSTALAÇÃO. AF_04/2022</t>
  </si>
  <si>
    <t>LUVA PASSANTE EM COBRE, DN 28 MM, SEM ANEL DE SOLDA, INSTALADO EM RAMAL DE DISTRIBUIÇÃO DE HIDRÁULICA PREDIAL - FORNECIMENTO E INSTALAÇÃO. AF_04/2022</t>
  </si>
  <si>
    <t>BUCHA DE REDUÇÃO EM COBRE, DN 28 MM X 22 MM, SEM ANEL DE SOLDA, INSTALADO EM RAMAL DE DISTRIBUIÇÃO DE HIDRÁULICA PREDIAL - FORNECIMENTO E INSTALAÇÃO. AF_04/2022</t>
  </si>
  <si>
    <t>JUNTA DE EXPANSÃO EM COBRE, DN 28 MM, PONTA X PONTA, INSTALADO EM RAMAL DE DISTRIBUIÇÃO DE HIDRÁULICA PREDIAL - FORNECIMENTO E INSTALAÇÃO. AF_04/2022</t>
  </si>
  <si>
    <t>CONECTOR EM BRONZE/LATÃO, DN 28 MM X 1/2", SEM ANEL DE SOLDA, BOLSA X ROSCA F, INSTALADO EM RAMAL DE DISTRIBUIÇÃO DE HIDRÁULICA PREDIAL - FORNECIMENTO E INSTALAÇÃO. AF_04/2022</t>
  </si>
  <si>
    <t>CURVA DE TRANSPOSIÇÃO EM BRONZE/LATÃO, DN 28 MM, SEM ANEL DE SOLDA, BOLSA X BOLSA, INSTALADO EM RAMAL DE DISTRIBUIÇÃO DE HIDRÁULICA PREDIAL - FORNECIMENTO E INSTALAÇÃO. AF_04/2022</t>
  </si>
  <si>
    <t>CURVA EM COBRE, DN 15 MM, 45 GRAUS, SEM ANEL DE SOLDA, BOLSA X BOLSA, INSTALADO EM RAMAL E SUB-RAMAL DE HIDRÁULICA PREDIAL - FORNECIMENTO E INSTALAÇÃO. AF_04/2022</t>
  </si>
  <si>
    <t>COTOVELO EM BRONZE/LATÃO, DN 15 MM X 1/2", 90 GRAUS, SEM ANEL DE SOLDA, BOLSA X ROSCA F, INSTALADO EM RAMAL E SUB-RAMAL DE HIDRÁULICA PREDIAL - FORNECIMENTO E INSTALAÇÃO. AF_04/2022</t>
  </si>
  <si>
    <t>CURVA EM COBRE, DN 22 MM, 45 GRAUS, SEM ANEL DE SOLDA, BOLSA X BOLSA, INSTALADO EM RAMAL E SUB-RAMAL DE HIDRÁULICA PREDIAL - FORNECIMENTO E INSTALAÇÃO. AF_04/2022</t>
  </si>
  <si>
    <t>COTOVELO EM BRONZE/LATÃO, DN 22 MM X 1/2", 90 GRAUS, SEM ANEL DE SOLDA, BOLSA X ROSCA F, INSTALADO EM RAMAL E SUB-RAMAL DE HIDRÁULICA PREDIAL - FORNECIMENTO E INSTALAÇÃO. AF_04/2022</t>
  </si>
  <si>
    <t>COTOVELO EM BRONZE/LATÃO, DN 22 MM X 3/4", 90 GRAUS, SEM ANEL DE SOLDA, BOLSA X ROSCA F, INSTALADO EM RAMAL E SUB-RAMAL DE HIDRÁULICA PREDIAL - FORNECIMENTO E INSTALAÇÃO. AF_04/2022</t>
  </si>
  <si>
    <t>CURVA EM COBRE, DN 28 MM, 45 GRAUS, SEM ANEL DE SOLDA, BOLSA X BOLSA, INSTALADO EM RAMAL E SUB-RAMAL DE HIDRÁULICA PREDIAL - FORNECIMENTO E INSTALAÇÃO. AF_04/2022</t>
  </si>
  <si>
    <t>LUVA PASSANTE EM COBRE, DN 15 MM, SEM ANEL DE SOLDA, INSTALADO EM RAMAL E SUB-RAMAL DE HIDRÁULICA PREDIAL - FORNECIMENTO E INSTALAÇÃO. AF_04/2022</t>
  </si>
  <si>
    <t>CONECTOR EM BRONZE/LATÃO, DN 15 MM X 1/2", SEM ANEL DE SOLDA, BOLSA X ROSCA F, INSTALADO EM RAMAL E SUB-RAMAL DE HIDRÁULICA PREDIAL - FORNECIMENTO E INSTALAÇÃO. AF_04/2022</t>
  </si>
  <si>
    <t>CURVA DE TRANSPOSIÇÃO EM BRONZE/LATÃO, DN 15 MM, SEM ANEL DE SOLDA, BOLSA X BOLSA, INSTALADO EM RAMAL E SUB-RAMAL DE HIDRÁULICA PREDIAL - FORNECIMENTO E INSTALAÇÃO. AF_04/2022</t>
  </si>
  <si>
    <t>JUNTA DE EXPANSÃO EM COBRE, DN 15 MM, PONTA X PONTA, INSTALADO EM RAMAL E SUB-RAMAL DE HIDRÁULICA PREDIAL - FORNECIMENTO E INSTALAÇÃO. AF_04/2022</t>
  </si>
  <si>
    <t>LUVA PASSANTE EM COBRE, DN 22 MM, SEM ANEL DE SOLDA, INSTALADO EM RAMAL E SUB-RAMAL DE HIDRÁULICA PREDIAL - FORNECIMENTO E INSTALAÇÃO. AF_04/2022</t>
  </si>
  <si>
    <t>BUCHA DE REDUÇÃO EM COBRE, DN 22 MM X 15 MM, SEM ANEL DE SOLDA, PONTA X BOLSA, INSTALADO EM RAMAL E SUB-RAMAL DE HIDRÁULICA PREDIAL - FORNECIMENTO E INSTALAÇÃO. AF_04/2022</t>
  </si>
  <si>
    <t>JUNTA DE EXPANSÃO EM COBRE, DN 22 MM, PONTA X PONTA, INSTALADO EM RAMAL E SUB-RAMAL DE HIDRÁULICA PREDIAL - FORNECIMENTO E INSTALAÇÃO. AF_04/2022</t>
  </si>
  <si>
    <t>CONECTOR EM BRONZE/LATÃO, DN 22 MM X 1/2", SEM ANEL DE SOLDA, BOLSA X ROSCA F, INSTALADO EM RAMAL E SUB-RAMAL DE HIDRÁULICA PREDIAL - FORNECIMENTO E INSTALAÇÃO. AF_04/2022</t>
  </si>
  <si>
    <t>CONECTOR EM BRONZE/LATÃO, DN 22 MM X 3/4", SEM ANEL DE SOLDA, BOLSA X ROSCA F, INSTALADO EM RAMAL E SUB-RAMAL DE HIDRÁULICA PREDIAL - FORNECIMENTO E INSTALAÇÃO. AF_04/2022</t>
  </si>
  <si>
    <t>CURVA DE TRANSPOSIÇÃO EM BRONZE/LATÃO, DN 22 MM, SEM ANEL DE SOLDA, BOLSA X BOLSA, INSTALADO EM RAMAL E SUB-RAMAL DE HIDRÁULICA PREDIAL - FORNECIMENTO E INSTALAÇÃO. AF_04/2022</t>
  </si>
  <si>
    <t>LUVA PASSANTE EM COBRE, DN 28 MM, SEM ANEL DE SOLDA, INSTALADO EM RAMAL E SUB-RAMAL  DE HIDRÁULICA PREDIAL - FORNECIMENTO E INSTALAÇÃO. AF_04/2022</t>
  </si>
  <si>
    <t>CONECTOR EM BRONZE/LATÃO, DN 28 MM X 1/2", SEM ANEL DE SOLDA, BOLSA X ROSCA F, INSTALADO EM RAMAL E SUB-RAMAL DE HIDRÁULICA PREDIAL - FORNECIMENTO E INSTALAÇÃO. AF_04/2022</t>
  </si>
  <si>
    <t>CURVA DE TRANSPOSIÇÃO EM BRONZE/LATÃO, DN 28 MM, SEM ANEL DE SOLDA, BOLSA X BOLSA, INSTALADO EM RAMAL E SUB-RAMAL DE HIDRÁULICA PREDIAL - FORNECIMENTO E INSTALAÇÃO. AF_04/2022</t>
  </si>
  <si>
    <t>JUNTA DE EXPANSÃO EM COBRE, DN 28 MM, PONTA X PONTA, INSTALADO EM RAMAL E SUB-RAMAL DE HIDRÁULICA PREDIAL - FORNECIMENTO E INSTALAÇÃO. AF_04/2022</t>
  </si>
  <si>
    <t>TE DUPLA CURVA EM BRONZE/LATÃO, DN 1/2" X 15 MM X 1/2", SEM ANEL DE SOLDA, ROSCA F X BOLSA X ROSCA F, INSTALADO EM RAMAL E SUB-RAMAL DE HIDRÁULICA PREDIAL - FORNECIMENTO E INSTALAÇÃO. AF_04/2022</t>
  </si>
  <si>
    <t>TE DUPLA CURVA EM BRONZE/LATÃO, DN 3/4" X 22 MM X 3/4", SEM ANEL DE SOLDA, ROSCA F X BOLSA X ROSCA F, INSTALADO EM RAMAL E SUB-RAMAL DE HIDRÁULICA PREDIAL - FORNECIMENTO E INSTALAÇÃO. AF_04/2022</t>
  </si>
  <si>
    <t>CURVA EM COBRE, DN 22 MM, 45 GRAUS, SEM ANEL DE SOLDA, BOLSA X BOLSA, INSTALADO EM PRUMADA DE HIDRÁULICA PREDIAL - FORNECIMENTO E INSTALAÇÃO. AF_04/2022</t>
  </si>
  <si>
    <t>COTOVELO EM BRONZE/LATÃO, DN 22 MM X 1/2", 90 GRAUS, SEM ANEL DE SOLDA, BOLSA X ROSCA F, INSTALADO EM PRUMADA DE HIDRÁULICA PREDIAL - FORNECIMENTO E INSTALAÇÃO. AF_04/2022</t>
  </si>
  <si>
    <t>COTOVELO EM BRONZE/LATÃO, DN 22 MM X 3/4", 90 GRAUS, SEM ANEL DE SOLDA, BOLSA X ROSCA F, INSTALADO EM PRUMADA DE HIDRÁULICA PREDIAL - FORNECIMENTO E INSTALAÇÃO. AF_04/2022</t>
  </si>
  <si>
    <t>CURVA EM COBRE, DN 28 MM, 45 GRAUS, SEM ANEL DE SOLDA, BOLSA X BOLSA, INSTALADO EM PRUMADA DE HIDRÁULICA PREDIAL - FORNECIMENTO E INSTALAÇÃO. AF_04/2022</t>
  </si>
  <si>
    <t>CURVA EM COBRE, DN 35 MM, 45 GRAUS, SEM ANEL DE SOLDA, BOLSA X BOLSA, INSTALADO EM PRUMADA DE HIDRÁULICA PREDIAL -  FORNECIMENTO E INSTALAÇÃO. AF_04/2022</t>
  </si>
  <si>
    <t>CURVA EM COBRE, DN 42 MM, 45 GRAUS, SEM ANEL DE SOLDA, BOLSA X BOLSA, INSTALADO EM PRUMADA DE HIDRÁULICA PREDIAL - FORNECIMENTO E INSTALAÇÃO. AF_04/2022</t>
  </si>
  <si>
    <t>CURVA EM COBRE, DN 54 MM, 45 GRAUS, SEM ANEL DE SOLDA, BOLSA X BOLSA, INSTALADO EM PRUMADA DE HIDRÁULICA PREDIAL - FORNECIMENTO E INSTALAÇÃO. AF_04/2022</t>
  </si>
  <si>
    <t>CURVA EM COBRE, DN 66 MM, 45 GRAUS, SEM ANEL DE SOLDA, BOLSA X BOLSA, INSTALADO EM PRUMADA DE HIDRÁULICA PREDIAL - FORNECIMENTO E INSTALAÇÃO. AF_04/2022</t>
  </si>
  <si>
    <t>BUCHA DE REDUÇÃO EM COBRE, DN 28 MM X 22 MM, SEM ANEL DE SOLDA, INSTALADO EM RAMAL E SUB-RAMAL DE HIDRÁULICA PREDIAL - FORNECIMENTO E INSTALAÇÃO. AF_04/2022</t>
  </si>
  <si>
    <t>LUVA, EM FERRO GALVANIZADO, CONEXÃO ROSQUEADA, DN 50 (2</t>
  </si>
  <si>
    <t>NIPLE, EM FERRO GALVANIZADO, CONEXÃO ROSQUEADA, DN 50 (2</t>
  </si>
  <si>
    <t>LUVA, EM FERRO GALVANIZADO, CONEXÃO ROSQUEADA, DN 65 (2 1/2</t>
  </si>
  <si>
    <t>NIPLE, EM FERRO GALVANIZADO, CONEXÃO ROSQUEADA, DN 65 (2 1/2</t>
  </si>
  <si>
    <t>LUVA, EM FERRO GALVANIZADO, CONEXÃO ROSQUEADA, DN 80 (3</t>
  </si>
  <si>
    <t>NIPLE, EM FERRO GALVANIZADO, CONEXÃO ROSQUEADA, DN 80 (3</t>
  </si>
  <si>
    <t>COTOVELO 90 GRAUS, EM FERRO GALVANIZADO, CONEXÃO ROSQUEADA, DN 50 (2</t>
  </si>
  <si>
    <t>COTOVELO 45 GRAUS, EM FERRO GALVANIZADO, CONEXÃO ROSQUEADA, DN 50 (2</t>
  </si>
  <si>
    <t>COTOVELO 90 GRAUS, EM FERRO GALVANIZADO, CONEXÃO ROSQUEADA, DN 65 (2 1/2</t>
  </si>
  <si>
    <t>COTOVELO 45 GRAUS, EM FERRO GALVANIZADO, CONEXÃO ROSQUEADA, DN 65 (2 1/2</t>
  </si>
  <si>
    <t>COTOVELO 90 GRAUS, EM FERRO GALVANIZADO, CONEXÃO ROSQUEADA, DN 80 (3</t>
  </si>
  <si>
    <t>COTOVELO 45 GRAUS, EM FERRO GALVANIZADO, CONEXÃO ROSQUEADA, DN 80 (3</t>
  </si>
  <si>
    <t>TÊ, EM FERRO GALVANIZADO, CONEXÃO ROSQUEADA, DN 50 (2</t>
  </si>
  <si>
    <t>TÊ, EM FERRO GALVANIZADO, CONEXÃO ROSQUEADA, DN 65 (2 1/2</t>
  </si>
  <si>
    <t>TÊ, EM FERRO GALVANIZADO, CONEXÃO ROSQUEADA, DN 80 (3</t>
  </si>
  <si>
    <t xml:space="preserve">LUVA EM COBRE, DN 54 MM, SEM ANEL DE SOLDA, INSTALADO EM RESERVAÇÃO DE ÁGUA DE EDIFICAÇÃO QUE POSSUA RESERVATÓRIO DE FIBRA/FIBROCIMENTO </t>
  </si>
  <si>
    <t xml:space="preserve">LUVA EM COBRE, DN 66 MM, SEM ANEL DE SOLDA, INSTALADO EM RESERVAÇÃO DE ÁGUA DE EDIFICAÇÃO QUE POSSUA RESERVATÓRIO DE FIBRA/FIBROCIMENTO </t>
  </si>
  <si>
    <t xml:space="preserve">LUVA EM COBRE, DN 79 MM, SEM ANEL DE SOLDA, INSTALADO EM RESERVAÇÃO DE ÁGUA DE EDIFICAÇÃO QUE POSSUA RESERVATÓRIO DE FIBRA/FIBROCIMENTO </t>
  </si>
  <si>
    <t xml:space="preserve">LUVA DE COBRE, DN 104 MM, SEM ANEL DE SOLDA, INSTALADO EM RESERVAÇÃO DE ÁGUA DE EDIFICAÇÃO QUE POSSUA RESERVATÓRIO DE FIBRA/FIBROCIMENTO </t>
  </si>
  <si>
    <t xml:space="preserve">COTOVELO EM COBRE, DN 54 MM, 90 GRAUS, SEM ANEL DE SOLDA, INSTALADO EM RESERVAÇÃO DE ÁGUA DE EDIFICAÇÃO QUE POSSUA RESERVATÓRIO DE FIBRA/FIBROCIMENTO </t>
  </si>
  <si>
    <t xml:space="preserve">CURVA EM COBRE, DN 54 MM, 45 GRAUS, SEM ANEL DE SOLDA, BOLSA X BOLSA, INSTALADO EM RESERVAÇÃO DE ÁGUA DE EDIFICAÇÃO QUE POSSUA RESERVATÓRIO DE FIBRA/FIBROCIMENTO </t>
  </si>
  <si>
    <t xml:space="preserve">COTOVELO EM COBRE, DN 66 MM, 90 GRAUS, SEM ANEL DE SOLDA, INSTALADO EM RESERVAÇÃO DE ÁGUA DE EDIFICAÇÃO QUE POSSUA RESERVATÓRIO DE FIBRA/FIBROCIMENTO </t>
  </si>
  <si>
    <t xml:space="preserve">CURVA EM COBRE, DN 66 MM, 45 GRAUS, SEM ANEL DE SOLDA, BOLSA X BOLSA, INSTALADO EM RESERVAÇÃO DE ÁGUA DE EDIFICAÇÃO QUE POSSUA RESERVATÓRIO DE FIBRA/FIBROCIMENTO </t>
  </si>
  <si>
    <t xml:space="preserve">COTOVELO EM COBRE, DN 79 MM, 90 GRAUS, SEM ANEL DE SOLDA, INSTALADO EM RESERVAÇÃO DE ÁGUA DE EDIFICAÇÃO QUE POSSUA RESERVATÓRIO DE FIBRA/FIBROCIMENTO </t>
  </si>
  <si>
    <t xml:space="preserve">COTOVELO EM COBRE, DN 104 MM, 90 GRAUS, SEM ANEL DE SOLDA, INSTALADO EM RESERVAÇÃO DE ÁGUA DE EDIFICAÇÃO QUE POSSUA RESERVATÓRIO DE FIBRA/FIBROCIMENTO </t>
  </si>
  <si>
    <t xml:space="preserve">TE EM COBRE, DN 54 MM, SEM ANEL DE SOLDA, INSTALADO EM RESERVAÇÃO DE ÁGUA DE EDIFICAÇÃO QUE POSSUA RESERVATÓRIO DE FIBRA/FIBROCIMENTO </t>
  </si>
  <si>
    <t xml:space="preserve">TE EM COBRE, DN 66 MM, SEM ANEL DE SOLDA, INSTALADO EM RESERVAÇÃO DE ÁGUA DE EDIFICAÇÃO QUE POSSUA RESERVATÓRIO DE FIBRA/FIBROCIMENTO </t>
  </si>
  <si>
    <t xml:space="preserve">TE EM COBRE, DN 79 MM, SEM ANEL DE SOLDA, INSTALADO EM RESERVAÇÃO DE ÁGUA DE EDIFICAÇÃO QUE POSSUA RESERVATÓRIO DE FIBRA/FIBROCIMENTO </t>
  </si>
  <si>
    <t xml:space="preserve">TE EM COBRE, DN 104 MM, SEM ANEL DE SOLDA, INSTALADO EM RESERVAÇÃO DE ÁGUA DE EDIFICAÇÃO QUE POSSUA RESERVATÓRIO DE FIBRA/FIBROCIMENTO </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</si>
  <si>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</si>
  <si>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</si>
  <si>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</si>
  <si>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</si>
  <si>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</si>
  <si>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</si>
  <si>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</si>
  <si>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</si>
  <si>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</si>
  <si>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</si>
  <si>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</si>
  <si>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</si>
  <si>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</si>
  <si>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</si>
  <si>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</si>
  <si>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</si>
  <si>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</si>
  <si>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</si>
  <si>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</si>
  <si>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</si>
  <si>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</si>
  <si>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</si>
  <si>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</si>
  <si>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</si>
  <si>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</si>
  <si>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</si>
  <si>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</si>
  <si>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</si>
  <si>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</si>
  <si>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</si>
  <si>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</si>
  <si>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</si>
  <si>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</si>
  <si>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</si>
  <si>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</si>
  <si>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</si>
  <si>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</si>
  <si>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</si>
  <si>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</si>
  <si>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</si>
  <si>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</si>
  <si>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</si>
  <si>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</si>
  <si>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</si>
  <si>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</si>
  <si>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</si>
  <si>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</si>
  <si>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</si>
  <si>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</si>
  <si>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</si>
  <si>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</si>
  <si>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</si>
  <si>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</si>
  <si>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</si>
  <si>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</si>
  <si>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</si>
  <si>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</si>
  <si>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</si>
  <si>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</si>
  <si>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</si>
  <si>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t>
  </si>
  <si>
    <t xml:space="preserve">LUVA, CPVC, SOLDÁVEL, DN 22 MM, INSTALADO EM RESERVAÇÃO DE ÁGUA DE EDIFICAÇÃO QUE POSSUA RESERVATÓRIO DE FIBRA/FIBROCIMENTO </t>
  </si>
  <si>
    <t>CONECTOR, CPVC, SOLDÁVEL, DN 28 MM X 1</t>
  </si>
  <si>
    <t xml:space="preserve">LUVA, CPVC, SOLDÁVEL, DN 28 MM, INSTALADO EM RESERVAÇÃO DE ÁGUA DE EDIFICAÇÃO QUE POSSUA RESERVATÓRIO DE FIBRA/FIBROCIMENTO </t>
  </si>
  <si>
    <t>CONECTOR, CPVC, SOLDÁVEL, DN 35 MM X 1 1/4</t>
  </si>
  <si>
    <t xml:space="preserve">LUVA, CPVC, SOLDÁVEL, DN 35 MM, INSTALADO EM RESERVAÇÃO DE ÁGUA DE EDIFICAÇÃO QUE POSSUA RESERVATÓRIO DE FIBRA/FIBROCIMENTO </t>
  </si>
  <si>
    <t>CONECTOR, CPVC, SOLDÁVEL, DN 42 MM X 1 1/2</t>
  </si>
  <si>
    <t xml:space="preserve">LUVA, CPVC, SOLDÁVEL, DN 42 MM, INSTALADO EM RESERVAÇÃO DE ÁGUA DE EDIFICAÇÃO QUE POSSUA RESERVATÓRIO DE FIBRA/FIBROCIMENTO </t>
  </si>
  <si>
    <t xml:space="preserve">LUVA, CPVC, SOLDÁVEL, DN 54 MM, INSTALADO EM RESERVAÇÃO DE ÁGUA DE EDIFICAÇÃO QUE POSSUA RESERVATÓRIO DE FIBRA/FIBROCIMENTO </t>
  </si>
  <si>
    <t xml:space="preserve">LUVA, CPVC, SOLDÁVEL, DN 89 MM, INSTALADO EM RESERVAÇÃO DE ÁGUA DE EDIFICAÇÃO QUE POSSUA RESERVATÓRIO DE FIBRA/FIBROCIMENTO </t>
  </si>
  <si>
    <t xml:space="preserve">JOELHO 90 GRAUS, CPVC, SOLDÁVEL, DN 22 MM, INSTALADO EM RESERVAÇÃO DE ÁGUA DE EDIFICAÇÃO QUE POSSUA RESERVATÓRIO DE FIBRA/FIBROCIMENTO </t>
  </si>
  <si>
    <t xml:space="preserve">CURVA 90 GRAUS, CPVC, SOLDÁVEL, DN 22 MM, INSTALADO EM RESERVAÇÃO DE ÁGUA DE EDIFICAÇÃO QUE POSSUA RESERVATÓRIO DE FIBRA/FIBROCIMENTO </t>
  </si>
  <si>
    <t xml:space="preserve">JOELHO 90 GRAUS, CPVC, SOLDÁVEL, DN 28 MM, INSTALADO EM RESERVAÇÃO DE ÁGUA DE EDIFICAÇÃO QUE POSSUA RESERVATÓRIO DE FIBRA/FIBROCIMENTO </t>
  </si>
  <si>
    <t xml:space="preserve">CURVA 90 GRAUS, CPVC, SOLDÁVEL, DN 28 MM, INSTALADO EM RESERVAÇÃO DE ÁGUA DE EDIFICAÇÃO QUE POSSUA RESERVATÓRIO DE FIBRA/FIBROCIMENTO </t>
  </si>
  <si>
    <t xml:space="preserve">JOELHO 90 GRAUS, CPVC, SOLDÁVEL, DN 35 MM, INSTALADO EM RESERVAÇÃO DE ÁGUA DE EDIFICAÇÃO QUE POSSUA RESERVATÓRIO DE FIBRA/FIBROCIMENTO </t>
  </si>
  <si>
    <t xml:space="preserve">JOELHO 90 GRAUS, CPVC, SOLDÁVEL, DN 42 MM, INSTALADO EM RESERVAÇÃO DE ÁGUA DE EDIFICAÇÃO QUE POSSUA RESERVATÓRIO DE FIBRA/FIBROCIMENTO </t>
  </si>
  <si>
    <t xml:space="preserve">JOELHO 90 GRAUS, CPVC, SOLDÁVEL, DN 54 MM, INSTALADO EM RESERVAÇÃO DE ÁGUA DE EDIFICAÇÃO QUE POSSUA RESERVATÓRIO DE FIBRA/FIBROCIMENTO </t>
  </si>
  <si>
    <t xml:space="preserve">JOELHO 90 GRAUS, CPVC, SOLDÁVEL, DN 73 MM, INSTALADO EM RESERVAÇÃO DE ÁGUA DE EDIFICAÇÃO QUE POSSUA RESERVATÓRIO DE FIBRA/FIBROCIMENTO </t>
  </si>
  <si>
    <t xml:space="preserve">JOELHO 90 GRAUS, CPVC, SOLDÁVEL, DN 89 MM, INSTALADO EM RESERVAÇÃO DE ÁGUA DE EDIFICAÇÃO QUE POSSUA RESERVATÓRIO DE FIBRA/FIBROCIMENTO </t>
  </si>
  <si>
    <t xml:space="preserve">TE, CPVC, SOLDÁVEL, DN 22 MM, INSTALADO EM RESERVAÇÃO DE ÁGUA DE EDIFICAÇÃO QUE POSSUA RESERVATÓRIO DE FIBRA/FIBROCIMENTO </t>
  </si>
  <si>
    <t xml:space="preserve">TE, CPVC, SOLDÁVEL, DN 28 MM, INSTALADO EM RESERVAÇÃO DE ÁGUA DE EDIFICAÇÃO QUE POSSUA RESERVATÓRIO DE FIBRA/FIBROCIMENTO </t>
  </si>
  <si>
    <t xml:space="preserve">TE, CPVC, SOLDÁVEL, DN 35 MM, INSTALADO EM RESERVAÇÃO DE ÁGUA DE EDIFICAÇÃO QUE POSSUA RESERVATÓRIO DE FIBRA/FIBROCIMENTO </t>
  </si>
  <si>
    <t xml:space="preserve">TE, CPVC, SOLDÁVEL, DN 42 MM, INSTALADO EM RESERVAÇÃO DE ÁGUA DE EDIFICAÇÃO QUE POSSUA RESERVATÓRIO DE FIBRA/FIBROCIMENTO </t>
  </si>
  <si>
    <t xml:space="preserve">TE, CPVC, SOLDÁVEL, DN 54 MM, INSTALADO EM RESERVAÇÃO DE ÁGUA DE EDIFICAÇÃO QUE POSSUA RESERVATÓRIO DE FIBRA/FIBROCIMENTO </t>
  </si>
  <si>
    <t xml:space="preserve">TE, CPVC, SOLDÁVEL, DN 73 MM, INSTALADO EM RESERVAÇÃO DE ÁGUA DE EDIFICAÇÃO QUE POSSUA RESERVATÓRIO DE FIBRA/FIBROCIMENTO </t>
  </si>
  <si>
    <t xml:space="preserve">TE, CPVC, SOLDÁVEL, DN 89 MM, INSTALADO EM RESERVAÇÃO DE ÁGUA DE EDIFICAÇÃO QUE POSSUA RESERVATÓRIO DE FIBRA/FIBROCIMENTO </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</si>
  <si>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</si>
  <si>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</si>
  <si>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</si>
  <si>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</si>
  <si>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</si>
  <si>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</si>
  <si>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</si>
  <si>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</si>
  <si>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 xml:space="preserve">LUVA, CPVC, SOLDÁVEL, DN 73 MM, INSTALADO EM RESERVAÇÃO DE ÁGUA DE EDIFICAÇÃO QUE POSSUA RESERVATÓRIO DE FIBRA/FIBROCIMENTO </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</si>
  <si>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</si>
  <si>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AF_06/2022</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</si>
  <si>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</si>
  <si>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AF_06/2022</t>
  </si>
  <si>
    <t>CURVA 90 GRAUS, PVC, SERIE R, ÁGUA PLUVIAL, DN 100 MM, JUNTA ELÁSTICA, FORNECIDO E INSTALADO EM CONDUTORES VERTICAIS DE ÁGUAS PLUVIAIS. AF_06/2022</t>
  </si>
  <si>
    <t>SPRINKLER TIPO PENDENTE, 68 °C, UNIÃO POR ROSCA DN 15 (1/2") - FORNECIMENTO E INSTALAÇÃO. AF_10/2020</t>
  </si>
  <si>
    <t xml:space="preserve">JOELHO 90 GRAUS, PPR, DN 25 MM, CLASSE PN 25, INSTALADO EM RAMAL OU SUB-RAMAL DE ÁGUA </t>
  </si>
  <si>
    <t xml:space="preserve">JOELHO 45 GRAUS, PPR, DN 25 MM, CLASSE PN 25, INSTALADO EM RAMAL OU SUB-RAMAL DE ÁGUA </t>
  </si>
  <si>
    <t xml:space="preserve">LUVA, PPR, DN 25 MM, CLASSE PN 25, INSTALADO EM RAMAL OU SUB-RAMAL DE ÁGUA </t>
  </si>
  <si>
    <t>CONECTOR MACHO, PPR, 25 X 1/2'', CLASSE PN 25, INSTALADO EM RAMAL OU SUB-RAMAL DE ÁGUA   FORNECIMENTO E INSTALAÇÃO . AF_06/2015</t>
  </si>
  <si>
    <t>CONECTOR FÊMEA, PPR, 25 X 1/2'', CLASSE PN 25, INSTALADO EM RAMAL OU SUB-RAMAL DE ÁGUA   FORNECIMENTO E INSTALAÇÃO . AF_06/2015</t>
  </si>
  <si>
    <t xml:space="preserve">TÊ NORMAL, PPR, DN 25 MM, CLASSE PN 25, INSTALADO EM RAMAL OU SUB-RAMAL DE ÁGUA </t>
  </si>
  <si>
    <t xml:space="preserve">TÊ MISTURADOR, PPR, 25 X 3/4'' , CLASSE PN 25, INSTALADO EM RAMAL OU SUB-RAMAL DE ÁGUA </t>
  </si>
  <si>
    <t xml:space="preserve">JOELHO 90 GRAUS, PPR, DN 25 MM, CLASSE PN 25, INSTALADO EM RAMAL DE DISTRIBUIÇÃO </t>
  </si>
  <si>
    <t xml:space="preserve">JOELHO 45 GRAUS, PPR, DN 25 MM, CLASSE PN 25, INSTALADO EM RAMAL DE DISTRIBUIÇÃO DE ÁGUA </t>
  </si>
  <si>
    <t xml:space="preserve">JOELHO 90 GRAUS, PPR, DN 32 MM, CLASSE PN 25, INSTALADO EM RAMAL DE DISTRIBUIÇÃO </t>
  </si>
  <si>
    <t xml:space="preserve">JOELHO 45 GRAUS, PPR, DN 32 MM, CLASSE PN 25, INSTALADO EM RAMAL DE DISTRIBUIÇÃO DE ÁGUA </t>
  </si>
  <si>
    <t xml:space="preserve">JOELHO 90 GRAUS, PPR, DN 40 MM, CLASSE PN 25, INSTALADO EM RAMAL DE DISTRIBUIÇÃO </t>
  </si>
  <si>
    <t xml:space="preserve">JOELHO 45 GRAUS, PPR, DN 40 MM, CLASSE PN 25, INSTALADO EM RAMAL DE DISTRIBUIÇÃO DE ÁGUA </t>
  </si>
  <si>
    <t xml:space="preserve">LUVA, PPR, DN 25 MM, CLASSE PN 25, INSTALADO EM RAMAL DE DISTRIBUIÇÃO DE ÁGUA </t>
  </si>
  <si>
    <t xml:space="preserve">CONECTOR MACHO, PPR, 25 X 1/2, CLASSE PN 25, INSTALADO EM RAMAL DE DISTRIBUIÇÃO DE ÁGUA </t>
  </si>
  <si>
    <t>CONECTOR FÊMEA, PPR, 25 X 1/2'', CLASSE PN 25, INSTALADO EM RAMAL DE DISTRIBUIÇÃO DE ÁGUA   FORNECIMENTO E INSTALAÇÃO . AF_06/2015</t>
  </si>
  <si>
    <t xml:space="preserve">LUVA, PPR, DN 32 MM, CLASSE PN 25, INSTALADO EM RAMAL DE DISTRIBUIÇÃO DE ÁGUA </t>
  </si>
  <si>
    <t>CONECTOR MACHO, PPR, 32 X 3/4'', CLASSE PN 25, INSTALADO EM RAMAL DE DISTRIBUIÇÃO DE ÁGUA   FORNECIMENTO E INSTALAÇÃO. AF_06/2015</t>
  </si>
  <si>
    <t>CONECTOR FÊMEA, PPR, 32 X 3/4'', CLASSE PN 25, INSTALADO EM RAMAL DE DISTRIBUIÇÃO DE ÁGUA   FORNECIMENTO E INSTALAÇÃO . AF_06/2015</t>
  </si>
  <si>
    <t xml:space="preserve">BUCHA DE REDUÇÃO, PPR, 32 X 25, CLASSE PN 25, INSTALADO EM RAMAL DE DISTRIBUIÇÃO DE ÁGUA </t>
  </si>
  <si>
    <t xml:space="preserve">LUVA, PPR, DN 40 MM, CLASSE PN 25, INSTALADO EM RAMAL DE DISTRIBUIÇÃO DE ÁGUA </t>
  </si>
  <si>
    <t xml:space="preserve">BUCHA DE REDUÇÃO, PPR, 40 X 25, CLASSE PN 25, INSTALADO EM RAMAL DE DISTRIBUIÇÃO DE ÁGUA </t>
  </si>
  <si>
    <t xml:space="preserve">TÊ NORMAL, PPR, DN 25 MM, CLASSE PN 25, INSTALADO EM RAMAL DE DISTRIBUIÇÃO DE ÁGUA </t>
  </si>
  <si>
    <t xml:space="preserve">TÊ NORMAL, PPR, DN 32 MM, CLASSE PN 25, INSTALADO EM RAMAL DE DISTRIBUIÇÃO DE ÁGUA </t>
  </si>
  <si>
    <t xml:space="preserve">TÊ NORMAL, PPR, DN 40 MM, CLASSE PN 25, INSTALADO EM RAMAL DE DISTRIBUIÇÃO DE ÁGUA </t>
  </si>
  <si>
    <t xml:space="preserve">JOELHO 90 GRAUS, PPR, DN 25 MM, CLASSE PN 25, INSTALADO EM PRUMADA DE ÁGUA </t>
  </si>
  <si>
    <t xml:space="preserve">JOELHO 45 GRAUS, PPR, DN 25 MM, CLASSE PN 25, INSTALADO EM PRUMADA DE ÁGUA </t>
  </si>
  <si>
    <t xml:space="preserve">JOELHO 90 GRAUS, PPR, DN 32 MM, CLASSE PN 25, INSTALADO EM PRUMADA DE ÁGUA </t>
  </si>
  <si>
    <t xml:space="preserve">JOELHO 45 GRAUS, PPR, DN 32 MM, CLASSE PN 25, INSTALADO EM PRUMADA DE ÁGUA </t>
  </si>
  <si>
    <t xml:space="preserve">JOELHO 90 GRAUS, PPR, DN 40 MM, CLASSE PN 25, INSTALADO EM PRUMADA DE ÁGUA </t>
  </si>
  <si>
    <t xml:space="preserve">JOELHO 45 GRAUS, PPR, DN 40 MM, CLASSE PN 25, INSTALADO EM PRUMADA DE ÁGUA </t>
  </si>
  <si>
    <t xml:space="preserve">JOELHO 90 GRAUS, PPR, DN 50 MM, CLASSE PN 25, INSTALADO EM PRUMADA DE ÁGUA </t>
  </si>
  <si>
    <t xml:space="preserve">JOELHO 45 GRAUS, PPR, DN 50 MM, CLASSE PN 25, INSTALADO EM PRUMADA DE ÁGUA </t>
  </si>
  <si>
    <t xml:space="preserve">JOELHO 90 GRAUS, PPR, DN 63 MM, CLASSE PN 25, INSTALADO EM PRUMADA DE ÁGUA </t>
  </si>
  <si>
    <t xml:space="preserve">JOELHO 45 GRAUS, PPR, DN 63 MM, CLASSE PN 25, INSTALADO EM PRUMADA DE ÁGUA </t>
  </si>
  <si>
    <t xml:space="preserve">JOELHO 90 GRAUS, PPR, DN 75 MM, CLASSE PN 25, INSTALADO EM PRUMADA DE ÁGUA </t>
  </si>
  <si>
    <t xml:space="preserve">JOELHO 45 GRAUS, PPR, DN 75 MM, CLASSE PN 25, INSTALADO EM PRUMADA DE ÁGUA </t>
  </si>
  <si>
    <t xml:space="preserve">JOELHO 90 GRAUS, PPR, DN 90 MM, CLASSE PN 25, INSTALADO EM PRUMADA DE ÁGUA </t>
  </si>
  <si>
    <t xml:space="preserve">JOELHO 90 GRAUS, PPR, DN 110 MM, CLASSE PN 25, INSTALADO EM PRUMADA DE ÁGUA </t>
  </si>
  <si>
    <t xml:space="preserve">LUVA, PPR, DN 25 MM, CLASSE PN 25, INSTALADO EM PRUMADA DE ÁGUA </t>
  </si>
  <si>
    <t>CONECTOR MACHO, PPR, 25 X 1/2'', CLASSE PN 25, INSTALADO EM PRUMADA DE ÁGUA   FORNECIMENTO E INSTALAÇÃO . AF_06/2015</t>
  </si>
  <si>
    <t>CONECTOR FÊMEA, PPR, 25 X 1/2'', CLASSE PN 25, INSTALADO EM PRUMADA DE ÁGUA   FORNECIMENTO E INSTALAÇÃO . AF_06/2015</t>
  </si>
  <si>
    <t xml:space="preserve">LUVA, PPR, DN 32 MM, CLASSE PN 25, INSTALADO EM PRUMADA DE ÁGUA </t>
  </si>
  <si>
    <t xml:space="preserve">BUCHA DE REDUÇÃO, PPR, 32 X 25, CLASSE PN 25, INSTALADO EM PRUMADA DE ÁGUA </t>
  </si>
  <si>
    <t xml:space="preserve">LUVA, PPR, DN 40 MM, CLASSE PN 25, INSTALADO EM PRUMADA DE ÁGUA </t>
  </si>
  <si>
    <t xml:space="preserve">BUCHA DE REDUÇÃO, PPR, 40 X 25, CLASSE PN 25, INSTALADO EM PRUMADA DE ÁGUA </t>
  </si>
  <si>
    <t xml:space="preserve">LUVA, PPR, DN 50 MM, CLASSE PN 25, INSTALADO EM PRUMADA DE ÁGUA </t>
  </si>
  <si>
    <t xml:space="preserve">LUVA, PPR, DN 63 MM, CLASSE PN 25, INSTALADO EM PRUMADA DE ÁGUA </t>
  </si>
  <si>
    <t xml:space="preserve">LUVA, PPR, DN 75 MM, CLASSE PN 25, INSTALADO EM PRUMADA DE ÁGUA </t>
  </si>
  <si>
    <t xml:space="preserve">LUVA, PPR, DN 90 MM, CLASSE PN 25, INSTALADO EM PRUMADA DE ÁGUA </t>
  </si>
  <si>
    <t xml:space="preserve">LUVA, PPR, DN 110 MM, CLASSE PN 25, INSTALADO EM PRUMADA DE ÁGUA </t>
  </si>
  <si>
    <t xml:space="preserve">TÊ NORMAL, PPR, DN 25 MM, CLASSE PN 25, INSTALADO EM PRUMADA DE ÁGUA </t>
  </si>
  <si>
    <t xml:space="preserve">TÊ NORMAL, PPR, DN 32 MM, CLASSE PN 25, INSTALADO EM PRUMADA DE ÁGUA </t>
  </si>
  <si>
    <t xml:space="preserve">TÊ NORMAL, PPR, DN 40 MM, CLASSE PN 25, INSTALADO EM PRUMADA DE ÁGUA </t>
  </si>
  <si>
    <t xml:space="preserve">TÊ NORMAL, PPR, DN 50 MM, CLASSE PN 25, INSTALADO EM PRUMADA DE ÁGUA </t>
  </si>
  <si>
    <t xml:space="preserve">TÊ NORMAL, PPR, DN 63 MM, CLASSE PN 25, INSTALADO EM PRUMADA DE ÁGUA </t>
  </si>
  <si>
    <t xml:space="preserve">TÊ NORMAL, PPR, DN 75 MM, CLASSE PN 25, INSTALADO EM PRUMADA DE ÁGUA </t>
  </si>
  <si>
    <t xml:space="preserve">TÊ NORMAL, PPR, DN 90 MM, CLASSE PN 25, INSTALADO EM PRUMADA DE ÁGUA </t>
  </si>
  <si>
    <t xml:space="preserve">TÊ NORMAL, PPR, DN 110 MM, CLASSE PN 25, INSTALADO EM PRUMADA DE ÁGUA </t>
  </si>
  <si>
    <t xml:space="preserve">LUVA, PPR, DN 20 MM, CLASSE PN 25, INSTALADO EM RESERVAÇÃO DE ÁGUA DE EDIFICAÇÃO QUE POSSUA RESERVATÓRIO DE FIBRA/FIBROCIMENTO </t>
  </si>
  <si>
    <t xml:space="preserve">LUVA, PPR, DN 25 MM, CLASSE PN 25, INSTALADO EM RESERVAÇÃO DE ÁGUA DE EDIFICAÇÃO QUE POSSUA RESERVATÓRIO DE FIBRA/FIBROCIMENTO </t>
  </si>
  <si>
    <t>CONECTOR MACHO, PPR, 25 X 1/2'', CLASSE PN 25,  INSTALADO EM RESERVAÇÃO DE ÁGUA DE EDIFICAÇÃO QUE POSSUA RESERVATÓRIO DE FIBRA/FIBROCIMENTO   FORNECIMENTO E INSTALAÇÃO. AF_06/2016</t>
  </si>
  <si>
    <t xml:space="preserve">LUVA, PPR, DN 32 MM, CLASSE PN 25, INSTALADO EM RESERVAÇÃO DE ÁGUA DE EDIFICAÇÃO QUE POSSUA RESERVATÓRIO DE FIBRA/FIBROCIMENTO </t>
  </si>
  <si>
    <t>CONECTOR MACHO, PPR, 32 X 3/4'', CLASSE PN 25,  INSTALADO EM RESERVAÇÃO DE ÁGUA DE EDIFICAÇÃO QUE POSSUA RESERVATÓRIO DE FIBRA/FIBROCIMENTO   FORNECIMENTO E INSTALAÇÃO. AF_06/2016</t>
  </si>
  <si>
    <t xml:space="preserve">LUVA, PPR, DN 40 MM, CLASSE PN 25, INSTALADO EM RESERVAÇÃO DE ÁGUA DE EDIFICAÇÃO QUE POSSUA RESERVATÓRIO DE FIBRA/FIBROCIMENTO </t>
  </si>
  <si>
    <t xml:space="preserve">LUVA, PPR, DN 50 MM, CLASSE PN 25, INSTALADO EM RESERVAÇÃO DE ÁGUA DE EDIFICAÇÃO QUE POSSUA RESERVATÓRIO DE FIBRA/FIBROCIMENTO </t>
  </si>
  <si>
    <t xml:space="preserve">LUVA, PPR, DN 63 MM, CLASSE PN 25, INSTALADO EM RESERVAÇÃO DE ÁGUA DE EDIFICAÇÃO QUE POSSUA RESERVATÓRIO DE FIBRA/FIBROCIMENTO </t>
  </si>
  <si>
    <t xml:space="preserve">LUVA, PPR, DN 75 MM, CLASSE PN 25, INSTALADO EM RESERVAÇÃO DE ÁGUA DE EDIFICAÇÃO QUE POSSUA RESERVATÓRIO DE FIBRA/FIBROCIMENTO </t>
  </si>
  <si>
    <t xml:space="preserve">LUVA, PPR, DN 90 MM, CLASSE PN 25, INSTALADO EM RESERVAÇÃO DE ÁGUA DE EDIFICAÇÃO QUE POSSUA RESERVATÓRIO DE FIBRA/FIBROCIMENTO </t>
  </si>
  <si>
    <t xml:space="preserve">LUVA, PPR, DN 110 MM, CLASSE PN 25, INSTALADO EM RESERVAÇÃO DE ÁGUA DE EDIFICAÇÃO QUE POSSUA RESERVATÓRIO DE FIBRA/FIBROCIMENTO </t>
  </si>
  <si>
    <t xml:space="preserve">JOELHO 90 GRAUS, PPR, DN 20 MM, CLASSE PN 25,  INSTALADO EM RESERVAÇÃO DE ÁGUA DE EDIFICAÇÃO QUE POSSUA RESERVATÓRIO DE FIBRA/FIBROCIMENTO </t>
  </si>
  <si>
    <t xml:space="preserve">JOELHO 90 GRAUS, PPR, DN 25 MM, CLASSE PN 25,  INSTALADO EM RESERVAÇÃO DE ÁGUA DE EDIFICAÇÃO QUE POSSUA RESERVATÓRIO DE FIBRA/FIBROCIMENTO </t>
  </si>
  <si>
    <t xml:space="preserve">JOELHO 90 GRAUS, PPR, DN 32 MM, CLASSE PN 25,  INSTALADO EM RESERVAÇÃO DE ÁGUA DE EDIFICAÇÃO QUE POSSUA RESERVATÓRIO DE FIBRA/FIBROCIMENTO </t>
  </si>
  <si>
    <t xml:space="preserve">JOELHO 90 GRAUS, PPR, DN 40 MM, CLASSE PN 25,  INSTALADO EM RESERVAÇÃO DE ÁGUA DE EDIFICAÇÃO QUE POSSUA RESERVATÓRIO DE FIBRA/FIBROCIMENTO </t>
  </si>
  <si>
    <t xml:space="preserve">JOELHO 90 GRAUS, PPR, DN 50 MM, CLASSE PN 25,  INSTALADO EM RESERVAÇÃO DE ÁGUA DE EDIFICAÇÃO QUE POSSUA RESERVATÓRIO DE FIBRA/FIBROCIMENTO </t>
  </si>
  <si>
    <t xml:space="preserve">JOELHO 90 GRAUS, PPR, DN 63 MM, CLASSE PN 25,  INSTALADO EM RESERVAÇÃO DE ÁGUA DE EDIFICAÇÃO QUE POSSUA RESERVATÓRIO DE FIBRA/FIBROCIMENTO </t>
  </si>
  <si>
    <t xml:space="preserve">JOELHO 90 GRAUS, PPR, DN 75 MM, CLASSE PN 25,  INSTALADO EM RESERVAÇÃO DE ÁGUA DE EDIFICAÇÃO QUE POSSUA RESERVATÓRIO DE FIBRA/FIBROCIMENTO </t>
  </si>
  <si>
    <t xml:space="preserve">JOELHO 90 GRAUS, PPR, DN 90 MM, CLASSE PN 25,  INSTALADO EM RESERVAÇÃO DE ÁGUA DE EDIFICAÇÃO QUE POSSUA RESERVATÓRIO DE FIBRA/FIBROCIMENTO </t>
  </si>
  <si>
    <t xml:space="preserve">JOELHO 90 GRAUS, PPR, DN 110 MM, CLASSE PN 25,  INSTALADO EM RESERVAÇÃO DE ÁGUA DE EDIFICAÇÃO QUE POSSUA RESERVATÓRIO DE FIBRA/FIBROCIMENTO </t>
  </si>
  <si>
    <t xml:space="preserve">TÊ MISTURADOR, PPR, DN 20 MM, CLASSE PN 25,  INSTALADO EM RESERVAÇÃO DE ÁGUA DE EDIFICAÇÃO QUE POSSUA RESERVATÓRIO DE FIBRA/FIBROCIMENTO </t>
  </si>
  <si>
    <t xml:space="preserve">TÊ MISTURADOR, PPR, DN 25 MM, CLASSE PN 25,  INSTALADO EM RESERVAÇÃO DE ÁGUA DE EDIFICAÇÃO QUE POSSUA RESERVATÓRIO DE FIBRA/FIBROCIMENTO </t>
  </si>
  <si>
    <t xml:space="preserve">TÊ, PPR, DN 32 MM, CLASSE PN 25,  INSTALADO EM RESERVAÇÃO DE ÁGUA DE EDIFICAÇÃO QUE POSSUA RESERVATÓRIO DE FIBRA/FIBROCIMENTO </t>
  </si>
  <si>
    <t xml:space="preserve">TÊ, PPR, DN 40 MM, CLASSE PN 25,  INSTALADO EM RESERVAÇÃO DE ÁGUA DE EDIFICAÇÃO QUE POSSUA RESERVATÓRIO DE FIBRA/FIBROCIMENTO </t>
  </si>
  <si>
    <t xml:space="preserve">TÊ, PPR, DN 50 MM, CLASSE PN 25,  INSTALADO EM RESERVAÇÃO DE ÁGUA DE EDIFICAÇÃO QUE POSSUA RESERVATÓRIO DE FIBRA/FIBROCIMENTO </t>
  </si>
  <si>
    <t xml:space="preserve">TÊ, PPR, DN 63 MM, CLASSE PN 25,  INSTALADO EM RESERVAÇÃO DE ÁGUA DE EDIFICAÇÃO QUE POSSUA RESERVATÓRIO DE FIBRA/FIBROCIMENTO </t>
  </si>
  <si>
    <t xml:space="preserve">TÊ, PPR, DN 75 MM, CLASSE PN 25,  INSTALADO EM RESERVAÇÃO DE ÁGUA DE EDIFICAÇÃO QUE POSSUA RESERVATÓRIO DE FIBRA/FIBROCIMENTO </t>
  </si>
  <si>
    <t xml:space="preserve">TÊ, PPR, DN 90 MM, CLASSE PN 25,  INSTALADO EM RESERVAÇÃO DE ÁGUA DE EDIFICAÇÃO QUE POSSUA RESERVATÓRIO DE FIBRA/FIBROCIMENTO </t>
  </si>
  <si>
    <t xml:space="preserve">TÊ, PPR, DN 110 MM, CLASSE PN 25,  INSTALADO EM RESERVAÇÃO DE ÁGUA DE EDIFICAÇÃO QUE POSSUA RESERVATÓRIO DE FIBRA/FIBROCIMENTO </t>
  </si>
  <si>
    <t xml:space="preserve">KIT CHASSI PEX, PRÉ-FABRICADO, PARA CHUVEIRO COM REGISTROS DE PRESSÃO E CONEXÕES POR CRIMPAGEM </t>
  </si>
  <si>
    <t xml:space="preserve">KIT CHASSI PEX, PRÉ-FABRICADO, PARA COZINHA COM CUBA SIMPLES E CONEXÕES POR CRIMPAGEM </t>
  </si>
  <si>
    <t xml:space="preserve">KIT CHASSI PEX, PRÉ-FABRICADO, PARA ÁREA DE SERVIÇO COM TANQUE E MÁQUINA DE LAVAR ROUPA, E CONEXÕES POR CRIMPAGEM </t>
  </si>
  <si>
    <t xml:space="preserve">KIT CHASSI PEX, PRÉ-FABRICADO, PARA CHUVEIRO COM REGISTROS DE PRESSÃO E CONEXÕES POR ANEL DESLIZANTE </t>
  </si>
  <si>
    <t xml:space="preserve">KIT CHASSI PEX, PRÉ-FABRICADO, PARA COZINHA COM CUBA SIMPLES E CONEXÕES POR ANEL DESLIZANTE </t>
  </si>
  <si>
    <t xml:space="preserve">KIT CHASSI PEX, PRÉ-FABRICADO, PARA ÁREA DE SERVIÇO COM TANQUE E MÁQUINA DE LAVAR ROUPA, E CONEXÕES POR ANEL DESLIZANTE </t>
  </si>
  <si>
    <t xml:space="preserve">UNIÃO METÁLICA PARA INSTALAÇÕES EM PEX, DN 16 MM, FIXAÇÃO DAS CONEXÕES POR ANEL DESLIZANTE </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</si>
  <si>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</si>
  <si>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</si>
  <si>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 xml:space="preserve">UNIÃO METÁLICA PARA INSTALAÇÕES EM PEX, DN 20 MM, FIXAÇÃO DAS CONEXÕES POR ANEL DESLIZANTE </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</si>
  <si>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</si>
  <si>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</si>
  <si>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 xml:space="preserve">UNIÃO DE REDUÇÃO, METÁLICA, PARA INSTALAÇÕES EM PEX, DN 20 X 16 MM, CONEXÃO POR ANEL DESLIZANTE </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</si>
  <si>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</si>
  <si>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</si>
  <si>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</si>
  <si>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 xml:space="preserve">UNIÃO DE REDUÇÃO, METÁLICA, PEX, DN 25 X 16 MM, CONEXÃO POR ANEL DESLIZANTE </t>
  </si>
  <si>
    <t xml:space="preserve">UNIÃO DE REDUÇÃO, METÁLICA, PEX, DN 25 X 20 MM, CONEXÃO POR ANEL DESLIZANTE </t>
  </si>
  <si>
    <t>UNIÃO METÁLICA PARA INSTALAÇÕES EM PEX, DN 32 MM, FIXAÇÃO DAS CONEXÕES POR ANEL DESLIZANTE   FORNECIMENTO E INSTALAÇÃO. AF_06/2015</t>
  </si>
  <si>
    <t xml:space="preserve">CONEXÃO FIXA, ROSCA FÊMEA, METÁLICA, PARA INSTALAÇÕES EM PEX, DN 32 MM X 1", COM ANEL DESLIZANTE </t>
  </si>
  <si>
    <t xml:space="preserve">UNIÃO DE REDUÇÃO, METÁLICA, PEX, DN 32 X 25 MM, CONEXÃO POR ANEL DESLIZANTE </t>
  </si>
  <si>
    <t xml:space="preserve">LUVA PARA INSTALAÇÕES EM PEX, DN 16 MM, CONEXÃO POR CRIMPAGEM </t>
  </si>
  <si>
    <t xml:space="preserve">CONEXÃO FIXA, ROSCA FÊMEA, PARA INSTALAÇÕES EM PEX, DN 16MM X 1/2", CONEXÃO POR CRIMPAGEM </t>
  </si>
  <si>
    <t xml:space="preserve">CONEXÃO FIXA, ROSCA FÊMEA, PARA INSTALAÇÕES EM PEX, DN 16MM X 3/4", CONEXÃO POR CRIMPAGEM </t>
  </si>
  <si>
    <t>LUVA PARA INSTALAÇÕES EM PEX, DN 20 MM, CONEXÃO POR CRIMPAGEM   FORNECIMENTO E INSTALAÇÃO. AF_06/2015</t>
  </si>
  <si>
    <t xml:space="preserve">CONEXÃO FIXA, ROSCA FÊMEA, PARA INSTALAÇÕES EM PEX, DN 20MM X 1/2", CONEXÃO POR CRIMPAGEM </t>
  </si>
  <si>
    <t xml:space="preserve">CONEXÃO FIXA, ROSCA FÊMEA, PARA INSTALAÇÕES EM PEX, DN 20MM X 3/4", CONEXÃO POR CRIMPAGEM </t>
  </si>
  <si>
    <t xml:space="preserve">LUVA DE REDUÇÃO PARA INSTALAÇÕES EM PEX, DN 20 X 16 MM, CONEXÃO POR CRIMPAGEM </t>
  </si>
  <si>
    <t>LUVA PARA INSTALAÇÕES EM PEX, DN 25 MM, CONEXÃO POR CRIMPAGEM   FORNECIMENTO E INSTALAÇÃO. AF_06/2015</t>
  </si>
  <si>
    <t xml:space="preserve">CONEXÃO FIXA, ROSCA FÊMEA, PARA INSTALAÇÕES EM PEX, DN 25MM X 1/2", CONEXÃO POR CRIMPAGEM </t>
  </si>
  <si>
    <t xml:space="preserve">CONEXÃO FIXA, ROSCA FÊMEA, PARA INSTALAÇÕES EM PEX, DN 25MM X 3/4", CONEXÃO POR CRIMPAGEM </t>
  </si>
  <si>
    <t xml:space="preserve">LUVA DE REDUÇÃO PARA INSTALAÇÕES EM PEX, DN 25 X 16 MM, CONEXÃO POR CRIMPAGEM </t>
  </si>
  <si>
    <t xml:space="preserve">LUVA PARA INSTALAÇÕES EM PEX, DN 32 MM, CONEXÃO POR CRIMPAGEM </t>
  </si>
  <si>
    <t xml:space="preserve">CONEXÃO FIXA, ROSCA FÊMEA, PARA INSTALAÇÕES EM PEX, DN 32 MM X 3/4", CONEXÃO POR CRIMPAGEM </t>
  </si>
  <si>
    <t xml:space="preserve">LUVA DE REDUÇÃO PARA INSTALAÇÕES EM PEX, DN 32 X 25 MM, CONEXÃO POR CRIMPAGEM </t>
  </si>
  <si>
    <t>JOELHO 90 GRAUS, METÁLICO, PARA INSTALAÇÕES EM PEX, DN 16 MM, CONEXÃO POR ANEL DESLIZANTE   FORNECIMENTO E INSTALAÇÃO. AF_06/2015</t>
  </si>
  <si>
    <t xml:space="preserve">JOELHO 90 GRAUS, ROSCA FÊMEA TERMINAL, METÁLICO, PARA INSTALAÇÕES EM PEX, DN 16MM X 1/2", CONEXÃO POR ANEL DESLIZANTE </t>
  </si>
  <si>
    <t xml:space="preserve">JOELHO, ROSCA FÊMEA, COM BASE FIXA, METÁLICO, PARA INSTALAÇÕES EM PEX, DN 16MM X 1/2", CONEXÃO POR ANEL DESLIZANTE </t>
  </si>
  <si>
    <t xml:space="preserve">JOELHO 90 GRAUS, METÁLICO, PARA INSTALAÇÕES EM PEX, DN 20 MM, CONEXÃO POR ANEL DESLIZANTE </t>
  </si>
  <si>
    <t xml:space="preserve">JOELHO 90 GRAUS, ROSCA FÊMEA TERMINAL, METÁLICO, PARA INSTALAÇÕES EM PEX, DN 20 MM X 1/2", CONEXÃO POR ANEL DESLIZANTE </t>
  </si>
  <si>
    <t xml:space="preserve">JOELHO 90 GRAUS, ROSCA FÊMEA TERMINAL, METÁLICO, PARA INSTALAÇÕES EM PEX, DN 20 MM X 3/4", CONEXÃO POR ANEL DESLIZANTE </t>
  </si>
  <si>
    <t xml:space="preserve">JOELHO ROSCA FÊMEA, COM BASE FIXA, METÁLICO, PARA INSTALAÇÕES EM PEX, DN 20MM X 1/2", CONEXÃO POR ANEL DESLIZANTE </t>
  </si>
  <si>
    <t xml:space="preserve">JOELHO ROSCA FÊMEA, MÓVEL, METÁLICO, PARA INSTALAÇÕES EM PEX, DN 20MM X 3/4", CONEXÃO POR ANEL DESLIZANTE </t>
  </si>
  <si>
    <t>JOELHO 90 GRAUS, METÁLICO, PARA INSTALAÇÕES EM PEX, DN 25 MM, CONEXÃO POR ANEL DESLIZANTE   FORNECIMENTO E INSTALAÇÃO. AF_06/2015</t>
  </si>
  <si>
    <t xml:space="preserve">JOELHO 90 GRAUS, ROSCA FÊMEA TERMINAL, METÁLICO, PARA INSTALAÇÕES EM PEX, DN 25 MM X 3/4", CONEXÃO POR ANEL DESLIZANTE </t>
  </si>
  <si>
    <t xml:space="preserve">JOELHO ROSCA FÊMEA, COM BASE FIXA, METÁLICO, PARA INSTALAÇÕES EM PEX, DN 25MM X 3/4", CONEXÃO POR ANEL DESLIZANTE </t>
  </si>
  <si>
    <t xml:space="preserve">JOELHO 90 GRAUS, METÁLICO, PARA INSTALAÇÕES EM PEX, DN 32 MM, CONEXÃO POR ANEL DESLIZANTE </t>
  </si>
  <si>
    <t>JOELHO 90 GRAUS, PARA INSTALAÇÕES EM PEX, DN 16 MM, CONEXÃO POR CRIMPAGEM   FORNECIMENTO E INSTALAÇÃO. AF_06/2015</t>
  </si>
  <si>
    <t xml:space="preserve">JOELHO 90 GRAUS, ROSCA FÊMEA TERMINAL, PARA INSTALAÇÕES EM PEX, DN 16MM X 1/2", CONEXÃO POR CRIMPAGEM </t>
  </si>
  <si>
    <t xml:space="preserve">JOELHO 90 GRAUS, ROSCA FÊMEA TERMINAL, PARA INSTALAÇÕES EM PEX, DN 16MM X 3/4", CONEXÃO POR CRIMPAGEM </t>
  </si>
  <si>
    <t>JOELHO 90 GRAUS, PARA INSTALAÇÕES EM PEX, DN 20 MM, CONEXÃO POR CRIMPAGEM   FORNECIMENTO E INSTALAÇÃO. AF_06/2015</t>
  </si>
  <si>
    <t xml:space="preserve">JOELHO 90 GRAUS, ROSCA FÊMEA TERMINAL, PARA INSTALAÇÕES EM PEX, DN 20MM X 1/2", CONEXÃO POR CRIMPAGEM </t>
  </si>
  <si>
    <t xml:space="preserve">JOELHO 90 GRAUS, ROSCA FÊMEA TERMINAL, PARA INSTALAÇÕES EM PEX, DN 20MM X 3/4", CONEXÃO POR CRIMPAGEM </t>
  </si>
  <si>
    <t>JOELHO 90 GRAUS, PARA INSTALAÇÕES EM PEX, DN 25 MM, CONEXÃO POR CRIMPAGEM   FORNECIMENTO E INSTALAÇÃO. AF_06/2015</t>
  </si>
  <si>
    <t xml:space="preserve">JOELHO 90 GRAUS, ROSCA FÊMEA TERMINAL, PARA INSTALAÇÕES EM PEX, DN 25MM X 1/2", CONEXÃO POR CRIMPAGEM </t>
  </si>
  <si>
    <t>JOELHO 90 GRAUS, ROSCA FÊMEA TERMINAL, PARA INSTALAÇÕES EM PEX, DN 25MM X 1</t>
  </si>
  <si>
    <t>JOELHO 90 GRAUS, PARA INSTALAÇÕES EM PEX, DN 32 MM, CONEXÃO POR CRIMPAGEM   FORNECIMENTO E INSTALAÇÃO. AF_06/2015</t>
  </si>
  <si>
    <t xml:space="preserve">JOELHO 90 GRAUS, ROSCA FÊMEA TERMINAL, PARA INSTALAÇÕES EM PEX, DN 32 MM X 1", CONEXÃO POR CRIMPAGEM </t>
  </si>
  <si>
    <t xml:space="preserve">TÊ, METÁLICO, PARA INSTALAÇÕES EM PEX, DN 16 MM, CONEXÃO POR ANEL DESLIZANTE </t>
  </si>
  <si>
    <t>TÊ, ROSCA FÊMEA, METÁLICO, PARA INSTALAÇÕES EM PEX, DN 16 MM X ½</t>
  </si>
  <si>
    <t xml:space="preserve">TÊ, METÁLICO, PARA INSTALAÇÕES EM PEX, DN 20 MM, CONEXÃO POR ANEL DESLIZANTE </t>
  </si>
  <si>
    <t>TÊ, ROSCA FÊMEA, METÁLICO, PARA INSTALAÇÕES EM PEX, DN 20 MM X ½</t>
  </si>
  <si>
    <t xml:space="preserve">TÊ, METÁLICO, PARA INSTALAÇÕES EM PEX, DN 25 MM, CONEXÃO POR ANEL DESLIZANTE </t>
  </si>
  <si>
    <t xml:space="preserve">TÊ, ROSCA FÊMEA, METÁLICO, PARA INSTALAÇÕES EM PEX, DN 25 MM X 3/4", CONEXÃO POR ANEL DESLIZANTE </t>
  </si>
  <si>
    <t xml:space="preserve">TÊ, METÁLICO, PARA INSTALAÇÕES EM PEX, DN 32 MM, CONEXÃO POR ANEL DESLIZANTE </t>
  </si>
  <si>
    <t xml:space="preserve">TÊ, ROSCA MACHO, METÁLICO, PARA INSTALAÇÕES EM PEX, DN 32 MM X 1", CONEXÃO POR ANEL DESLIZANTE </t>
  </si>
  <si>
    <t xml:space="preserve">TÊ, PARA INSTALAÇÕES EM PEX, DN 16 MM, CONEXÃO POR CRIMPAGEM </t>
  </si>
  <si>
    <t xml:space="preserve">TÊ, PARA INSTALAÇÕES EM PEX, DN 20 MM, CONEXÃO POR CRIMPAGEM </t>
  </si>
  <si>
    <t xml:space="preserve">TÊ, PEX, DN 25 MM, CONEXÃO POR CRIMPAGEM </t>
  </si>
  <si>
    <t xml:space="preserve">TÊ, PARA INSTALAÇÕES EM PEX, DN 32 MM, CONEXÃO POR CRIMPAGEM </t>
  </si>
  <si>
    <t xml:space="preserve">DISTRIBUIDOR 2 SAÍDAS, METÁLICO, PARA INSTALAÇÕES EM PEX, ENTRADA DE 3/4" X 2 SAÍDAS DE 1/2", CONEXÃO POR ANEL DESLIZANTE </t>
  </si>
  <si>
    <t xml:space="preserve">DISTRIBUIDOR 2 SAÍDAS, METÁLICO, PARA INSTALAÇÕES EM PEX, ENTRADA DE 1" X 2 SAÍDAS DE 1/2", CONEXÃO POR ANEL DESLIZANTE </t>
  </si>
  <si>
    <t xml:space="preserve">DISTRIBUIDOR 3 SAÍDAS, METÁLICO, PARA INSTALAÇÕES EM PEX, ENTRADA DE 3/4" X 3 SAÍDAS DE 1/2", CONEXÃO POR ANEL DESLIZANTE </t>
  </si>
  <si>
    <t>DISTRIBUIDOR 3 SAÍDAS, METÁLICO, PARA INSTALAÇÕES EM PEX, ENTRADA DE 1</t>
  </si>
  <si>
    <t>DISTRIBUIDOR 2 SAÍDAS, PARA INSTALAÇÕES EM PEX, ENTRADA DE 32 MM X 2 SAÍDAS DE 16 MM, CONEXÃO POR CRIMPAGEM FORNECIMENTO E INSTALAÇÃO. AF_06/2015</t>
  </si>
  <si>
    <t xml:space="preserve">DISTRIBUIDOR 2 SAÍDAS, PARA INSTALAÇÕES EM PEX, ENTRADA DE 32 MM X 2 SAÍDAS DE 20 MM, CONEXÃO POR CRIMPAGEM </t>
  </si>
  <si>
    <t xml:space="preserve">DISTRIBUIDOR 2 SAÍDAS, PARA INSTALAÇÕES EM PEX, ENTRADA DE 32 MM X 2 SAÍDAS DE 25 MM, CONEXÃO POR CRIMPAGEM </t>
  </si>
  <si>
    <t xml:space="preserve">DISTRIBUIDOR 3 SAÍDAS, PARA INSTALAÇÕES EM PEX, ENTRADA DE 32 MM X 3 SAÍDAS DE 16 MM, CONEXÃO POR CRIMPAGEM </t>
  </si>
  <si>
    <t xml:space="preserve">DISTRIBUIDOR 3 SAÍDAS, PARA INSTALAÇÕES EM PEX, ENTRADA DE 32 MM X 3 SAÍDAS DE 20 MM, CONEXÃO POR CRIMPAGEM </t>
  </si>
  <si>
    <t xml:space="preserve">DISTRIBUIDOR 3 SAÍDAS, PARA INSTALAÇÕES EM PEX, ENTRADA DE 32 MM X 3 SAÍDAS DE 25 MM, CONEXÃO POR CRIMPAGEM </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</si>
  <si>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</si>
  <si>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</si>
  <si>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</si>
  <si>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</si>
  <si>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</si>
  <si>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</si>
  <si>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</si>
  <si>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</si>
  <si>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</si>
  <si>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</si>
  <si>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</si>
  <si>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</si>
  <si>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</si>
  <si>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</si>
  <si>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</si>
  <si>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</si>
  <si>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</si>
  <si>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</si>
  <si>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</si>
  <si>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</si>
  <si>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</si>
  <si>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</si>
  <si>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</si>
  <si>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</si>
  <si>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</si>
  <si>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</si>
  <si>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</si>
  <si>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</si>
  <si>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</si>
  <si>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</si>
  <si>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</si>
  <si>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</si>
  <si>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</si>
  <si>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</si>
  <si>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</si>
  <si>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</si>
  <si>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</si>
  <si>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</si>
  <si>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</si>
  <si>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</si>
  <si>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</si>
  <si>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</si>
  <si>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</si>
  <si>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</si>
  <si>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</si>
  <si>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</si>
  <si>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</si>
  <si>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</si>
  <si>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</si>
  <si>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</si>
  <si>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</si>
  <si>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</si>
  <si>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</si>
  <si>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</si>
  <si>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</si>
  <si>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</si>
  <si>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</si>
  <si>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</si>
  <si>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</si>
  <si>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</si>
  <si>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</si>
  <si>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</si>
  <si>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</si>
  <si>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</si>
  <si>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</si>
  <si>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</si>
  <si>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</si>
  <si>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</si>
  <si>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</si>
  <si>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</si>
  <si>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</si>
  <si>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</si>
  <si>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</si>
  <si>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</si>
  <si>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</si>
  <si>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</si>
  <si>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</si>
  <si>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</si>
  <si>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</si>
  <si>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</si>
  <si>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</si>
  <si>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</si>
  <si>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</si>
  <si>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</si>
  <si>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</si>
  <si>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</si>
  <si>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</si>
  <si>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</si>
  <si>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</si>
  <si>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</si>
  <si>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</si>
  <si>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</si>
  <si>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</si>
  <si>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</si>
  <si>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</si>
  <si>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</si>
  <si>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</si>
  <si>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</si>
  <si>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</si>
  <si>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</si>
  <si>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</si>
  <si>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</si>
  <si>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</si>
  <si>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</si>
  <si>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</si>
  <si>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</si>
  <si>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CONECTOR EM BRONZE/LATÃO, DN 22 MM X 1/2", SEM ANEL DE SOLDA, BOLSA X ROSCA F, INSTALADO EM PRUMADA DE HIDRÁULICA PREDIAL - FORNECIMENTO E INSTALAÇÃO. AF_04/2022</t>
  </si>
  <si>
    <t>COTOVELO EM COBRE, DN 15 MM, 90 GRAUS, SEM ANEL DE SOLDA, INSTALADO EM RAMAL E SUB-RAMAL DE GÁS COMBUSTÍVEL - FORNECIMENTO E INSTALAÇÃO. AF_04/2022</t>
  </si>
  <si>
    <t>CURVA EM COBRE, DN 15 MM, 45 GRAUS, SEM ANEL DE SOLDA, BOLSA X BOLSA, INSTALADO EM RAMAL E SUB-RAMAL DE GÁS COMBUSTÍVEL - FORNECIMENTO E INSTALAÇÃO. AF_04/2022</t>
  </si>
  <si>
    <t>COTOVELO EM BRONZE/LATÃO, DN 15 MM X 1/2</t>
  </si>
  <si>
    <t>COTOVELO EM COBRE, DN 22 MM, 90 GRAUS, SEM ANEL DE SOLDA, INSTALADO EM RAMAL E SUB-RAMAL DE GÁS COMBUSTÍVEL - FORNECIMENTO E INSTALAÇÃO. AF_04/2022</t>
  </si>
  <si>
    <t>CURVA EM COBRE, DN 22 MM, 45 GRAUS, SEM ANEL DE SOLDA, BOLSA X BOLSA, INSTALADO EM RAMAL E SUB-RAMAL DE GÁS COMBUSTÍVEL - FORNECIMENTO E INSTALAÇÃO. AF_04/2022</t>
  </si>
  <si>
    <t>COTOVELO EM BRONZE/LATÃO, DN 22 MM X 1/2</t>
  </si>
  <si>
    <t>COTOVELO EM BRONZE/LATÃO, DN 22 MM X 3/4</t>
  </si>
  <si>
    <t>COTOVELO EM COBRE, DN 28 MM, 90 GRAUS, SEM ANEL DE SOLDA, INSTALADO EM RAMAL E SUB-RAMAL DE GÁS COMBUSTÍVEL - FORNECIMENTO E INSTALAÇÃO. AF_04/2022</t>
  </si>
  <si>
    <t>CURVA EM COBRE, DN 28 MM, 45 GRAUS, SEM ANEL DE SOLDA, BOLSA X BOLSA, INSTALADO EM RAMAL E SUB-RAMAL DE GÁS COMBUSTÍVEL - FORNECIMENTO E INSTALAÇÃO. AF_04/2022</t>
  </si>
  <si>
    <t>LUVA EM COBRE, DN 15 MM, SEM ANEL DE SOLDA, INSTALADO EM RAMAL E SUB-RAMAL DE GÁS COMBUSTÍVEL - FORNECIMENTO E INSTALAÇÃO. AF_04/2022</t>
  </si>
  <si>
    <t>LUVA PASSANTE EM COBRE, DN 15 MM, SEM ANEL DE SOLDA, INSTALADO EM RAMAL E SUB-RAMAL DE GÁS COMBUSTÍVEL - FORNECIMENTO E INSTALAÇÃO. AF_04/2022</t>
  </si>
  <si>
    <t>CURVA DE TRANSPOSIÇÃO EM BRONZE/LATÃO, DN 15 MM, SEM ANEL DE SOLDA, BOLSA X BOLSA, INSTALADO EM RAMAL E SUB-RAMAL DE GÁS COMBUSTÍVEL - FORNECIMENTO E INSTALAÇÃO. AF_04/2022</t>
  </si>
  <si>
    <t>JUNTA DE EXPANSÃO EM COBRE, DN 15 MM, PONTA X PONTA, INSTALADO EM RAMAL E SUB-RAMAL DE GÁS COMBUSTÍVEL - FORNECIMENTO E INSTALAÇÃO. AF_04/2022</t>
  </si>
  <si>
    <t>CONECTOR EM BRONZE/LATÃO, DN 15 MM X 1/2</t>
  </si>
  <si>
    <t>LUVA EM COBRE, DN 22 MM, SEM ANEL DE SOLDA, INSTALADO EM RAMAL E SUB-RAMAL DE GÁS COMBUSTÍVEL - FORNECIMENTO E INSTALAÇÃO. AF_04/2022</t>
  </si>
  <si>
    <t>LUVA PASSANTE EM COBRE, DN 22 MM, SEM ANEL DE SOLDA, INSTALADO EM RAMAL E SUB-RAMAL DE GÁS COMBUSTÍVEL - FORNECIMENTO E INSTALAÇÃO. AF_04/2022</t>
  </si>
  <si>
    <t>JUNTA DE EXPANSÃO EM COBRE, DN 22 MM, PONTA X PONTA, INSTALADO EM RAMAL E SUB-RAMAL DE GÁS COMBUSTÍVEL - FORNECIMENTO E INSTALAÇÃO. AF_04/2022</t>
  </si>
  <si>
    <t>CURVA DE TRANSPOSIÇÃO EM BRONZE/LATÃO, DN 22 MM, SEM ANEL DE SOLDA, BOLSA X BOLSA, INSTALADO EM RAMAL E SUB-RAMAL DE GÁS COMBUSTÍVEL - FORNECIMENTO E INSTALAÇÃO. AF_04/2022</t>
  </si>
  <si>
    <t>BUCHA DE REDUÇÃO EM COBRE, DN 22 MM X 15 MM, SEM ANEL DE SOLDA, PONTA X BOLSA, INSTALADO EM RAMAL E SUB-RAMAL DE GÁS COMBUSTÍVEL - FORNECIMENTO E INSTALAÇÃO. AF_04/2022</t>
  </si>
  <si>
    <t>CONECTOR EM BRONZE/LATÃO, DN 22 MM X 1/2</t>
  </si>
  <si>
    <t>CONECTOR EM BRONZE/LATÃO, DN 22 MM X 3/4</t>
  </si>
  <si>
    <t>LUVA EM COBRE, DN 28 MM, SEM ANEL DE SOLDA, INSTALADO EM RAMAL E SUB-RAMAL DE GÁS COMBUSTÍVEL - FORNECIMENTO E INSTALAÇÃO. AF_04/2022</t>
  </si>
  <si>
    <t>LUVA PASSANTE EM COBRE, DN 28 MM, SEM ANEL DE SOLDA, INSTALADO EM RAMAL E SUB-RAMAL DE GÁS COMBUSTÍVEL - FORNECIMENTO E INSTALAÇÃO. AF_04/2022</t>
  </si>
  <si>
    <t>CURVA DE TRANSPOSIÇÃO EM BRONZE/LATÃO, DN 28 MM, SEM ANEL DE SOLDA, BOLSA X BOLSA, INSTALADO EM RAMAL E SUB-RAMAL DE GÁS COMBUSTÍVEL - FORNECIMENTO E INSTALAÇÃO. AF_04/2022</t>
  </si>
  <si>
    <t>JUNTA DE EXPANSÃO EM COBRE, DN 28 MM, PONTA X PONTA, INSTALADO EM RAMAL E SUB-RAMAL DE GÁS COMBUSTÍVEL - FORNECIMENTO E INSTALAÇÃO. AF_04/2022</t>
  </si>
  <si>
    <t>CONECTOR EM BRONZE/LATÃO, DN 28 MM X 1/2</t>
  </si>
  <si>
    <t>BUCHA DE REDUÇÃO EM COBRE, DN 28 MM X 22 MM, SEM ANEL DE SOLDA, INSTALADO EM RAMAL E SUB-RAMAL DE GÁS COMBUSTÍVEL - FORNECIMENTO E INSTALAÇÃO. AF_04/2022</t>
  </si>
  <si>
    <t>TÊ EM COBRE, DN 15 MM, SEM ANEL DE SOLDA, INSTALADO EM RAMAL E SUB-RAMAL DE GÁS COMBUSTÍVEL - FORNECIMENTO E INSTALAÇÃO. AF_04/2022</t>
  </si>
  <si>
    <t>TE EM COBRE, DN 22 MM, SEM ANEL DE SOLDA, INSTALADO EM RAMAL E SUB-RAMAL DE GÁS COMBUSTÍVEL - FORNECIMENTO E INSTALAÇÃO. AF_04/2022</t>
  </si>
  <si>
    <t>TÊ EM COBRE, DN 28 MM, SEM ANEL DE SOLDA, INSTALADO EM RAMAL E SUB-RAMAL DE GÁS COMBUSTÍVEL - FORNECIMENTO E INSTALAÇÃO. AF_04/2022</t>
  </si>
  <si>
    <t>COTOVELO EM COBRE, DN 15 MM, 90 GRAUS, SEM ANEL DE SOLDA, INSTALADO EM RAMAL E SUB-RAMAL DE GÁS MEDICINAL - FORNECIMENTO E INSTALAÇÃO. AF_04/2022</t>
  </si>
  <si>
    <t>CURVA EM COBRE, DN 15 MM, 45 GRAUS, SEM ANEL DE SOLDA, BOLSA X BOLSA, INSTALADO EM RAMAL E SUB-RAMAL DE GÁS MEDICINAL - FORNECIMENTO E INSTALAÇÃO. AF_04/2022</t>
  </si>
  <si>
    <t>COTOVELO EM COBRE, DN 22 MM, 90 GRAUS, SEM ANEL DE SOLDA, INSTALADO EM RAMAL E SUB-RAMAL DE GÁS MEDICINAL - FORNECIMENTO E INSTALAÇÃO. AF_04/2022</t>
  </si>
  <si>
    <t>CURVA EM COBRE, DN 22 MM, 45 GRAUS, SEM ANEL DE SOLDA, BOLSA X BOLSA, INSTALADO EM RAMAL E SUB-RAMAL DE GÁS MEDICINAL - FORNECIMENTO E INSTALAÇÃO. AF_04/2022</t>
  </si>
  <si>
    <t>COTOVELO EM COBRE, DN 28 MM, 90 GRAUS, SEM ANEL DE SOLDA, INSTALADO EM RAMAL E SUB-RAMAL DE GÁS MEDICINAL - FORNECIMENTO E INSTALAÇÃO. AF_04/2022</t>
  </si>
  <si>
    <t>CURVA EM COBRE, DN 28 MM, 45 GRAUS, SEM ANEL DE SOLDA, BOLSA X BOLSA, INSTALADO EM RAMAL E SUB-RAMAL DE GÁS MEDICINAL - FORNECIMENTO E INSTALAÇÃO. AF_04/2022</t>
  </si>
  <si>
    <t>LUVA EM COBRE, DN 15 MM, SEM ANEL DE SOLDA, INSTALADO EM RAMAL E SUB-RAMAL DE GÁS MEDICINAL - FORNECIMENTO E INSTALAÇÃO. AF_04/2022</t>
  </si>
  <si>
    <t>LUVA PASSANTE EM COBRE, DN 15 MM, SEM ANEL DE SOLDA, INSTALADO EM RAMAL E SUB-RAMAL DE GÁS MEDICINAL - FORNECIMENTO E INSTALAÇÃO. AF_04/2022</t>
  </si>
  <si>
    <t>CURVA DE TRANSPOSIÇÃO EM BRONZE/LATÃO, DN 15 MM, SEM ANEL DE SOLDA, BOLSA X BOLSA, INSTALADO EM RAMAL E SUB-RAMAL DE GÁS MEDICINAL - FORNECIMENTO E INSTALAÇÃO. AF_04/2022</t>
  </si>
  <si>
    <t>JUNTA DE EXPANSÃO EM COBRE, DN 15 MM, PONTA X PONTA, INSTALADO EM RAMAL E SUB-RAMAL DE GÁS MEDICINAL - FORNECIMENTO E INSTALAÇÃO. AF_04/2022</t>
  </si>
  <si>
    <t>LUVA EM COBRE, DN 22 MM, SEM ANEL DE SOLDA, INSTALADO EM RAMAL E SUB-RAMAL DE GÁS MEDICINAL - FORNECIMENTO E INSTALAÇÃO. AF_04/2022</t>
  </si>
  <si>
    <t>LUVA PASSANTE EM COBRE, DN 22 MM, SEM ANEL DE SOLDA, INSTALADO EM RAMAL E SUB-RAMAL DE GÁS MEDICINAL - FORNECIMENTO E INSTALAÇÃO. AF_04/2022</t>
  </si>
  <si>
    <t>JUNTA DE EXPANSÃO EM COBRE, DN 22 MM, PONTA X PONTA, INSTALADO EM RAMAL E SUB-RAMAL DE GÁS MEDICINAL - FORNECIMENTO E INSTALAÇÃO. AF_04/2022</t>
  </si>
  <si>
    <t>CURVA DE TRANSPOSIÇÃO EM BRONZE/LATÃO, DN 22 MM, SEM ANEL DE SOLDA, BOLSA X BOLSA, INSTALADO EM RAMAL E SUB-RAMAL DE GÁS MEDICINAL - FORNECIMENTO E INSTALAÇÃO. AF_04/2022</t>
  </si>
  <si>
    <t>BUCHA DE REDUÇÃO EM COBRE, DN 22 MM X 15 MM, SEM ANEL DE SOLDA, PONTA X BOLSA, INSTALADO EM RAMAL E SUB-RAMAL DE GÁS MEDICINAL - FORNECIMENTO E INSTALAÇÃO. AF_04/2022</t>
  </si>
  <si>
    <t>CONECTOR EM BRONZE/LATÃO, DN 22 MM X 1/2", SEM ANEL DE SOLDA, BOLSA X ROSCA F, INSTALADO EM RAMAL E SUB-RAMAL DE GÁS MEDICINAL - FORNECIMENTO E INSTALAÇÃO. AF_04/2022</t>
  </si>
  <si>
    <t>CONECTOR EM BRONZE/LATÃO, DN 22 MM X 3/4", SEM ANEL DE SOLDA, BOLSA X ROSCA F, INSTALADO EM RAMAL E SUB-RAMAL DE GÁS MEDICINAL - FORNECIMENTO E INSTALAÇÃO. AF_04/2022</t>
  </si>
  <si>
    <t>LUVA EM COBRE, DN 28 MM, SEM ANEL DE SOLDA, INSTALADO EM RAMAL E SUB-RAMAL DE GÁS MEDICINAL - FORNECIMENTO E INSTALAÇÃO. AF_04/2022</t>
  </si>
  <si>
    <t>LUVA PASSANTE EM COBRE, DN 28 MM, SEM ANEL DE SOLDA, INSTALADO EM RAMAL E SUB-RAMAL DE GÁS MEDICINAL - FORNECIMENTO E INSTALAÇÃO. AF_04/2022</t>
  </si>
  <si>
    <t>CURVA DE TRANSPOSIÇÃO EM BRONZE/LATÃO, DN 28 MM, SEM ANEL DE SOLDA, BOLSA X BOLSA, INSTALADO EM RAMAL E SUB-RAMAL DE GÁS MEDICINAL - FORNECIMENTO E INSTALAÇÃO. AF_04/2022</t>
  </si>
  <si>
    <t>JUNTA DE EXPANSÃO EM COBRE, DN 28 MM, PONTA X PONTA, INSTALADO EM RAMAL E SUB-RAMAL DE GÁS MEDICINAL - FORNECIMENTO E INSTALAÇÃO. AF_04/2022</t>
  </si>
  <si>
    <t>CONECTOR EM BRONZE/LATÃO, DN 28 MM X 1/2", SEM ANEL DE SOLDA, BOLSA X ROSCA F, INSTALADO EM RAMAL E SUB-RAMAL DE GÁS MEDICINAL - FORNECIMENTO E INSTALAÇÃO. AF_04/2022</t>
  </si>
  <si>
    <t>BUCHA DE REDUÇÃO EM COBRE, DN 28 MM X 22 MM, SEM ANEL DE SOLDA, INSTALADO EM RAMAL E SUB-RAMAL DE GÁS MEDICINAL - FORNECIMENTO E INSTALAÇÃO. AF_04/2022</t>
  </si>
  <si>
    <t>TÊ EM COBRE, DN 15 MM, SEM ANEL DE SOLDA, INSTALADO EM RAMAL E SUB-RAMAL DE GÁS MEDICINAL - FORNECIMENTO E INSTALAÇÃO. AF_04/2022</t>
  </si>
  <si>
    <t>TÊ EM COBRE, DN 22 MM, SEM ANEL DE SOLDA, INSTALADO EM RAMAL E SUB-RAMAL DE GÁS MEDICINAL - FORNECIMENTO E INSTALAÇÃO. AF_04/2022</t>
  </si>
  <si>
    <t>TÊ EM COBRE, DN 28 MM, SEM ANEL DE SOLDA, INSTALADO EM RAMAL E SUB-RAMAL DE GÁS MEDICINAL - FORNECIMENTO E INSTALAÇÃO. AF_04/2022</t>
  </si>
  <si>
    <t>COTOVELO EM COBRE, DN 15 MM, 90 GRAUS, SEM ANEL DE SOLDA, INSTALADO EM RAMAL E SUB-RAMAL DE AQUECIMENTO SOLAR - FORNECIMENTO E INSTALAÇÃO. AF_04/2022</t>
  </si>
  <si>
    <t>CURVA EM COBRE, DN 15 MM, 45 GRAUS, SEM ANEL DE SOLDA, BOLSA X BOLSA, INSTALADO EM RAMAL E SUB-RAMAL DE AQUECIMENTO SOLAR - FORNECIMENTO E INSTALAÇÃO. AF_04/2022</t>
  </si>
  <si>
    <t>COTOVELO EM BRONZE/LATÃO, DN 15 MM X 1/2", 90 GRAUS, SEM ANEL DE SOLDA, BOLSA X ROSCA F, INSTALADO EM RAMAL E SUB-RAMAL DE AQUECIMENTO SOLAR - FORNECIMENTO E INSTALAÇÃO. AF_04/2022</t>
  </si>
  <si>
    <t>COTOVELO EM COBRE, DN 22 MM, 90 GRAUS, SEM ANEL DE SOLDA, INSTALADO EM RAMAL E SUB-RAMAL DE AQUECIMENTO SOLAR - FORNECIMENTO E INSTALAÇÃO. AF_04/2022</t>
  </si>
  <si>
    <t>CURVA EM COBRE, DN 22 MM, 45 GRAUS, SEM ANEL DE SOLDA, BOLSA X BOLSA, INSTALADO EM RAMAL E SUB-RAMAL DE AQUECIMENTO SOLAR - FORNECIMENTO E INSTALAÇÃO. AF_04/2022</t>
  </si>
  <si>
    <t>COTOVELO EM BRONZE/LATÃO, DN 22 MM X 1/2", 90 GRAUS, SEM ANEL DE SOLDA, BOLSA X ROSCA F, INSTALADO EM RAMAL E SUB-RAMAL DE AQUECIMENTO SOLAR - FORNECIMENTO E INSTALAÇÃO. AF_04/2022</t>
  </si>
  <si>
    <t>COTOVELO EM BRONZE/LATÃO, DN 22 MM X 3/4", 90 GRAUS, SEM ANEL DE SOLDA, BOLSA X ROSCA F, INSTALADO EM RAMAL E SUB-RAMAL DE AQUECIMENTO SOLAR - FORNECIMENTO E INSTALAÇÃO. AF_04/2022</t>
  </si>
  <si>
    <t>COTOVELO EM COBRE, DN 28 MM, 90 GRAUS, SEM ANEL DE SOLDA, INSTALADO EM RAMAL E SUB-RAMAL DE AQUECIMENTO SOLAR - FORNECIMENTO E INSTALAÇÃO. AF_04/2022</t>
  </si>
  <si>
    <t>CURVA EM COBRE, DN 28 MM, 45 GRAUS, SEM ANEL DE SOLDA, BOLSA X BOLSA, INSTALADO EM RAMAL E SUB-RAMAL DE AQUECIMENTO SOLAR - FORNECIMENTO E INSTALAÇÃO. AF_04/2022</t>
  </si>
  <si>
    <t>LUVA EM COBRE, DN 15 MM, SEM ANEL DE SOLDA, INSTALADO EM RAMAL E SUB-RAMAL DE AQUECIMENTO SOLAR - FORNECIMENTO E INSTALAÇÃO. AF_04/2022</t>
  </si>
  <si>
    <t>LUVA PASSANTE EM COBRE, DN 15 MM, SEM ANEL DE SOLDA, INSTALADO EM RAMAL E SUB-RAMAL DE AQUECIMENTO SOLAR - FORNECIMENTO E INSTALAÇÃO. AF_04/2022</t>
  </si>
  <si>
    <t>CURVA DE TRANSPOSIÇÃO EM BRONZE/LATÃO, DN 15 MM, SEM ANEL DE SOLDA, BOLSA X BOLSA, INSTALADO EM RAMAL E SUB-RAMAL DE AQUECIMENTO SOLAR - FORNECIMENTO E INSTALAÇÃO. AF_04/2022</t>
  </si>
  <si>
    <t>JUNTA DE EXPANSÃO EM COBRE, DN 15 MM, PONTA X PONTA, INSTALADO EM RAMAL E SUB-RAMAL DE AQUECIMENTO SOLAR - FORNECIMENTO E INSTALAÇÃO. AF_04/2022</t>
  </si>
  <si>
    <t>CONECTOR EM BRONZE/LATÃO, DN 15 MM X 1/2", SEM ANEL DE SOLDA, BOLSA X ROSCA F, INSTALADO EM RAMAL E SUB-RAMAL DE AQUECIMENTO SOLAR - FORNECIMENTO E INSTALAÇÃO. AF_04/2022</t>
  </si>
  <si>
    <t>LUVA EM COBRE, DN 22 MM, SEM ANEL DE SOLDA, INSTALADO EM RAMAL E SUB-RAMAL DE AQUECIMENTO SOLAR - FORNECIMENTO E INSTALAÇÃO. AF_04/2022</t>
  </si>
  <si>
    <t>LUVA PASSANTE EM COBRE, DN 22 MM, SEM ANEL DE SOLDA, INSTALADO EM RAMAL E SUB-RAMAL DE AQUECIMENTO SOLAR - FORNECIMENTO E INSTALAÇÃO. AF_04/2022</t>
  </si>
  <si>
    <t>JUNTA DE EXPANSÃO EM COBRE, DN 22 MM, PONTA X PONTA, INSTALADO EM RAMAL E SUB-RAMAL DE AQUECIMENTO SOLAR - FORNECIMENTO E INSTALAÇÃO. AF_04/2022</t>
  </si>
  <si>
    <t>CURVA DE TRANSPOSIÇÃO EM BRONZE/LATÃO, DN 22 MM, SEM ANEL DE SOLDA, BOLSA X BOLSA, INSTALADO EM RAMAL E SUB-RAMAL DE AQUECIMENTO SOLAR - FORNECIMENTO E INSTALAÇÃO. AF_04/2022</t>
  </si>
  <si>
    <t>BUCHA DE REDUÇÃO EM COBRE, DN 22 MM X 15 MM, SEM ANEL DE SOLDA, PONTA X BOLSA, INSTALADO EM RAMAL E SUB-RAMAL DE AQUECIMENTO SOLAR - FORNECIMENTO E INSTALAÇÃO. AF_04/2022</t>
  </si>
  <si>
    <t>CONECTOR EM BRONZE/LATÃO, DN 22 MM X 1/2", SEM ANEL DE SOLDA, BOLSA X ROSCA F, INSTALADO EM RAMAL E SUB-RAMAL DE AQUECIMENTO SOLAR - FORNECIMENTO E INSTALAÇÃO. AF_04/2022</t>
  </si>
  <si>
    <t>CONECTOR EM BRONZE/LATÃO, DN 22 MM X 3/4", SEM ANEL DE SOLDA, BOLSA X ROSCA F, INSTALADO EM RAMAL E SUB-RAMAL DE AQUECIMENTO SOLAR - FORNECIMENTO E INSTALAÇÃO. AF_04/2022</t>
  </si>
  <si>
    <t>LUVA EM COBRE, DN 28 MM, SEM ANEL DE SOLDA, INSTALADO EM RAMAL E SUB-RAMAL DE AQUECIMENTO SOLAR - FORNECIMENTO E INSTALAÇÃO. AF_04/2022</t>
  </si>
  <si>
    <t>LUVA PASSANTE EM COBRE, DN 28 MM, SEM ANEL DE SOLDA, INSTALADO EM RAMAL E SUB-RAMAL DE AQUECIMENTO SOLAR - FORNECIMENTO E INSTALAÇÃO. AF_04/2022</t>
  </si>
  <si>
    <t>CURVA DE TRANSPOSIÇÃO EM BRONZE/LATÃO, DN 28 MM, SEM ANEL DE SOLDA, BOLSA X BOLSA, INSTALADO EM RAMAL E SUB-RAMAL DE AQUECIMENTO SOLAR - FORNECIMENTO E INSTALAÇÃO. AF_04/2022</t>
  </si>
  <si>
    <t>JUNTA DE EXPANSÃO EM COBRE, DN 28 MM, PONTA X PONTA, INSTALADO EM RAMAL E SUB-RAMAL DE AQUECIMENTO SOLAR - FORNECIMENTO E INSTALAÇÃO. AF_04/2022</t>
  </si>
  <si>
    <t>CONECTOR EM BRONZE/LATÃO, DN 28 MM X 1/2", SEM ANEL DE SOLDA, BOLSA X ROSCA F, INSTALADO EM RAMAL E SUB-RAMAL DE AQUECIMENTO SOLAR - FORNECIMENTO E INSTALAÇÃO. AF_04/2022</t>
  </si>
  <si>
    <t>BUCHA DE REDUÇÃO EM COBRE, DN 28 MM X 22 MM, SEM ANEL DE SOLDA, INSTALADO EM RAMAL E SUB-RAMAL DE AQUECIMENTO SOLAR - FORNECIMENTO E INSTALAÇÃO. AF_04/2022</t>
  </si>
  <si>
    <t>TÊ EM COBRE, DN 15 MM, SEM ANEL DE SOLDA, INSTALADO EM RAMAL E SUB-RAMAL DE AQUECIMENTO SOLAR - FORNECIMENTO E INSTALAÇÃO. AF_04/2022</t>
  </si>
  <si>
    <t>TÊ EM COBRE, DN 22 MM, SEM ANEL DE SOLDA, INSTALADO EM RAMAL E SUB-RAMAL DE AQUECIMENTO SOLAR - FORNECIMENTO E INSTALAÇÃO. AF_04/2022</t>
  </si>
  <si>
    <t>TÊ EM COBRE, DN 28 MM, SEM ANEL DE SOLDA, INSTALADO EM RAMAL E SUB-RAMAL DE AQUECIMENTO SOLAR - FORNECIMENTO E INSTALAÇÃO. AF_04/2022</t>
  </si>
  <si>
    <t>BUCHA DE REDUÇÃO, CURTA, PVC, SOLDÁVEL, DN 25 X 20 MM, INSTALADO EM RAMAL OU SUB-RAMAL DE ÁGUA - FORNECIMENTO E INSTALAÇÃO. AF_06/2022</t>
  </si>
  <si>
    <t>BUCHA DE REDUÇÃO, CURTA, PVC, SOLDÁVEL, DN 32 X 25 MM, INSTALADO EM RAMAL OU SUB-RAMAL DE ÁGUA - FORNECIMENTO E INSTALAÇÃO. AF_06/2022</t>
  </si>
  <si>
    <t>BUCHA DE REDUÇÃO, LONGA, PVC, SOLDÁVEL, DN 32 X 20 MM, INSTALADO EM RAMAL OU SUB-RAMAL DE ÁGUA - FORNECIMENTO E INSTALAÇÃO. AF_06/2022</t>
  </si>
  <si>
    <t>JOELHO DE REDUÇÃO, 90 GRAUS, PVC, SOLDÁVEL, DN 25 MM X 20 MM, INSTALADO EM RAMAL OU SUB-RAMAL DE ÁGUA - FORNECIMENTO E INSTALAÇÃO. AF_06/2022</t>
  </si>
  <si>
    <t>JOELHO DE REDUÇÃO, 90 GRAUS, PVC, SOLDÁVEL, DN 32 MM X 25 MM, INSTALADO EM RAMAL OU SUB-RAMAL DE ÁGUA - FORNECIMENTO E INSTALAÇÃO. AF_06/2022</t>
  </si>
  <si>
    <t>BUCHA DE REDUÇÃO, CURTA, PVC, SOLDÁVEL, DN 25 X 20 MM, INSTALADO EM RAMAL DE DISTRIBUIÇÃO DE ÁGUA - FORNECIMENTO E INSTALAÇÃO. AF_06/2022</t>
  </si>
  <si>
    <t>BUCHA DE REDUÇÃO, CURTA, PVC, SOLDÁVEL, DN 32 X 25 MM, INSTALADO EM RAMAL DE DISTRIBUIÇÃO DE ÁGUA - FORNECIMENTO E INSTALAÇÃO. AF_06/2022</t>
  </si>
  <si>
    <t>BUCHA DE REDUÇÃO, LONGA, PVC, SOLDÁVEL, DN 32 X 20 MM, INSTALADO EM RAMAL DE DISTRIBUIÇÃO DE ÁGUA - FORNECIMENTO E INSTALAÇÃO. AF_06/2022</t>
  </si>
  <si>
    <t>JOELHO DE REDUÇÃO, 90 GRAUS, PVC, SOLDÁVEL, DN 25 MM X 20 MM, INSTALADO EM RAMAL DE DISTRIBUIÇÃO DE ÁGUA - FORNECIMENTO E INSTALAÇÃO. AF_06/2022</t>
  </si>
  <si>
    <t>JOELHO DE REDUÇÃO, 90 GRAUS, PVC, SOLDÁVEL, DN 32 MM X 25 MM, INSTALADO EM RAMAL DE DISTRIBUIÇÃO DE ÁGUA - FORNECIMENTO E INSTALAÇÃO. AF_06/2022</t>
  </si>
  <si>
    <t>BUCHA DE REDUÇÃO, CURTA, PVC, SOLDÁVEL, DN 32 X 25 MM, INSTALADO EM PRUMADA DE ÁGUA - FORNECIMENTO E INSTALAÇÃO. AF_06/2022</t>
  </si>
  <si>
    <t>BUCHA DE REDUÇÃO, CURTA, PVC, SOLDÁVEL, DN 50 X 40 MM, INSTALADO EM PRUMADA DE ÁGUA - FORNECIMENTO E INSTALAÇÃO. AF_06/2022</t>
  </si>
  <si>
    <t>BUCHA DE REDUÇÃO, CURTA, PVC, SOLDÁVEL, DN 60 X 50 MM, INSTALADO EM PRUMADA DE ÁGUA - FORNECIMENTO E INSTALAÇÃO. AF_06/2022</t>
  </si>
  <si>
    <t>BUCHA DE REDUÇÃO, CURTA, PVC, SOLDÁVEL, DN 75 X 60 MM, INSTALADO EM PRUMADA DE ÁGUA - FORNECIMENTO E INSTALAÇÃO. AF_06/2022</t>
  </si>
  <si>
    <t>BUCHA DE REDUÇÃO, CURTA, PVC, SOLDÁVEL, DN 85 X 75 MM, INSTALADO EM PRUMADA DE ÁGUA - FORNECIMENTO E INSTALAÇÃO. AF_06/2022</t>
  </si>
  <si>
    <t>BUCHA DE REDUÇÃO, LONGA, PVC, SOLDÁVEL, DN 32 X 20 MM, INSTALADO EM PRUMADA DE ÁGUA - FORNECIMENTO E INSTALAÇÃO. AF_06/2022</t>
  </si>
  <si>
    <t>BUCHA DE REDUÇÃO, LONGA, PVC, SOLDÁVEL, DN 40 X 20 MM, INSTALADO EM PRUMADA DE ÁGUA - FORNECIMENTO E INSTALAÇÃO. AF_06/2022</t>
  </si>
  <si>
    <t>BUCHA DE REDUÇÃO, LONGA, PVC, SOLDÁVEL, DN 40 X 25 MM, INSTALADO EM PRUMADA DE ÁGUA - FORNECIMENTO E INSTALAÇÃO. AF_06/2022</t>
  </si>
  <si>
    <t>BUCHA DE REDUÇÃO, LONGA, PVC, SOLDÁVEL, DN 50 X 20 MM, INSTALADO EM PRUMADA DE ÁGUA - FORNECIMENTO E INSTALAÇÃO. AF_06/2022</t>
  </si>
  <si>
    <t>BUCHA DE REDUÇÃO, LONGA, PVC, SOLDÁVEL, DN 50 X 25 MM, INSTALADO EM PRUMADA DE ÁGUA - FORNECIMENTO E INSTALAÇÃO. AF_06/2022</t>
  </si>
  <si>
    <t>BUCHA DE REDUÇÃO , LONGA, PVC, SOLDÁVEL, DN 50 X 32 MM, INSTALADO EM PRUMADA DE ÁGUA - FORNECIMENTO E INSTALAÇÃO. AF_06/2022</t>
  </si>
  <si>
    <t>BUCHA DE REDUÇÃO, LONGA, PVC, SOLDÁVEL, DN 60 X 25 MM, INSTALADO EM PRUMADA DE ÁGUA - FORNECIMENTO E INSTALAÇÃO. AF_06/2022</t>
  </si>
  <si>
    <t>BUCHA DE REDUÇÃO, LONGA, PVC, SOLDÁVEL, DN 60 X 32 MM, INSTALADO EM PRUMADA DE ÁGUA - FORNECIMENTO E INSTALAÇÃO. AF_06/2022</t>
  </si>
  <si>
    <t>BUCHA DE REDUÇÃO, LONGA, PVC, SOLDÁVEL, DN 60 X 40 MM, INSTALADO EM PRUMADA DE ÁGUA - FORNECIMENTO E INSTALAÇÃO. AF_06/2022</t>
  </si>
  <si>
    <t>BUCHA DE REDUÇÃO, LONGA, PVC, SOLDÁVEL, DN 60 X 50 MM, INSTALADO EM PRUMADA DE ÁGUA - FORNECIMENTO E INSTALAÇÃO. AF_06/2022</t>
  </si>
  <si>
    <t>BUCHA DE REDUÇÃO, LONGA, PVC, SOLDÁVEL, DN 75 X 50 MM, INSTALADO EM PRUMADA DE ÁGUA - FORNECIMENTO E INSTALAÇÃO. AF_06/2022</t>
  </si>
  <si>
    <t>BUCHA DE REDUÇÃO, LONGA, PVC, SOLDÁVEL, DN 85 X 60 MM, INSTALADO EM PRUMADA DE ÁGUA - FORNECIMENTO E INSTALAÇÃO. AF_06/2022</t>
  </si>
  <si>
    <t>JOELHO DE REDUÇÃO, 90 GRAUS, PVC, SOLDÁVEL, DN 32 MM X 25 MM, INSTALADO EM PRUMADA DE ÁGUA - FORNECIMENTO E INSTALAÇÃO. AF_06/2022</t>
  </si>
  <si>
    <t>TE DE REDUÇÃO, 90 GRAUS, PVC, SOLDÁVEL, DN 50 MM X 20 MM, INSTALADO EM PRUMADA DE ÁGUA - FORNECIMENTO E INSTALAÇÃO. AF_06/2022</t>
  </si>
  <si>
    <t>TE DE REDUÇÃO, 90 GRAUS, PVC, SOLDÁVEL, DN 50 MM X 32 MM, INSTALADO EM PRUMADA DE ÁGUA - FORNECIMENTO E INSTALAÇÃO. AF_06/2022</t>
  </si>
  <si>
    <t>BUCHA DE REDUÇÃO, PVC, SOLDÁVEL, DN 40MM X 32MM, INSTALADO EM PRUMADA DE ÁGUA - FORNECIMENTO E INSTALAÇÃO. AF_06/2022</t>
  </si>
  <si>
    <t>JOELHO 90 GRAUS, PVC, SOLDÁVEL, DN 40MM, INSTALADO EM RAMAL DE DISTRIBUIÇÃO DE ÁGUA - FORNECIMENTO E INSTALAÇÃO. AF_06/2022</t>
  </si>
  <si>
    <t>JOELHO 45 GRAUS, PVC, SOLDÁVEL, DN 40MM, INSTALADO EM RAMAL DE DISTRIBUIÇÃO DE ÁGUA - FORNECIMENTO E INSTALAÇÃO. AF_06/2022</t>
  </si>
  <si>
    <t>CURVA 90 GRAUS, PVC, SOLDÁVEL, DN 40MM, INSTALADO EM RAMAL DE DISTRIBUIÇÃO DE ÁGUA - FORNECIMENTO E INSTALAÇÃO. AF_06/2022</t>
  </si>
  <si>
    <t>CURVA 45 GRAUS, PVC, SOLDÁVEL, DN 40MM, INSTALADO EM RAMAL DE DISTRIBUIÇÃO DE ÁGUA - FORNECIMENTO E INSTALAÇÃO. AF_06/2022</t>
  </si>
  <si>
    <t>JOELHO 90 GRAUS, PVC, SOLDÁVEL, DN 50MM, INSTALADO EM RAMAL DE DISTRIBUIÇÃO DE ÁGUA - FORNECIMENTO E INSTALAÇÃO. AF_06/2022</t>
  </si>
  <si>
    <t>JOELHO 45 GRAUS, PVC, SOLDÁVEL, DN 50MM, INSTALADO EM RAMAL DE DISTRIBUIÇÃO DE ÁGUA - FORNECIMENTO E INSTALAÇÃO. AF_06/2022</t>
  </si>
  <si>
    <t>CURVA 90 GRAUS, PVC, SOLDÁVEL, DN 50MM, INSTALADO EM RAMAL DE DISTRIBUIÇÃO DE ÁGUA - FORNECIMENTO E INSTALAÇÃO. AF_06/2022</t>
  </si>
  <si>
    <t>CURVA 45 GRAUS, PVC, SOLDÁVEL, DN 50MM, INSTALADO EM RAMAL DE DISTRIBUIÇÃO DE ÁGUA - FORNECIMENTO E INSTALAÇÃO. AF_06/2022</t>
  </si>
  <si>
    <t>LUVA, PVC, SOLDÁVEL, DN 40MM, INSTALADO EM RAMAL DE DISTRIBUIÇÃO DE ÁGUA - FORNECIMENTO E INSTALAÇÃO. AF_06/2022</t>
  </si>
  <si>
    <t>UNIÃO, PVC, SOLDÁVEL, DN 40MM, INSTALADO EM RAMAL DE DISTRIBUIÇÃO DE ÁGUA - FORNECIMENTO E INSTALAÇÃO. AF_06/2022</t>
  </si>
  <si>
    <t>LUVA COM ROSCA, PVC, SOLDÁVEL, DN 40MM X 1.1/4</t>
  </si>
  <si>
    <t>ADAPTADOR CURTO COM BOLSA E ROSCA PARA REGISTRO, PVC, SOLDÁVEL, DN 40MM X 1.1/4</t>
  </si>
  <si>
    <t>BUCHA DE REDUÇÃO, PVC, SOLDÁVEL, DN 40MM X 32MM, INSTALADO EM RAMAL DE DISTRIBUIÇÃO DE ÁGUA - FORNECIMENTO E INSTALAÇÃO. AF_06/2022</t>
  </si>
  <si>
    <t>ADAPTADOR CURTO COM BOLSA E ROSCA PARA REGISTRO, PVC, SOLDÁVEL, DN 40MM X 1.1/2</t>
  </si>
  <si>
    <t>LUVA, PVC, SOLDÁVEL, DN 50MM, INSTALADO EM RAMAL DE DISTRIBUIÇÃO DE ÁGUA - FORNECIMENTO E INSTALAÇÃO. AF_06/2022</t>
  </si>
  <si>
    <t>LUVA DE CORRER, PVC, SOLDÁVEL, DN 50MM, INSTALADO EM RAMAL DE DISTRIBUIÇÃO DE ÁGUA - FORNECIMENTO E INSTALAÇÃO. AF_06/2022</t>
  </si>
  <si>
    <t>UNIÃO, PVC, SOLDÁVEL, DN 50MM, INSTALADO EM RAMAL DE DISTRIBUIÇÃO DE ÁGUA - FORNECIMENTO E INSTALAÇÃO. AF_06/2022</t>
  </si>
  <si>
    <t>LUVA DE REDUÇÃO, PVC, SOLDÁVEL, DN 50MM X 25MM, INSTALADO EM RAMAL DE DISTRIBUIÇÃO DE ÁGUA   FORNECIMENTO E INSTALAÇÃO. AF_06/2022</t>
  </si>
  <si>
    <t>BUCHA DE REDUÇÃO, LONGA, PVC, SOLDÁVEL, DN 50 X 25 MM, INSTALADO EM RAMAL DE DISTRIBUIÇÃO DE ÁGUA - FORNECIMENTO E INSTALAÇÃO. AF_06/2022</t>
  </si>
  <si>
    <t>LUVA COM ROSCA, PVC, SOLDÁVEL, DN 50MM X 1.1/2</t>
  </si>
  <si>
    <t>ADAPTADOR CURTO COM BOLSA E ROSCA PARA REGISTRO, PVC, SOLDÁVEL, DN 50MM X 1.1/2</t>
  </si>
  <si>
    <t>ADAPTADOR CURTO COM BOLSA E ROSCA PARA REGISTRO, PVC, SOLDÁVEL, DN 50MM X 1.1/4</t>
  </si>
  <si>
    <t>BUCHA DE REDUÇÃO , LONGA, PVC, SOLDÁVEL, DN 50 X 32 MM, INSTALADO EM RAMAL DE DISTRIBUIÇÃO DE ÁGUA - FORNECIMENTO E INSTALAÇÃO. AF_06/2022</t>
  </si>
  <si>
    <t>TE, PVC, SOLDÁVEL, DN 50MM, INSTALADO EM RAMAL DE DISTRIBUIÇÃO DE ÁGUA - FORNECIMENTO E INSTALAÇÃO. AF_06/2022</t>
  </si>
  <si>
    <t>TÊ DE REDUÇÃO, PVC, SOLDÁVEL, DN 50MM X 40MM, INSTALADO EM RAMAL DE DISTRIBUIÇÃO DE ÁGUA - FORNECIMENTO E INSTALAÇÃO. AF_06/2022</t>
  </si>
  <si>
    <t>TÊ DE REDUÇÃO, PVC, SOLDÁVEL, DN 50MM X 25MM, INSTALADO EM RAMAL DE DISTRIBUIÇÃO DE ÁGUA - FORNECIMENTO E INSTALAÇÃO. AF_06/2022</t>
  </si>
  <si>
    <t>TE DE REDUÇÃO, 90 GRAUS, PVC, SOLDÁVEL, DN 50 MM X 20 MM, INSTALADO EM RAMAL DE DISTRIBUIÇÃO DE ÁGUA - FORNECIMENTO E INSTALAÇÃO. AF_06/2022</t>
  </si>
  <si>
    <t>TE DE REDUÇÃO, 90 GRAUS, PVC, SOLDÁVEL, DN 50 MM X 32 MM, INSTALADO EM RAMAL DE DISTRIBUIÇÃO DE ÁGUA - FORNECIMENTO E INSTALAÇÃO. AF_06/2022</t>
  </si>
  <si>
    <t>BUCHA DE REDUÇÃO, CURTA, PVC, SOLDÁVEL, DN 50 X 40 MM, INSTALADO EM RAMAL DE DISTRIBUIÇÃO DE ÁGUA - FORNECIMENTO E INSTALAÇÃO. AF_06/2022</t>
  </si>
  <si>
    <t>BUCHA DE REDUÇÃO, LONGA, PVC, SOLDÁVEL, DN 50 X 20 MM, INSTALADO EM RAMAL DE DISTRIBUIÇÃO DE ÁGUA - FORNECIMENTO E INSTALAÇÃO. AF_06/2022</t>
  </si>
  <si>
    <t>TE, PVC, SOLDÁVEL, DN 40MM, INSTALADO EM RAMAL DE DISTRIBUIÇÃO DE ÁGUA - FORNECIMENTO E INSTALAÇÃO. AF_06/2022</t>
  </si>
  <si>
    <t>TÊ DE REDUÇÃO, PVC, SOLDÁVEL, DN 40MM X 32MM, INSTALADO EM RAMAL DE DISTRIBUIÇÃO DE ÁGUA - FORNECIMENTO E INSTALAÇÃO. AF_06/2022</t>
  </si>
  <si>
    <t>BUCHA DE REDUÇÃO, LONGA, PVC, SOLDÁVEL, DN 40 X 20 MM, INSTALADO EM RAMAL DE DISTRIBUIÇÃO DE ÁGUA - FORNECIMENTO E INSTALAÇÃO. AF_06/2022</t>
  </si>
  <si>
    <t>BUCHA DE REDUÇÃO, LONGA, PVC, SOLDÁVEL, DN 40 X 25 MM, INSTALADO EM RAMAL DE DISTRIBUIÇÃO DE ÁGUA - FORNECIMENTO E INSTALAÇÃO. AF_06/2022</t>
  </si>
  <si>
    <t>TE DE REDUÇÃO, CPVC, SOLDÁVEL, DN 22 X 15 MM, INSTALADO EM RAMAL OU SUB-RAMAL DE ÁGUA - FORNECIMENTO E INSTALAÇÃO. AF_06/2022</t>
  </si>
  <si>
    <t>TE DE REDUÇÃO, CPVC, SOLDÁVEL, DN 28 X 22 MM, INSTALADO EM RAMAL OU SUB-RAMAL DE ÁGUA - FORNECIMENTO E INSTALAÇÃO. AF_06/2022</t>
  </si>
  <si>
    <t>TE DE REDUÇÃO, CPVC, SOLDÁVEL, DN 35 X 28 MM, INSTALADO EM RAMAL OU SUB-RAMAL DE ÁGUA - FORNECIMENTO E INSTALAÇÃO. AF_06/2022</t>
  </si>
  <si>
    <t>TE DE REDUÇÃO, CPVC, SOLDÁVEL, DN 35 X 28 MM, INSTALADO EM RAMAL DE DISTRIBUIÇÃO DE ÁGUA - FORNECIMENTO E INSTALAÇÃO. AF_06/2022</t>
  </si>
  <si>
    <t>TE DE REDUÇÃO, CPVC, SOLDÁVEL, DN 42 X 35 MM, INSTALADO EM PRUMADA DE ÁGUA - FORNECIMENTO E INSTALAÇÃO. AF_06/2022</t>
  </si>
  <si>
    <t xml:space="preserve">TE, CPVC, SOLDÁVEL, DN  42MM, INSTALADO EM RAMAL DE DISTRIBUIÇÃO DE ÁGUA </t>
  </si>
  <si>
    <t xml:space="preserve">JOELHO 90 GRAUS, CPVC, SOLDÁVEL, DN 42MM, INSTALADO EM RAMAL DE DISTRIBUIÇÃO DE ÁGUA </t>
  </si>
  <si>
    <t xml:space="preserve">JOELHO 45 GRAUS, CPVC, SOLDÁVEL, DN 42MM, INSTALADO EM RAMAL DE DISTRIBUIÇÃO DE ÁGUA </t>
  </si>
  <si>
    <t xml:space="preserve">LUVA, CPVC, SOLDÁVEL, DN 42MM, INSTALADO EM RAMAL DE DISTRIBUIÇÃO DE ÁGUA </t>
  </si>
  <si>
    <t xml:space="preserve">LUVA DE CORRER, CPVC, SOLDÁVEL, DN 42MM, INSTALADO EM RAMAL DE DISTRIBUIÇÃO DE ÁGUA </t>
  </si>
  <si>
    <t>UNIÃO, CPVC, SOLDÁVEL, DN 42MM, INSTALADO EM RAMAL DE DISTRIBUIÇÃO DE ÁGUA   FORNECIMENTO E INSTALAÇÃO. AF_06/2022</t>
  </si>
  <si>
    <t>LUVA DE TRANSIÇÃO, CPVC, SOLDÁVEL, DN42MM X 1.1/2</t>
  </si>
  <si>
    <t>CONECTOR, CPVC, SOLDÁVEL, DN 42MM X 1.1/2</t>
  </si>
  <si>
    <t>TE DE REDUÇÃO, CPVC, SOLDÁVEL, DN 42 X 35 MM, INSTALADO EM RAMAL DE DISTRIBUIÇÃO DE ÁGUA - FORNECIMENTO E INSTALAÇÃO. AF_06/2022</t>
  </si>
  <si>
    <t>CURVA 90 GRAUS, PVC, SERIE R, ÁGUA PLUVIAL, DN 50 MM, JUNTA ELÁSTICA, FORNECIDO E INSTALADO EM RAMAL DE ENCAMINHAMENTO. AF_06/2022</t>
  </si>
  <si>
    <t>CURVA 90 GRAUS, PVC, SERIE R, ÁGUA PLUVIAL, DN 75 MM, JUNTA ELÁSTICA, FORNECIDO E INSTALADO EM RAMAL DE ENCAMINHAMENTO. AF_06/2022</t>
  </si>
  <si>
    <t>JOELHO COM VISITA 90 GRAUS, PVC SERIE R, ÁGUA PLUVIAL, DN 100 X 75 MM, JUNTA ELÁSTICA, FORNECIDO E INSTALADO EM RAMAL DE ENCAMINHAMENTO. AF_06/2022</t>
  </si>
  <si>
    <t>JOELHO 90 GRAUS, PVC, SERIE R, ÁGUA PLUVIAL, DN 150 MM, JUNTA ELÁSTICA, FORNECIDO E INSTALADO EM RAMAL DE ENCAMINHAMENTO. AF_06/2022</t>
  </si>
  <si>
    <t>JOELHO 45 GRAUS, PVC, SERIE R, ÁGUA PLUVIAL, DN 150 MM, JUNTA ELÁSTICA, FORNECIDO E INSTALADO EM RAMAL DE ENCAMINHAMENTO. AF_06/2022</t>
  </si>
  <si>
    <t>CURVA 87 GRAUS E 30 MINUTOS, PVC, SERIE R, ÁGUA PLUVIAL, DN 150 MM, JUNTA ELÁSTICA, FORNECIDO E INSTALADO EM RAMAL DE ENCAMINHAMENTO. AF_06/2022</t>
  </si>
  <si>
    <t>LUVA SIMPLES, PVC, SERIE R, ÁGUA PLUVIAL, DN 150 MM, JUNTA ELÁSTICA, FORNECIDO E INSTALADO EM RAMAL DE ENCAMINHAMENTO. AF_06/2022</t>
  </si>
  <si>
    <t>LUVA DE CORRER, PVC, SERIE R, ÁGUA PLUVIAL, DN 150 MM, JUNTA ELÁSTICA, FORNECIDO E INSTALADO EM RAMAL DE ENCAMINHAMENTO. AF_06/2022</t>
  </si>
  <si>
    <t>TÊ DE INSPEÇÃO, PVC, SERIE R, ÁGUA PLUVIAL, DN 150 MM, JUNTA ELÁSTICA, FORNECIDO E INSTALADO EM RAMAL DE ENCAMINHAMENTO. AF_06/2022</t>
  </si>
  <si>
    <t>REDUÇÃO EXCÊNTRICA, PVC, SERIE R, ÁGUA PLUVIAL, DN 150 X 100 MM, JUNTA ELÁSTICA, FORNECIDO E INSTALADO EM RAMAL DE ENCAMINHAMENTO. AF_06/2022</t>
  </si>
  <si>
    <t>JUNÇÃO SIMPLES, PVC, SERIE R, ÁGUA PLUVIAL, DN 150 X 100 MM, JUNTA ELÁSTICA, FORNECIDO E INSTALADO EM RAMAL DE ENCAMINHAMENTO. AF_06/2022</t>
  </si>
  <si>
    <t>TÊ, PVC, SERIE R, ÁGUA PLUVIAL, DN 150 X 100 MM, JUNTA ELÁSTICA, FORNECIDO E INSTALADO EM RAMAL DE ENCAMINHAMENTO. AF_06/2022</t>
  </si>
  <si>
    <t>JUNÇÃO SIMPLES, PVC, SERIE R, ÁGUA PLUVIAL, DN 150 X 150 MM, JUNTA ELÁSTICA, FORNECIDO E INSTALADO EM RAMAL DE ENCAMINHAMENTO. AF_06/2022</t>
  </si>
  <si>
    <t>TÊ, PVC, SERIE R, ÁGUA PLUVIAL, DN 150 X 150 MM, JUNTA ELÁSTICA, FORNECIDO E INSTALADO EM RAMAL DE ENCAMINHAMENTO. AF_06/2022</t>
  </si>
  <si>
    <t>CAP, PVC, SERIE R, ÁGUA PLUVIAL, DN 100 MM, JUNTA ELÁSTICA, FORNECIDO E INSTALADO EM RAMAL DE ENCAMINHAMENTO. AF_06/2022</t>
  </si>
  <si>
    <t>CAP, PVC, SERIE R, ÁGUA PLUVIAL, DN 150 MM, JUNTA ELÁSTICA, FORNECIDO E INSTALADO EM RAMAL DE ENCAMINHAMENTO. AF_06/2022</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</si>
  <si>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</si>
  <si>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</si>
  <si>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</si>
  <si>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</si>
  <si>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</si>
  <si>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</si>
  <si>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</si>
  <si>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</si>
  <si>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</si>
  <si>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</si>
  <si>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</si>
  <si>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</si>
  <si>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</si>
  <si>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</si>
  <si>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</si>
  <si>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</si>
  <si>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</si>
  <si>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</si>
  <si>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</si>
  <si>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</si>
  <si>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</si>
  <si>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</si>
  <si>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</si>
  <si>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</si>
  <si>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</si>
  <si>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</si>
  <si>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</si>
  <si>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</si>
  <si>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</si>
  <si>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</si>
  <si>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</si>
  <si>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</si>
  <si>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</si>
  <si>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</si>
  <si>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</si>
  <si>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</si>
  <si>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</si>
  <si>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</si>
  <si>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</si>
  <si>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</si>
  <si>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</si>
  <si>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</si>
  <si>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</si>
  <si>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</si>
  <si>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</si>
  <si>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</si>
  <si>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</si>
  <si>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</si>
  <si>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</si>
  <si>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</si>
  <si>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</si>
  <si>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</si>
  <si>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</si>
  <si>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</si>
  <si>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</si>
  <si>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</si>
  <si>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</si>
  <si>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</si>
  <si>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</si>
  <si>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CAIXA SIFONADA, PVC, DN 100 X 100 X 50 MM, FORNECIDA E INSTALADA EM RAMAIS DE ENCAMINHAMENTO DE ÁGUA PLUVIAL. AF_06/2022</t>
  </si>
  <si>
    <t>CAIXA SIFONADA, PVC, DN 150 X 185 X 75 MM, FORNECIDA E INSTALADA EM RAMAIS DE ENCAMINHAMENTO DE ÁGUA PLUVIAL. AF_06/2022</t>
  </si>
  <si>
    <t>RALO SIFONADO, PVC, DN 100 X 40 MM, JUNTA SOLDÁVEL, FORNECIDO E INSTALADO EM RAMAIS DE ENCAMINHAMENTO DE ÁGUA PLUVIAL. AF_06/2022</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</si>
  <si>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</si>
  <si>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</si>
  <si>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</si>
  <si>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</si>
  <si>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</si>
  <si>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</si>
  <si>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</si>
  <si>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</si>
  <si>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PLÁSTICO CROMADO TIPO AMERICANA 3.1/2</t>
  </si>
  <si>
    <t>SIFÃO DO TIPO GARRAFA/COPO EM PVC 1.1/4  X 1.1/2</t>
  </si>
  <si>
    <t>ENGATE FLEXÍVEL EM INOX, 1/2  X 30CM - FORNECIMENTO E INSTALAÇÃO. AF_01/2020</t>
  </si>
  <si>
    <t>BANCADA DE GRANITO CINZA POLIDO, DE 1,50 X 0,60 M, PARA PIA DE COZINHA - FORNECIMENTO E INSTALAÇÃO. AF_01/2020</t>
  </si>
  <si>
    <t>BANCADA DE MÁRMORE SINTÉTICO, DE 120 X 60CM, COM CUBA INTEGRADA - FORNECIMENTO E INSTALAÇÃO. AF_01/2020</t>
  </si>
  <si>
    <t>BANCADA DE MÁRMORE BRANCO POLIDO, DE 0,50 X 0,60 M, PARA LAVATÓRIO - FORNECIMENTO E INSTALAÇÃO. AF_01/2020</t>
  </si>
  <si>
    <t>LAVATÓRIO LOUÇA BRANCA SUSPENSO, 29,5 X 39CM OU EQUIVALENTE, PADRÃO POPULAR - FORNECIMENTO E INSTALAÇÃO. AF_01/2020</t>
  </si>
  <si>
    <t>APARELHO MISTURADOR DE MESA PARA PIA DE COZINHA, PADRÃO MÉDIO - FORNECIMENTO E INSTALAÇÃO. AF_01/2020</t>
  </si>
  <si>
    <t>TORNEIRA CROMADA TUBO MÓVEL, DE PAREDE, 1/2</t>
  </si>
  <si>
    <t>TORNEIRA CROMADA LONGA, DE PAREDE, 1/2</t>
  </si>
  <si>
    <t>TORNEIRA CROMADA 1/2</t>
  </si>
  <si>
    <t>TORNEIRA PLÁSTICA 3/4</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</si>
  <si>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</si>
  <si>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</si>
  <si>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</si>
  <si>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</si>
  <si>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</si>
  <si>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</si>
  <si>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</si>
  <si>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</si>
  <si>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</si>
  <si>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</si>
  <si>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</si>
  <si>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</si>
  <si>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</si>
  <si>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</si>
  <si>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</si>
  <si>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</si>
  <si>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</si>
  <si>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</si>
  <si>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</si>
  <si>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</si>
  <si>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</si>
  <si>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</si>
  <si>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</si>
  <si>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</si>
  <si>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</si>
  <si>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t>
  </si>
  <si>
    <t>BANCADA MÁRMORE BRANCO 150 X 60 CM, COM CUBA DE EMBUTIR DE AÇO, VÁLVULA AMERICANA E SIFÃO TIPO GARRAFA EM METAL , ENGATE FLEXÍVEL 30 CM, TORNEIRA CROMADA, DE MESA, 1/2</t>
  </si>
  <si>
    <t>VASO SANITARIO SIFONADO CONVENCIONAL COM LOUÇA BRANCA, INCLUSO CONJUNTO DE LIGAÇÃO PARA BACIA SANITÁRIA AJUSTÁVEL - FORNECIMENTO E INSTALAÇÃO. AF_10/2016</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</si>
  <si>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</si>
  <si>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</si>
  <si>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</si>
  <si>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</si>
  <si>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</si>
  <si>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</si>
  <si>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</si>
  <si>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</si>
  <si>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</si>
  <si>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</si>
  <si>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</si>
  <si>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LAVATORIO, TIPO MONOCOMANDO. AF_01/2020</t>
  </si>
  <si>
    <t>TORNEIRA CROMADA DE MESA PARA LAVATÓRIO COM SENSOR DE PRESENCA. AF_01/2020</t>
  </si>
  <si>
    <t>SABONETEIRA DE PAREDE EM PLASTICO ABS COM ACABAMENTO CROMADO E ACRILICO, INCLUSO FIXAÇÃO. AF_01/2020</t>
  </si>
  <si>
    <t xml:space="preserve">MANOPLA E CANOPLA CROMADA </t>
  </si>
  <si>
    <t xml:space="preserve">ACABAMENTO MONOCOMANDO PARA CHUVEIRO </t>
  </si>
  <si>
    <t xml:space="preserve">MICTÓRIO SIFONADO LOUÇA BRANCA </t>
  </si>
  <si>
    <t xml:space="preserve">MICTÓRIO SIFONADO LOUÇA BRANCA PARA ENTRADA DE ÁGUA EMBUTIDA </t>
  </si>
  <si>
    <t xml:space="preserve">CHUVEIRO ELÉTRICO COMUM CORPO PLÁSTICO, TIPO DUCHA </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</si>
  <si>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</si>
  <si>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</si>
  <si>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</si>
  <si>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</si>
  <si>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</si>
  <si>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</si>
  <si>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</si>
  <si>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</si>
  <si>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</si>
  <si>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</si>
  <si>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</si>
  <si>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</si>
  <si>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</si>
  <si>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</si>
  <si>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</si>
  <si>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VASO SANITÁRIO SIFONADO COM CAIXA ACOPLADA, LOUÇA BRANCA - PADRÃO ALTO - FORNECIMENTO E INSTALAÇÃO. AF_01/2020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</si>
  <si>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</si>
  <si>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</si>
  <si>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</si>
  <si>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</si>
  <si>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</si>
  <si>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</si>
  <si>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</si>
  <si>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</si>
  <si>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</si>
  <si>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</si>
  <si>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</si>
  <si>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</si>
  <si>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</si>
  <si>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</si>
  <si>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H=1,4 M, VOLUME ÚTIL: 2000 L (PARA 5 CONTRIBUINTES). AF_12/2020</t>
  </si>
  <si>
    <t>TANQUE SÉPTICO RETANGULAR, EM ALVENARIA COM TIJOLOS CERÂMICOS MACIÇOS, DIMENSÕES INTERNAS: 1,2 X 2,4 X H=1,6 M, VOLUME ÚTIL: 3456 L (PARA 13 CONTRIBUINTES). AF_12/2020</t>
  </si>
  <si>
    <t>TANQUE SÉPTICO RETANGULAR, EM ALVENARIA COM TIJOLOS CERÂMICOS MACIÇOS, DIMENSÕES INTERNAS: 1,4 X 3,2 X H=1,8 M, VOLUME ÚTIL: 6272 L (PARA 32 CONTRIBUINTES). AF_12/2020</t>
  </si>
  <si>
    <t>TANQUE SÉPTICO RETANGULAR, EM ALVENARIA COM TIJOLOS CERÂMICOS MACIÇOS, DIMENSÕES INTERNAS: 1,6 X 4,4 X H=1,8 M, VOLUME ÚTIL: 9856 L (PARA 68 CONTRIBUINTES). AF_12/2020</t>
  </si>
  <si>
    <t>TANQUE SÉPTICO RETANGULAR, EM ALVENARIA COM TIJOLOS CERÂMICOS MACIÇOS, DIMENSÕES INTERNAS: 1,6 X 4,8 X H=2,0 M, VOLUME ÚTIL: 12288 L (PARA 86 CONTRIBUINTES). AF_12/2020</t>
  </si>
  <si>
    <t>TANQUE SÉPTICO RETANGULAR, EM ALVENARIA COM TIJOLOS CERÂMICOS MACIÇOS, DIMENSÕES INTERNAS: 1,6 X 4,6 X H=2,4 M, VOLUME ÚTIL: 14720 L (PARA 105 CONTRIBUINTES). AF_12/2020</t>
  </si>
  <si>
    <t>FILTRO ANAERÓBIO RETANGULAR, EM ALVENARIA COM TIJOLOS CERÂMICOS MACIÇOS, DIMENSÕES INTERNAS: 0,8 X 1,2 X H=1,67 M, VOLUME ÚTIL: 1152 L (PARA 5 CONTRIBUINTES). AF_12/2020</t>
  </si>
  <si>
    <t>FILTRO ANAERÓBIO RETANGULAR, EM ALVENARIA COM TIJOLOS CERÂMICOS MACIÇOS, DIMENSÕES INTERNAS: 1,2 X 1,8 X H=1,67 M, VOLUME ÚTIL: 2592 L (PARA 13 CONTRIBUINTES). AF_12/2020</t>
  </si>
  <si>
    <t>FILTRO ANAERÓBIO RETANGULAR, EM ALVENARIA COM TIJOLOS CERÂMICOS MACIÇOS, DIMENSÕES INTERNAS: 1,4 X 3,0 X H=1,67 M, VOLUME ÚTIL: 5040 L (PARA 32 CONTRIBUINTES). AF_12/2020</t>
  </si>
  <si>
    <t>FILTRO ANAERÓBIO RETANGULAR, EM ALVENARIA COM TIJOLOS CERÂMICOS MACIÇOS, DIMENSÕES INTERNAS: 1,4 X 4,2 X H=1,67 M, VOLUME ÚTIL: 7056 L (PARA 67 CONTRIBUINTES). AF_12/2020</t>
  </si>
  <si>
    <t>FILTRO ANAERÓBIO RETANGULAR, EM ALVENARIA COM TIJOLOS CERÂMICOS MACIÇOS, DIMENSÕES INTERNAS: 1,6 X 4,6 X H=1,67 M, VOLUME ÚTIL: 8832 L (PARA 84 CONTRIBUINTES). AF_12/2020</t>
  </si>
  <si>
    <t>FILTRO ANAERÓBIO RETANGULAR, EM ALVENARIA COM TIJOLOS CERÂMICOS MACIÇOS, DIMENSÕES INTERNAS: 1,6 X 5,6 X H=1,67 M, VOLUME ÚTIL: 10752 L (PARA 103 CONTRIBUINTES). AF_12/2020</t>
  </si>
  <si>
    <t>SUMIDOURO RETANGULAR, EM ALVENARIA COM TIJOLOS CERÂMICOS MACIÇOS, DIMENSÕES INTERNAS: 0,8 X 1,4 X H=3,0 M, ÁREA DE INFILTRAÇÃO: 13,2 M² (PARA 5 CONTRIBUINTES). AF_12/2020</t>
  </si>
  <si>
    <t>SUMIDOURO RETANGULAR, EM ALVENARIA COM TIJOLOS CERÂMICOS MACIÇOS, DIMENSÕES INTERNAS: 1,0 X 3,0 X H=3,0 M, ÁREA DE INFILTRAÇÃO: 25 M² (PARA 10 CONTRIBUINTES). AF_12/2020</t>
  </si>
  <si>
    <t>SUMIDOURO RETANGULAR, EM ALVENARIA COM TIJOLOS CERÂMICOS MACIÇOS, DIMENSÕES INTERNAS: 1,6 X 3,4 X H=3,0 M, ÁREA DE INFILTRAÇÃO: 32,9 M² (PARA 13 CONTRIBUINTES). AF_12/2020</t>
  </si>
  <si>
    <t>SUMIDOURO RETANGULAR, EM ALVENARIA COM TIJOLOS CERÂMICOS MACIÇOS, DIMENSÕES INTERNAS: 1,6 X 5,8 X H=3,0 M, ÁREA DE INFILTRAÇÃO: 50 M² (PARA 20 CONTRIBUINTES). AF_12/2020</t>
  </si>
  <si>
    <t>TANQUE SÉPTICO RETANGULAR, EM ALVENARIA COM BLOCOS DE CONCRETO, DIMENSÕES INTERNAS: 1,0 X 2,0 X H=1,4 M, VOLUME ÚTIL: 2000 L (PARA 5 CONTRIBUINTES). AF_12/2020</t>
  </si>
  <si>
    <t>TANQUE SÉPTICO RETANGULAR, EM ALVENARIA COM BLOCOS DE CONCRETO, DIMENSÕES INTERNAS: 1,2 X 2,4 X H=1,6 M, VOLUME ÚTIL: 3456 L (PARA 13 CONTRIBUINTES). AF_12/2020</t>
  </si>
  <si>
    <t>TANQUE SÉPTICO RETANGULAR, EM ALVENARIA COM BLOCOS DE CONCRETO, DIMENSÕES INTERNAS: 1,4 X 3,2 X H=1,8 M, VOLUME ÚTIL: 6272 L (PARA 32 CONTRIBUINTES). AF_12/2020</t>
  </si>
  <si>
    <t>TANQUE SÉPTICO RETANGULAR, EM ALVENARIA COM BLOCOS DE CONCRETO, DIMENSÕES INTERNAS: 1,6 X 4,4 X H=1,8 M, VOLUME ÚTIL: 9856 L (PARA 68 CONTRIBUINTES). AF_12/2020</t>
  </si>
  <si>
    <t>TANQUE SÉPTICO RETANGULAR, EM ALVENARIA COM BLOCOS DE CONCRETO, DIMENSÕES INTERNAS: 1,6 X 4,8 X H=2,0 M, VOLUME ÚTIL: 12288 L (PARA 86 CONTRIBUINTES). AF_12/2020</t>
  </si>
  <si>
    <t>TANQUE SÉPTICO RETANGULAR, EM ALVENARIA COM BLOCOS DE CONCRETO, DIMENSÕES INTERNAS: 1,6 X 4,6 X H=2,4 M, VOLUME ÚTIL: 14720 L (PARA 105 CONTRIBUINTES). AF_12/2020</t>
  </si>
  <si>
    <t>FILTRO ANAERÓBIO RETANGULAR, EM ALVENARIA COM BLOCOS DE CONCRETO, DIMENSÕES INTERNAS: 0,8 X 1,2 X H=1,67 M, VOLUME ÚTIL: 1152 L (PARA 5 CONTRIBUINTES). AF_12/2020</t>
  </si>
  <si>
    <t>FILTRO ANAERÓBIO RETANGULAR, EM ALVENARIA COM BLOCOS DE CONCRETO, DIMENSÕES INTERNAS: 1,2 X 1,8 X H=1,67 M, VOLUME ÚTIL: 2592 L (PARA 13 CONTRIBUINTES). AF_12/2020</t>
  </si>
  <si>
    <t>FILTRO ANAERÓBIO RETANGULAR, EM ALVENARIA COM BLOCOS DE CONCRETO, DIMENSÕES INTERNAS: 1,4 X 3,0 X H=1,67 M, VOLUME ÚTIL: 5040 L (PARA 32 CONTRIBUINTES). AF_12/2020</t>
  </si>
  <si>
    <t>FILTRO ANAERÓBIO RETANGULAR, EM ALVENARIA COM BLOCOS DE CONCRETO, DIMENSÕES INTERNAS: 1,4 X 4,2 X H=1,67 M, VOLUME ÚTIL: 7056 L (PARA 67 CONTRIBUINTES). AF_12/2020</t>
  </si>
  <si>
    <t>FILTRO ANAERÓBIO RETANGULAR, EM ALVENARIA COM BLOCOS DE CONCRETO, DIMENSÕES INTERNAS: 1,6 X 4,6 X H=1,67 M, VOLUME ÚTIL: 8832 L (PARA 84 CONTRIBUINTES). AF_12/2020</t>
  </si>
  <si>
    <t>FILTRO ANAERÓBIO RETANGULAR, EM ALVENARIA COM BLOCOS DE CONCRETO, DIMENSÕES INTERNAS: 1,6 X 5,6 X H=1,67 M, VOLUME ÚTIL: 10752 L (PARA 103 CONTRIBUINTES). AF_12/2020</t>
  </si>
  <si>
    <t>SUMIDOURO RETANGULAR, EM ALVENARIA COM BLOCOS DE CONCRETO, DIMENSÕES INTERNAS: 0,8 X 1,4 X H=3,0 M, ÁREA DE INFILTRAÇÃO: 13,2 M² (PARA 5 CONTRIBUINTES). AF_12/2020</t>
  </si>
  <si>
    <t>SUMIDOURO RETANGULAR, EM ALVENARIA COM BLOCOS DE CONCRETO, DIMENSÕES INTERNAS: 1,0 X 3,0 X H=3,0 M, ÁREA DE INFILTRAÇÃO: 25 M² (PARA 10 CONTRIBUINTES). AF_12/2020</t>
  </si>
  <si>
    <t>SUMIDOURO RETANGULAR, EM ALVENARIA COM BLOCOS DE CONCRETO, DIMENSÕES INTERNAS: 1,6 X 3,4 X H=3,0 M, ÁREA DE INFILTRAÇÃO: 32,9 M² (PARA 13 CONTRIBUINTES). . AF_12/2020</t>
  </si>
  <si>
    <t>SUMIDOURO RETANGULAR, EM ALVENARIA COM BLOCOS DE CONCRETO, DIMENSÕES INTERNAS: 1,6 X 5,8 X H=3,0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</si>
  <si>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</si>
  <si>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</si>
  <si>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</si>
  <si>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</si>
  <si>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</si>
  <si>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0,60 M E ALTURA = 0,10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</si>
  <si>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</si>
  <si>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</si>
  <si>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MISTURADOR MONOCOMANDO PARA CHUVEIRO, BASE BRUTA E ACABAMENTO CROMADO - FORNECIMENTO E INSTALAÇÃO. AF_08/2021</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</si>
  <si>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</si>
  <si>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</si>
  <si>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</si>
  <si>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</si>
  <si>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</si>
  <si>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</si>
  <si>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</si>
  <si>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</si>
  <si>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</si>
  <si>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</si>
  <si>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</si>
  <si>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</si>
  <si>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</si>
  <si>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</si>
  <si>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</si>
  <si>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</si>
  <si>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</si>
  <si>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</si>
  <si>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</si>
  <si>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</si>
  <si>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</si>
  <si>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</si>
  <si>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</si>
  <si>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</si>
  <si>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</si>
  <si>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</si>
  <si>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</si>
  <si>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</si>
  <si>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</si>
  <si>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</si>
  <si>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</si>
  <si>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</si>
  <si>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</si>
  <si>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</si>
  <si>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</si>
  <si>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</si>
  <si>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</si>
  <si>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</si>
  <si>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</si>
  <si>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</si>
  <si>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</si>
  <si>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</si>
  <si>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</si>
  <si>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</si>
  <si>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</si>
  <si>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</si>
  <si>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</si>
  <si>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</si>
  <si>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</si>
  <si>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</si>
  <si>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</si>
  <si>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</si>
  <si>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</si>
  <si>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</si>
  <si>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</si>
  <si>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</si>
  <si>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</si>
  <si>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</si>
  <si>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</si>
  <si>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</si>
  <si>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</si>
  <si>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</si>
  <si>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</si>
  <si>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</si>
  <si>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</si>
  <si>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</si>
  <si>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</si>
  <si>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</si>
  <si>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</si>
  <si>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</si>
  <si>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</si>
  <si>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</si>
  <si>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</si>
  <si>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</si>
  <si>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</si>
  <si>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</si>
  <si>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</si>
  <si>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</si>
  <si>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</si>
  <si>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</si>
  <si>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</si>
  <si>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</si>
  <si>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</si>
  <si>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</si>
  <si>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</si>
  <si>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</si>
  <si>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</si>
  <si>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25 (1 )   FORNECIMENTO E INSTALAÇÃO (EXCLUSIVE HIDRÔMETRO). AF_11/2016</t>
  </si>
  <si>
    <t>KIT CAVALETE PARA MEDIÇÃO DE ÁGUA - ENTRADA PRINCIPAL, EM AÇO GALVANIZADO DN 32 (1 ¼</t>
  </si>
  <si>
    <t>KIT CAVALETE PARA MEDIÇÃO DE ÁGUA - ENTRADA PRINCIPAL, EM AÇO GALVANIZADO DN 40 (1 ½</t>
  </si>
  <si>
    <t>KIT CAVALETE PARA MEDIÇÃO DE ÁGUA - ENTRADA PRINCIPAL, EM AÇO GALVANIZADO DN 50 (2</t>
  </si>
  <si>
    <t>KIT CAVALETE PARA MEDIÇÃO DE ÁGUA - ENTRADA INDIVIDUALIZADA, EM PVC DN 25 (¾</t>
  </si>
  <si>
    <t>KIT CAVALETE PARA MEDIÇÃO DE ÁGUA - ENTRADA INDIVIDUALIZADA, EM PVC DN 32 (1</t>
  </si>
  <si>
    <t>HIDRÔMETRO DN 20 (½</t>
  </si>
  <si>
    <t>HIDRÔMETRO DN 25 (¾ ), 5,0 M³/H FORNECIMENTO E INSTALAÇÃO. AF_11/2016</t>
  </si>
  <si>
    <t>CAIXA EM CONCRETO PRÉ-MOLDADO PARA ABRIGO DE HIDRÔMETRO COM DN 20 (½</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</si>
  <si>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</si>
  <si>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</si>
  <si>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</si>
  <si>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</si>
  <si>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</si>
  <si>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</si>
  <si>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</si>
  <si>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</si>
  <si>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</si>
  <si>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</si>
  <si>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</si>
  <si>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</si>
  <si>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</si>
  <si>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</si>
  <si>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</si>
  <si>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</si>
  <si>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</si>
  <si>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</si>
  <si>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</si>
  <si>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</si>
  <si>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</si>
  <si>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</si>
  <si>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</si>
  <si>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</si>
  <si>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</si>
  <si>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</si>
  <si>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</si>
  <si>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</si>
  <si>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</si>
  <si>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</si>
  <si>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</si>
  <si>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</si>
  <si>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</si>
  <si>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</si>
  <si>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</si>
  <si>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</si>
  <si>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</si>
  <si>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</si>
  <si>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</si>
  <si>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 xml:space="preserve">FIXAÇÃO DE TUBOS HORIZONTAIS DE PVC, CPVC OU COBRE DIÂMETROS MAIORES QUE 40 MM E MENORES OU IGUAIS A 75 MM COM ABRAÇADEIRA METÁLICA RÍGIDA TIPO </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</si>
  <si>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</si>
  <si>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</si>
  <si>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</si>
  <si>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</si>
  <si>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</si>
  <si>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</si>
  <si>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</si>
  <si>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</si>
  <si>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</si>
  <si>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</si>
  <si>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</si>
  <si>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</si>
  <si>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</si>
  <si>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t>
  </si>
  <si>
    <t>CONJUNTO HIDRÁULICO PARA INSTALAÇÃO DE BOMBA EM AÇO ROSCÁVEL, DN SUCÇÃO 50 (2</t>
  </si>
  <si>
    <t>CONJUNTO HIDRÁULICO PARA INSTALAÇÃO DE BOMBA EM AÇO ROSCÁVEL, DN SUCÇÃO 40 (1 1/2</t>
  </si>
  <si>
    <t>CONJUNTO HIDRÁULICO PARA INSTALAÇÃO DE BOMBA EM AÇO ROSCÁVEL, DN SUCÇÃO 32 (1 1/4</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</si>
  <si>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</si>
  <si>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</si>
  <si>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</si>
  <si>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</si>
  <si>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</si>
  <si>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ELETROCALHA FIXADA. AF_07/2017</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</si>
  <si>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</si>
  <si>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</si>
  <si>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</si>
  <si>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</si>
  <si>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</si>
  <si>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</si>
  <si>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</si>
  <si>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</si>
  <si>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</si>
  <si>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</si>
  <si>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</si>
  <si>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</si>
  <si>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</si>
  <si>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</si>
  <si>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</si>
  <si>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</si>
  <si>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</si>
  <si>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</si>
  <si>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</si>
  <si>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AQUECEDOR SOLAR COMPACTO, KIT PARA 1 COLETOR SOLAR EM VIDRO TEMPERADO E SERPENTINA EM TUBO DE COBRE COM SUPORTE, RESERVATÓRIO, FIXAÇÕES E TUBOS - FORNECIMENTO E INSTALAÇÃO. AF_12/2021</t>
  </si>
  <si>
    <t>BLOCO CONCRETADO NO LOCAL, 20X20X15CM, PARA BASE DE FIXAÇÃO DA ESTRUTURA SOLAR PARA LAJE DE CONCRETO - FORNECIMENTO E INSTALAÇÃO. AF_12/2021</t>
  </si>
  <si>
    <t>RESERVATÓRIO TÉRMICO/BOILER SOLAR EM AÇO INOX 400 L COM 2 PLACAS COLETORAS EM VIDRO TEMPERADO COM SERPENTINA EM TUBO DE COBRE 2 X 1 M - FORNECIMENTO E INSTALAÇÃO. AF_12/2021</t>
  </si>
  <si>
    <t>RESERVATÓRIO TÉRMICO/BOILER SOLAR EM AÇO INOX 600 L COM 3 PLACAS COLETORAS EM VIDRO TEMPERADO COM SERPENTINA EM TUBO DE COBRE 2 X 1 M - FORNECIMENTO E INSTALAÇÃO. AF_12/2021</t>
  </si>
  <si>
    <t>RESERVATÓRIO TÉRMICO/BOILER SOLAR EM AÇO INOX 800 L COM 4 PLACAS COLETORAS EM VIDRO TEMPERADO COM SERPENTINA EM TUBO DE COBRE 2 X 1 M - FORNECIMENTO E INSTALAÇÃO. AF_12/2021</t>
  </si>
  <si>
    <t>RESERVATÓRIO TÉRMICO/BOILER SOLAR EM AÇO INOX 1000 L COM 5 PLACAS COLETORAS EM VIDRO TEMPERADO COM SERPENTINA EM TUBO DE COBRE 2 X 1 M - FORNECIMENTO E INSTALAÇÃO. AF_12/2021</t>
  </si>
  <si>
    <t>COLAR DE TOMADA, PVC, COM TRAVAS, DE 60 MM X 1/2" OU 60 MM X 3/4", PARA LIGAÇÃO PREDIAL DE ÁGUA. AF_06/2022</t>
  </si>
  <si>
    <t>LIGACOES PREDIAIS AGUA/ESGOTO/ENERGIA/TELEFONE</t>
  </si>
  <si>
    <t>COLAR DE TOMADA, PVC, COM TRAVAS, DE 75 MM X 1/2" OU 75 MM X 3/4", PARA LIGAÇÃO PREDIAL DE ÁGUA. AF_06/2022</t>
  </si>
  <si>
    <t>COLAR DE TOMADA, PVC, COM TRAVAS, DE 85 MM X 1/2" OU 85 MM X 3/4", PARA LIGAÇÃO PREDIAL DE ÁGUA. AF_06/2022</t>
  </si>
  <si>
    <t>COLAR DE TOMADA, PVC, COM TRAVAS, DE 110 MM X 1/2" OU 110 MM X 3/4", PARA LIGAÇÃO PREDIAL DE ÁGUA. AF_06/2022</t>
  </si>
  <si>
    <t>COLAR DE TOMADA, POLIPROPILENO, COM PARAFUSOS, 63 MM X 1/2", PARA LIGAÇÃO PREDIAL DE ÁGUA. AF_06/2022</t>
  </si>
  <si>
    <t>COLAR DE TOMADA, POLIPROPILENO, COM PARAFUSOS, 63 MM X 3/4", PARA LIGAÇÃO PREDIAL DE ÁGUA. AF_06/2022</t>
  </si>
  <si>
    <t>TÊ DE SERVIÇO INTEGRADO, POLIPROPILENO, PARA TUBOS EM PEAD, 63 MM X 20 MM, PARA LIGAÇÃO PREDIAL DE ÁGUA. AF_06/2022</t>
  </si>
  <si>
    <t>ADAPTADOR, POLIPROPILENO, PARA TUBOS EM PEAD, 20 MM X 1/2", PARA LIGAÇÃO PREDIAL DE ÁGUA. AF_06/2022</t>
  </si>
  <si>
    <t>ADAPTADOR, POLIPROPILENO, PARA TUBOS EM PEAD, 20 MM X 3/4", PARA LIGAÇÃO PREDIAL DE ÁGUA. AF_06/2022</t>
  </si>
  <si>
    <t>ADAPTADOR, POLIPROPILENO, PARA TUBOS EM PEAD, 32 MM X 1", PARA LIGAÇÃO PREDIAL DE ÁGUA. AF_06/2022</t>
  </si>
  <si>
    <t>COTOVELO/JOELHO COM ADAPTADOR, POLIPROPILENO, PARA TUBOS EM PEAD, 20 MM X 1/2", PARA LIGAÇÃO PREDIAL DE ÁGUA. AF_06/2022</t>
  </si>
  <si>
    <t>COTOVELO/JOELHO COM ADAPTADOR, POLIPROPILENO, PARA TUBOS EM PEAD, 20 MM X 3/4", PARA LIGAÇÃO PREDIAL DE ÁGUA. AF_06/2022</t>
  </si>
  <si>
    <t>COTOVELO/JOELHO COM ADAPTADOR, POLIPROPILENO, PARA TUBOS EM PEAD, 32 MM X 1", PARA LIGAÇÃO PREDIAL DE ÁGUA. AF_06/2022</t>
  </si>
  <si>
    <t>ADAPTADOR, PVC, CURTO COM BOLSA E ROSCA, 20 MM X 1/2", PARA LIGAÇÃO PREDIAL DE ÁGUA. AF_06/2022</t>
  </si>
  <si>
    <t>ADAPTADOR, PVC, CURTO COM BOLSA E ROSCA, 32 MM X 1", PARA LIGAÇÃO PREDIAL DE ÁGUA. AF_06/2022</t>
  </si>
  <si>
    <t>COTOVELO/JOELHO 90°, POLIPROPILENO, PARA TUBOS EM PEAD, 20 X 20 MM, PARA LIGAÇÃO PREDIAL DE ÁGUA. AF_06/2022</t>
  </si>
  <si>
    <t>COTOVELO/JOELHO 90°, POLIPROPILENO, PARA TUBOS EM PEAD, 32 X 32 MM, PARA LIGAÇÃO PREDIAL DE ÁGUA. AF_06/2022</t>
  </si>
  <si>
    <t>UNIÃO, POLIPROPILENO, PARA TUBOS EM PEAD, 20 MM, PARA LIGAÇÃO PREDIAL DE ÁGUA. AF_06/2022</t>
  </si>
  <si>
    <t>UNIÃO, POLIPROPILENO, PARA TUBOS EM PEAD, 32 MM, PARA LIGAÇÃO PREDIAL DE ÁGUA. AF_06/2022</t>
  </si>
  <si>
    <t>REGISTRO ESFERA, PVC, DE PASSEIO, PARA POLIETILENO, 20 MM, PARA LIGAÇÃO PREDIAL DE ÁGUA. AF_06/2022</t>
  </si>
  <si>
    <t>REGISTRO ESFERA, PVC, COM ROSCA, 1/2", PARA LIGAÇÃO PREDIAL DE ÁGUA. AF_06/2022</t>
  </si>
  <si>
    <t>LUVA, PVC, ROSCÁVEL, 1/2", PARA LIGAÇÃO PREDIAL DE ÁGUA. AF_06/2022</t>
  </si>
  <si>
    <t>LUVA, PVC, ROSCÁVEL, 1", PARA LIGAÇÃO PREDIAL DE ÁGUA. AF_06/2022</t>
  </si>
  <si>
    <t>TUBO, PEAD, PE-80, DE = 20 MM X 2,3 MM, PARA LIGAÇÃO PREDIAL DE ÁGUA. AF_06/2022</t>
  </si>
  <si>
    <t>TUBO, PEAD, PE-80, DE = 32 MM X 3,0 MM, PARA LIGAÇÃO PREDIAL DE ÁGUA. AF_06/2022</t>
  </si>
  <si>
    <t>(COMPOSIÇÃO REPRESENTATIVA) LIGAÇÃO PREDIAL DE ÁGUA, REDE DN 50 MM, RAMAL PREDIAL DE 20 MM, L = 2,0 M, LARGURA DA VALA = 0,65 M; COM COLAR DE TOMADA DE PVC; ESCAVAÇÃO MECANIZADA, PREPARO DE FUNDO DE VALA E REATERRO COMPACTADO. AF_06/2022</t>
  </si>
  <si>
    <t>(COMPOSIÇÃO REPRESENTATIVA) LIGAÇÃO PREDIAL DE ÁGUA, REDE DN 50 MM, RAMAL PREDIAL DE 20 MM, L = 4,0 M, LARGURA DA VALA = 0,65 M; COM COLAR DE TOMADA DE PVC; ESCAVAÇÃO MECANIZADA, PREPARO DE FUNDO DE VALA E REATERRO COMPACTADO. AF_06/2022</t>
  </si>
  <si>
    <t>(COMPOSIÇÃO REPRESENTATIVA) LIGAÇÃO PREDIAL DE ÁGUA, REDE DN 50 MM, RAMAL PREDIAL DE 20 MM, L = 6,0 M, LARGURA DA VALA = 0,65 M; COM COLAR DE TOMADA DE PVC; ESCAVAÇÃO MECANIZADA, PREPARO DE FUNDO DE VALA E REATERRO COMPACTADO. AF_06/2022</t>
  </si>
  <si>
    <t>(COMPOSIÇÃO REPRESENTATIVA) LIGAÇÃO PREDIAL DE ÁGUA, REDE DN 50 MM, RAMAL PREDIAL DE 20 MM, L = 2,0 M, LARGURA DA VALA = 0,65 M; COM COLAR DE TOMADA DE PVC; ESCAVAÇÃO MANUAL, PREPARO DE FUNDO DE VALA E REATERRO COMPACTADO. AF_06/2022</t>
  </si>
  <si>
    <t>(COMPOSIÇÃO REPRESENTATIVA) LIGAÇÃO PREDIAL DE ÁGUA, REDE DN 50 MM, RAMAL PREDIAL DE 20 MM, L = 4,0 M, LARGURA DA VALA = 0,65 M; COM COLAR DE TOMADA DE PVC; ESCAVAÇÃO MANUAL, PREPARO DE FUNDO DE VALA E REATERRO COMPACTADO. AF_06/2022</t>
  </si>
  <si>
    <t>(COMPOSIÇÃO REPRESENTATIVA) LIGAÇÃO PREDIAL DE ÁGUA, REDE DN 50 MM, RAMAL PREDIAL DE 20 MM, L = 6,0 M, LARGURA DA VALA = 0,65 M; COM COLAR DE TOMADA DE PVC; ESCAVAÇÃO MANUAL, PREPARO DE FUNDO DE VALA E REATERRO COMPACTADO. AF_06/2022</t>
  </si>
  <si>
    <t>CURVA LONGA, 90 GRAUS, PVC OCRE, JUNTA ELÁSTICA, DN 100 MM, PARA COLETOR PREDIAL DE ESGOTO. AF_06/2022</t>
  </si>
  <si>
    <t>CURVA LONGA, 45 GRAUS, PVC OCRE, JUNTA ELÁSTICA, DN 100 MM, PARA COLETOR PREDIAL DE ESGOTO. AF_06/2022</t>
  </si>
  <si>
    <t>CURVA LONGA, 90 GRAUS, PVC OCRE, JUNTA ELÁSTICA, DN 150 MM, PARA COLETOR PREDIAL DE ESGOTO. AF_06/2022</t>
  </si>
  <si>
    <t>CURVA LONGA, 45 GRAUS, PVC OCRE, JUNTA ELÁSTICA, DN 150 MM, PARA COLETOR PREDIAL DE ESGOTO. AF_06/2022</t>
  </si>
  <si>
    <t>LUVA DE CORRER, PVC OCRE, JUNTA ELÁSTICA, DN 100 MM, PARA COLETOR PREDIAL DE ESGOTO. AF_06/2022</t>
  </si>
  <si>
    <t>LUVA DE CORRER, PVC OCRE, JUNTA ELÁSTICA, DN 150 MM, PARA COLETOR PREDIAL DE ESGOTO. AF_06/2022</t>
  </si>
  <si>
    <t>REDUÇÃO EXCÊNTRICA, PVC OCRE, JUNTA ELÁSTICA, 150 X 100 MM, PARA COLETOR PREDIAL DE ESGOTO. AF_06/2022</t>
  </si>
  <si>
    <t>REDUÇÃO EXCÊNTRICA, PVC OCRE, JUNTA ELÁSTICA, 200 X 150 MM, PARA COLETOR PREDIAL DE ESGOTO. AF_06/2022</t>
  </si>
  <si>
    <t>TÊ, PVC OCRE, JUNTA ELÁSTICA, DN 100 MM, PARA COLETOR PREDIAL DE ESGOTO. AF_06/2022</t>
  </si>
  <si>
    <t>TÊ, PVC OCRE, JUNTA ELÁSTICA, DN 150 MM, PARA COLETOR PREDIAL DE ESGOTO. AF_06/2022</t>
  </si>
  <si>
    <t>TÊ, PVC OCRE, JUNTA ELÁSTICA, DN 200 MM, PARA COLETOR PREDIAL DE ESGOTO. AF_06/2022</t>
  </si>
  <si>
    <t>SELIM, PVC OCRE, COM TRAVA, DN 125 X 100 MM OU 150 X 100 MM, PARA COLETOR PREDIAL DE ESGOTO. AF_06/2022</t>
  </si>
  <si>
    <t>SELIM, PVC OCRE, COMPACTO, DN 150 X 100 MM, PARA COLETOR PREDIAL DE ESGOTO.AF_06/2022</t>
  </si>
  <si>
    <t>SELIM, PVC OCRE, COMPACTO, DN 200 X 100 MM, PARA COLETOR PREDIAL DE ESGOTO. AF_06/2022</t>
  </si>
  <si>
    <t>SELIM, PVC OCRE, COMPACTO, DN 300 X 100 MM, PARA COLETOR PREDIAL DE ESGOTO. AF_06/2022</t>
  </si>
  <si>
    <t>JUNÇÃO 45 GRAUS, PVC OCRE, JUNTA ELÁSTICA, DN 100 MM, PARA COLETOR PREDIAL DE ESGOTO. AF_06/2022</t>
  </si>
  <si>
    <t>JUNÇÃO 45 GRAUS, PVC OCRE, JUNTA ELÁSTICA, DN 150 MM, PARA COLETOR PREDIAL DE ESGOTO. AF_06/2022</t>
  </si>
  <si>
    <t>PLUG, PVC OCRE, JUNTA ELÁSTICA, DN 100 MM, PARA COLETOR PREDIAL DE ESGOTO. AF_06/2022</t>
  </si>
  <si>
    <t>PLUG, PVC OCRE, JUNTA ELÁSTICA, DN 150 MM, PARA COLETOR PREDIAL DE ESGOTO. AF_06/2022</t>
  </si>
  <si>
    <t>CAP, PVC OCRE, JUNTA ELÁSTICA, DN 150 MM, PARA COLETOR PREDIAL DE ESGOTO. AF_06/2022</t>
  </si>
  <si>
    <t>TUBO, PVC OCRE, JUNTA ELÁSTICA, DN 100 MM, PARA COLETOR PREDIAL DE ESGOTO. AF_06/2022</t>
  </si>
  <si>
    <t>TUBO, PVC OCRE, JUNTA ELÁSTICA, DN 150 MM, PARA COLETOR PREDIAL DE ESGOTO. AF_06/2022</t>
  </si>
  <si>
    <t>(COMPOSIÇÃO REPRESENTATIVA) LIGAÇÃO PREDIAL DE ESGOTO, REDE DN 150 MM, COLETOR PREDIAL DN 100 MM, L = 2,0 M, LARGURA DA VALA = 0,65 M; COM SELIM E CURVA 90 GRAUS; ESCAVAÇÃO MECANIZADA, PREPARO DE FUNDO DE VALA E REATERRO COMPACTADO. AF_06/2022</t>
  </si>
  <si>
    <t>(COMPOSIÇÃO REPRESENTATIVA) LIGAÇÃO PREDIAL DE ESGOTO, REDE DN 300 MM, COLETOR PREDIAL DN 100 MM, L = 2,0 M, LARGURA DA VALA = 0,65 M;COM SELIM E CURVA 90 GRAUS; ESCAVAÇÃO MECANIZADA, PREPARO DE FUNDO DE VALA E REATERRO COMPACTADO. AF_06/2022</t>
  </si>
  <si>
    <t>(COMPOSIÇÃO REPRESENTATIVA) LIGAÇÃO PREDIAL DE ESGOTO, REDE DN 150 MM, COLETOR PREDIAL DN 150 MM, L = 2,0 M, LARGURA DA VALA = 0,65 M; COM TÊ E CURVA 90 GRAUS; ESCAVAÇÃO MECANIZADA, PREPARO DE FUNDO DE VALA E REATERRO COMPACTADO. AF_06/2022</t>
  </si>
  <si>
    <t>(COMPOSIÇÃO REPRESENTATIVA) LIGAÇÃO PREDIAL DE ESGOTO, REDE DN 150 MM, COLETOR PREDIAL DN 100 MM, L = 4,0 M, LARGURA DA VALA = 0,65 M; COM SELIM E CURVA 90 GRAUS; ESCAVAÇÃO MECANIZADA, PREPARO DE FUNDO DE VALA E REATERRO COMPACTADO. AF_06/2022</t>
  </si>
  <si>
    <t>(COMPOSIÇÃO REPRESENTATIVA) LIGAÇÃO PREDIAL DE ESGOTO, REDE DN 300 MM, COLETOR PREDIAL DN 100 MM, L = 4,0 M, LARGURA DA VALA = 0,65 M; COM SELIM E CURVA 90 GRAUS; ESCAVAÇÃO MECANIZADA, PREPARO DE FUNDO DE VALA E REATERRO COMPACTADO. AF_06/2022</t>
  </si>
  <si>
    <t>(COMPOSIÇÃO REPRESENTATIVA) LIGAÇÃO PREDIAL DE ESGOTO, REDE DN 150 MM, COLETOR PREDIAL DN 150 MM, L = 4,0 M, LARGURA DA VALA = 0,65 M; COM TÊ E CURVA 90 GRAUS; ESCAVAÇÃO MECANIZADA, PREPARO DE FUNDO DE VALA E REATERRO COMPACTADO. AF_06/2022</t>
  </si>
  <si>
    <t>(COMPOSIÇÃO REPRESENTATIVA) LIGAÇÃO PREDIAL DE ESGOTO, REDE DN 150 MM, COLETOR PREDIAL DN 100 MM, L = 6,0 M, LARGURA DA VALA = 0,65 M; COM SELIM E CURVA 90 GRAUS; ESCAVAÇÃO MECANIZADA, PREPARO DE FUNDO DE VALA E REATERRO COMPACTADO. AF_06/2022</t>
  </si>
  <si>
    <t>(COMPOSIÇÃO REPRESENTATIVA) LIGAÇÃO PREDIAL DE ESGOTO, REDE DN 300 MM, COLETOR PREDIAL DN 100 MM, L = 6,0 M, LARGURA DA VALA = 0,65 M; COM SELIM E CURVA 90 GRAUS; ESCAVAÇÃO MECANIZADA, PREPARO DE FUNDO DE VALA E REATERRO COMPACTADO. AF_06/2022</t>
  </si>
  <si>
    <t>(COMPOSIÇÃO REPRESENTATIVA) LIGAÇÃO PREDIAL DE ESGOTO, REDE DN 150 MM, COLETOR PREDIAL DN 150 MM, L = 6,0 M, LARGURA DA VALA = 0,65 M; COM TÊ E CURVA 90 GRAUS; ESCAVAÇÃO MECANIZADA, PREPARO DE FUNDO DE VALA E REATERRO COMPACTADO. AF_06/2022</t>
  </si>
  <si>
    <t>(COMPOSIÇÃO REPRESENTATIVA) LIGAÇÃO PREDIAL DE ESGOTO, REDE DN 150 MM, COLETOR PREDIAL DN 100 MM, L = 2,0 M, LARGURA DA VALA = 0,65 M; COM SELIM E CURVA 90 GRAUS; ESCAVAÇÃO MANUAL, PREPARO DE FUNDO DE VALA E REATERRO COMPACTADO. AF_06/2022</t>
  </si>
  <si>
    <t>(COMPOSIÇÃO REPRESENTATIVA) LIGAÇÃO PREDIAL DE ESGOTO, REDE DN 300 MM, COLETOR PREDIAL DN 100 MM, L = 2,0 M, LARGURA DA VALA = 0,65 M; COM SELIM E CURVA 90 GRAUS; ESCAVAÇÃO MANUAL, PREPARO DE FUNDO DE VALA E REATERRO COMPACTADO. AF_06/2022</t>
  </si>
  <si>
    <t>(COMPOSIÇÃO REPRESENTATIVA) LIGAÇÃO PREDIAL DE ESGOTO, REDE DN 150 MM, COLETOR PREDIAL DN 150 MM, L = 2,0 M, LARGURA DA VALA = 0,65 M; COM TÊ E CURVA 90 GRAUS; ESCAVAÇÃO MANUAL, PREPARO DE FUNDO DE VALA E REATERRO COMPACTADO. AF_06/2022</t>
  </si>
  <si>
    <t>(COMPOSIÇÃO REPRESENTATIVA) LIGAÇÃO PREDIAL DE ESGOTO, REDE DN 150 MM, COLETOR PREDIAL DN 100 MM, L = 4,0 M, LARGURA DA VALA = 0,65 M; COM SELIM E CURVA 90 GRAUS; ESCAVAÇÃO MANUAL, PREPARO DE FUNDO DE VALA E REATERRO COMPACTADO. AF_06/2022</t>
  </si>
  <si>
    <t>(COMPOSIÇÃO REPRESENTATIVA) LIGAÇÃO PREDIAL DE ESGOTO, REDE DN 300 MM, COLETOR PREDIAL DN 100 MM, L = 4,0 M, LARGURA DA VALA = 0,65 M; COM SELIM E CURVA 90 GRAUS; ESCAVAÇÃO MANUAL, PREPARO DE FUNDO DE VALA E REATERRO COMPACTADO. AF_06/2022</t>
  </si>
  <si>
    <t>(COMPOSIÇÃO REPRESENTATIVA) LIGAÇÃO PREDIAL DE ESGOTO, REDE DN 150 MM, COLETOR PREDIAL DN 150 MM, L = 4,0 M, LARGURA DA VALA = 0,65 M; COM TÊ E CURVA 90 GRAUS; ESCAVAÇÃO MANUAL, PREPARO DE FUNDO DE VALA E REATERRO COMPACTADO. AF_06/2022</t>
  </si>
  <si>
    <t>(COMPOSIÇÃO REPRESENTATIVA) LIGAÇÃO PREDIAL DE ESGOTO, REDE DN 150 MM, COLETOR PREDIAL DN 100 MM, L = 6,0 M, LARGURA DA VALA = 0,65 M; COM SELIM E CURVA 90 GRAUS; ESCAVAÇÃO MANUAL, PREPARO DE FUNDO DE VALA E REATERRO COMPACTADO. AF_06/2022</t>
  </si>
  <si>
    <t>(COMPOSIÇÃO REPRESENTATIVA) LIGAÇÃO PREDIAL DE ESGOTO, REDE DN 300 MM, COLETOR PREDIAL DN 100 MM, L = 6,0 M, LARGURA DA VALA = 0,65 M; COM SELIM E CURVA 90 GRAUS; ESCAVAÇÃO MANUAL, PREPARO DE FUNDO DE VALA E REATERRO COMPACTADO. AF_06/2022</t>
  </si>
  <si>
    <t>(COMPOSIÇÃO REPRESENTATIVA) LIGAÇÃO PREDIAL DE ESGOTO, REDE DN 150 MM, COLETOR PREDIAL DN 150 MM, L = 6,0 M, LARGURA DA VALA = 0,65 M; COM TÊ E CURVA 90 GRAUS; ESCAVAÇÃO MANUAL, PREPARO DE FUNDO DE VALA E REATERRO COMPACTADO. AF_06/2022</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</si>
  <si>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</si>
  <si>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</si>
  <si>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</si>
  <si>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</si>
  <si>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</si>
  <si>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</si>
  <si>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</si>
  <si>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</si>
  <si>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</si>
  <si>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</si>
  <si>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</si>
  <si>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</si>
  <si>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</si>
  <si>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</si>
  <si>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</si>
  <si>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</si>
  <si>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</si>
  <si>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</si>
  <si>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</si>
  <si>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</si>
  <si>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</si>
  <si>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</si>
  <si>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</si>
  <si>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</si>
  <si>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</si>
  <si>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</si>
  <si>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</si>
  <si>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</si>
  <si>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</si>
  <si>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</si>
  <si>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</si>
  <si>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</si>
  <si>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</si>
  <si>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</si>
  <si>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</si>
  <si>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</si>
  <si>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</si>
  <si>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</si>
  <si>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</si>
  <si>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</si>
  <si>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</si>
  <si>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</si>
  <si>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</si>
  <si>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</si>
  <si>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</si>
  <si>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</si>
  <si>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</si>
  <si>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</si>
  <si>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</si>
  <si>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</si>
  <si>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</si>
  <si>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</si>
  <si>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</si>
  <si>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</si>
  <si>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</si>
  <si>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</si>
  <si>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</si>
  <si>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</si>
  <si>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</si>
  <si>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</si>
  <si>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</si>
  <si>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</si>
  <si>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</si>
  <si>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</si>
  <si>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</si>
  <si>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</si>
  <si>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</si>
  <si>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</si>
  <si>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</si>
  <si>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</si>
  <si>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</si>
  <si>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</si>
  <si>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</si>
  <si>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</si>
  <si>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</si>
  <si>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</si>
  <si>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</si>
  <si>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</si>
  <si>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</si>
  <si>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</si>
  <si>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</si>
  <si>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</si>
  <si>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</si>
  <si>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</si>
  <si>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</si>
  <si>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</si>
  <si>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</si>
  <si>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</si>
  <si>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</si>
  <si>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</si>
  <si>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</si>
  <si>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</si>
  <si>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</si>
  <si>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</si>
  <si>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</si>
  <si>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</si>
  <si>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</si>
  <si>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</si>
  <si>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</si>
  <si>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</si>
  <si>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</si>
  <si>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</si>
  <si>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</si>
  <si>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</si>
  <si>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</si>
  <si>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</si>
  <si>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</si>
  <si>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</si>
  <si>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</si>
  <si>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</si>
  <si>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</si>
  <si>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</si>
  <si>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</si>
  <si>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</si>
  <si>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</si>
  <si>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</si>
  <si>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</si>
  <si>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</si>
  <si>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</si>
  <si>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</si>
  <si>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</si>
  <si>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 xml:space="preserve">DESMONTE DE MATERIAL DE 3ª CATEGORIA (BLOCOS DE ROCHAS OU MATACOS), COM MARTELETE PNEUMÁTICO MANUAL </t>
  </si>
  <si>
    <t xml:space="preserve">DESMONTE DE MATERIAL DE 3ª CATEGORIA (BLOCOS DE ROCHAS OU MATACOS), EM VALA, COM MARTELETE PNEUMÁTICO MANUAL </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</si>
  <si>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</si>
  <si>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</si>
  <si>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</si>
  <si>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</si>
  <si>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</si>
  <si>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</si>
  <si>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</si>
  <si>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</si>
  <si>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</si>
  <si>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</si>
  <si>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</si>
  <si>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</si>
  <si>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</si>
  <si>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</si>
  <si>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</si>
  <si>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</si>
  <si>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</si>
  <si>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</si>
  <si>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</si>
  <si>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</si>
  <si>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MANUAL DE VALA COM PROFUNDIDADE MENOR OU IGUAL A 1,30 M.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</si>
  <si>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</si>
  <si>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</si>
  <si>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</si>
  <si>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</si>
  <si>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</si>
  <si>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</si>
  <si>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</si>
  <si>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</si>
  <si>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</si>
  <si>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</si>
  <si>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</si>
  <si>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</si>
  <si>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</si>
  <si>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</si>
  <si>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</si>
  <si>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</si>
  <si>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</si>
  <si>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</si>
  <si>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</si>
  <si>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</si>
  <si>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</si>
  <si>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</si>
  <si>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</si>
  <si>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</si>
  <si>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</si>
  <si>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</si>
  <si>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</si>
  <si>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</si>
  <si>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</si>
  <si>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</si>
  <si>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</si>
  <si>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</si>
  <si>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</si>
  <si>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</si>
  <si>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</si>
  <si>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</si>
  <si>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</si>
  <si>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</si>
  <si>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</si>
  <si>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</si>
  <si>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</si>
  <si>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</si>
  <si>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</si>
  <si>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</si>
  <si>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</si>
  <si>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</si>
  <si>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</si>
  <si>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</si>
  <si>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</si>
  <si>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</si>
  <si>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</si>
  <si>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</si>
  <si>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</si>
  <si>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</si>
  <si>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</si>
  <si>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</si>
  <si>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</si>
  <si>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</si>
  <si>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</si>
  <si>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</si>
  <si>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</si>
  <si>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</si>
  <si>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</si>
  <si>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</si>
  <si>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</si>
  <si>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</si>
  <si>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</si>
  <si>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</si>
  <si>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</si>
  <si>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</si>
  <si>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</si>
  <si>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</si>
  <si>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</si>
  <si>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</si>
  <si>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</si>
  <si>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</si>
  <si>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</si>
  <si>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</si>
  <si>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</si>
  <si>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</si>
  <si>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</si>
  <si>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</si>
  <si>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</si>
  <si>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</si>
  <si>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</si>
  <si>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</si>
  <si>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</si>
  <si>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</si>
  <si>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</si>
  <si>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</si>
  <si>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</si>
  <si>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</si>
  <si>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</si>
  <si>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</si>
  <si>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</si>
  <si>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</si>
  <si>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</si>
  <si>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</si>
  <si>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</si>
  <si>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</si>
  <si>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</si>
  <si>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</si>
  <si>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</si>
  <si>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</si>
  <si>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</si>
  <si>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</si>
  <si>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</si>
  <si>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</si>
  <si>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</si>
  <si>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</si>
  <si>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</si>
  <si>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</si>
  <si>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</si>
  <si>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</si>
  <si>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</si>
  <si>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</si>
  <si>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</si>
  <si>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ALVENARIA DE VEDAÇÃO DE BLOCOS CERÂMICOS MACIÇOS DE 5X10X20CM (ESPESSURA 10CM) E ARGAMASSA DE ASSENTAMENTO COM PREPARO EM BETONEIRA. AF_05/2020</t>
  </si>
  <si>
    <t>ALVENARIA DE VEDAÇÃO DE BLOCOS CERÂMICOS FURADOS NA VERTICAL DE 9X19X39 CM (ESPESSURA 9 CM) E ARGAMASSA DE ASSENTAMENTO COM PREPARO EM BETONEIRA. AF_12/2021</t>
  </si>
  <si>
    <t>ALVENARIA DE VEDAÇÃO DE BLOCOS CERÂMICOS FURADOS NA VERTICAL DE 9X19X39 CM (ESPESSURA 9 CM) E ARGAMASSA DE ASSENTAMENTO COM PREPARO MANUAL. AF_12/2021</t>
  </si>
  <si>
    <t>ALVENARIA DE VEDAÇÃO DE BLOCOS CERÂMICOS FURADOS NA VERTICAL DE 14X19X39 CM (ESPESSURA 14 CM) E ARGAMASSA DE ASSENTAMENTO COM PREPARO EM BETONEIRA. AF_12/2021</t>
  </si>
  <si>
    <t>ALVENARIA DE VEDAÇÃO DE BLOCOS CERÂMICOS FURADOS NA VERTICAL DE 14X19X39 CM (ESPESSURA 14 CM) E ARGAMASSA DE ASSENTAMENTO COM PREPARO MANUAL. AF_12/2021</t>
  </si>
  <si>
    <t>ALVENARIA DE VEDAÇÃO DE BLOCOS CERÂMICOS FURADOS NA VERTICAL DE 19X19X39 CM (ESPESSURA 19 CM) E ARGAMASSA DE ASSENTAMENTO COM PREPARO EM BETONEIRA. AF_12/2021</t>
  </si>
  <si>
    <t>ALVENARIA DE VEDAÇÃO DE BLOCOS CERÂMICOS FURADOS NA VERTICAL DE 19X19X39 CM (ESPESSURA 19 CM) E ARGAMASSA DE ASSENTAMENTO COM PREPARO MANUAL. AF_12/2021</t>
  </si>
  <si>
    <t>ALVENARIA DE VEDAÇÃO DE BLOCOS CERÂMICOS FURADOS NA HORIZONTAL DE 9X19X19 CM (ESPESSURA 9 CM) E ARGAMASSA DE ASSENTAMENTO COM PREPARO EM BETONEIRA. AF_12/2021</t>
  </si>
  <si>
    <t>ALVENARIA DE VEDAÇÃO DE BLOCOS CERÂMICOS FURADOS NA HORIZONTAL DE 9X19X19 CM (ESPESSURA 9 CM) E ARGAMASSA DE ASSENTAMENTO COM PREPARO MANUAL. AF_12/2021</t>
  </si>
  <si>
    <t>ALVENARIA DE VEDAÇÃO DE BLOCOS CERÂMICOS FURADOS NA HORIZONTAL DE 11,5X19X19 CM (ESPESSURA 11,5 CM) E ARGAMASSA DE ASSENTAMENTO COM PREPARO EM BETONEIRA. AF_12/2021</t>
  </si>
  <si>
    <t>ALVENARIA DE VEDAÇÃO DE BLOCOS CERÂMICOS FURADOS NA HORIZONTAL DE 11,5X19X19 CM (ESPESSURA 11,5 CM) E ARGAMASSA DE ASSENTAMENTO COM PREPARO MANUAL. AF_12/2021</t>
  </si>
  <si>
    <t>ALVENARIA DE VEDAÇÃO DE BLOCOS CERÂMICOS FURADOS NA HORIZONTAL DE 9X14X19 CM (ESPESSURA 9 CM) E ARGAMASSA DE ASSENTAMENTO COM PREPARO EM BETONEIRA. AF_12/2021</t>
  </si>
  <si>
    <t>ALVENARIA DE VEDAÇÃO DE BLOCOS CERÂMICOS FURADOS NA HORIZONTAL DE 9X14X19 CM (ESPESSURA 9 CM) E ARGAMASSA DE ASSENTAMENTO COM PREPARO MANUAL. AF_12/2021</t>
  </si>
  <si>
    <t>ALVENARIA DE VEDAÇÃO DE BLOCOS CERÂMICOS FURADOS NA HORIZONTAL DE 14X9X19 CM (ESPESSURA 14 CM, BLOCO DEITADO) E ARGAMASSA DE ASSENTAMENTO COM PREPARO EM BETONEIRA. AF_12/2021</t>
  </si>
  <si>
    <t>ALVENARIA DE VEDAÇÃO DE BLOCOS CERÂMICOS FURADOS NA HORIZONTAL DE 14X9X19 CM (ESPESSURA 14 CM, BLOCO DEITADO) E ARGAMASSA DE ASSENTAMENTO COM PREPARO MANUAL. AF_12/2021</t>
  </si>
  <si>
    <t>ALVENARIA DE VEDAÇÃO DE BLOCOS CERÂMICOS FURADOS NA HORIZONTAL DE 9X9X19 CM (ESPESSURA 9 CM) E ARGAMASSA DE ASSENTAMENTO COM PREPARO EM BETONEIRA. AF_12/2021</t>
  </si>
  <si>
    <t>ALVENARIA DE VEDAÇÃO DE BLOCOS CERÂMICOS FURADOS NA HORIZONTAL DE 9X9X19 CM (ESPESSURA 9 CM) E ARGAMASSA DE ASSENTAMENTO COM PREPARO MANUAL. AF_12/2021</t>
  </si>
  <si>
    <t>ALVENARIA DE VEDAÇÃO DE BLOCOS CERÂMICOS FURADOS NA HORIZONTAL DE 9X19X29 CM (ESPESSURA 9 CM) E ARGAMASSA DE ASSENTAMENTO COM PREPARO EM BETONEIRA. AF_12/2021</t>
  </si>
  <si>
    <t>ALVENARIA DE VEDAÇÃO DE BLOCOS CERÂMICOS FURADOS NA HORIZONTAL DE 9X19X29 CM (ESPESSURA 9 CM) E ARGAMASSA DE ASSENTAMENTO COM PREPARO MANUAL. AF_12/2021</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</si>
  <si>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</si>
  <si>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</si>
  <si>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</si>
  <si>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</si>
  <si>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</si>
  <si>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</si>
  <si>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</si>
  <si>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</si>
  <si>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</si>
  <si>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</si>
  <si>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</si>
  <si>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</si>
  <si>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</si>
  <si>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</si>
  <si>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</si>
  <si>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</si>
  <si>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</si>
  <si>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</si>
  <si>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</si>
  <si>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</si>
  <si>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</si>
  <si>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</si>
  <si>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</si>
  <si>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</si>
  <si>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</si>
  <si>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</si>
  <si>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</si>
  <si>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</si>
  <si>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</si>
  <si>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</si>
  <si>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</si>
  <si>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</si>
  <si>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DE BLOCOS DE GESSO DE 7X50X66CM (ESPESSURA 7CM). AF_05/2020</t>
  </si>
  <si>
    <t>ALVENARIA DE VEDAÇÃO DE BLOCOS DE GESSO DE 10X50X66CM (ESPESSURA 10CM). AF_05/2020</t>
  </si>
  <si>
    <t>ALVENARIA DE VEDAÇÃO COM ELEMENTO VAZADO DE CERÂMICA (COBOGÓ) DE 7X20X20CM E ARGAMASSA DE ASSENTAMENTO COM PREPARO EM BETONEIRA. AF_05/2020</t>
  </si>
  <si>
    <t>ALVENARIA DE VEDAÇÃO DE BLOCOS VAZADOS DE CONCRETO DE 9X19X39 CM (ESPESSURA 9 CM) E ARGAMASSA DE ASSENTAMENTO COM PREPARO EM BETONEIRA. AF_12/2021</t>
  </si>
  <si>
    <t>ALVENARIA DE VEDAÇÃO DE BLOCOS VAZADOS DE CONCRETO DE 9X19X39 CM (ESPESSURA 9 CM) E ARGAMASSA DE ASSENTAMENTO COM PREPARO MANUAL. AF_12/2021</t>
  </si>
  <si>
    <t>ALVENARIA DE VEDAÇÃO DE BLOCOS VAZADOS DE CONCRETO DE 14X19X39 CM (ESPESSURA 14 CM)  E ARGAMASSA DE ASSENTAMENTO COM PREPARO EM BETONEIRA. AF_12/2021</t>
  </si>
  <si>
    <t>ALVENARIA DE VEDAÇÃO DE BLOCOS VAZADOS DE CONCRETO DE 14X19X39 CM (ESPESSURA 14 CM) E ARGAMASSA DE ASSENTAMENTO COM PREPARO MANUAL. AF_12/2021</t>
  </si>
  <si>
    <t>ALVENARIA DE VEDAÇÃO DE BLOCOS VAZADOS DE CONCRETO DE 19X19X39 CM (ESPESSURA 19 CM) E ARGAMASSA DE ASSENTAMENTO COM PREPARO EM BETONEIRA. AF_12/2021</t>
  </si>
  <si>
    <t>ALVENARIA DE VEDAÇÃO DE BLOCOS VAZADOS DE CONCRETO DE 19X19X39 CM (ESPESSURA 19 CM) E ARGAMASSA DE ASSENTAMENTO COM PREPARO MANUAL. AF_12/2021</t>
  </si>
  <si>
    <t>ALVENARIA DE VEDAÇÃO DE BLOCOS  VAZADOS DE CONCRETO APARENTE DE 9X19X39 CM (ESPESSURA 9 CM) E ARGAMASSA DE ASSENTAMENTO COM PREPARO EM BETONEIRA. AF_12/2021</t>
  </si>
  <si>
    <t>ALVENARIA DE VEDAÇÃO DE BLOCOS  VAZADOS DE CONCRETO APARENTE DE 9X19X39 CM (ESPESSURA 9 CM) E ARGAMASSA DE ASSENTAMENTO COM PREPARO MANUAL. AF_12/2021</t>
  </si>
  <si>
    <t>ALVENARIA DE VEDAÇÃO DE BLOCOS  VAZADOS DE CONCRETO APARENTE DE 14X19X39 CM (ESPESSURA 14 CM) E ARGAMASSA DE ASSENTAMENTO COM PREPARO EM BETONEIRA. AF_12/2021</t>
  </si>
  <si>
    <t>ALVENARIA DE VEDAÇÃO DE BLOCOS  VAZADOS DE CONCRETO APARENTE DE 14X19X39 CM (ESPESSURA 14 CM) E ARGAMASSA DE ASSENTAMENTO COM PREPARO MANUAL. AF_12/2021</t>
  </si>
  <si>
    <t>ALVENARIA DE VEDAÇÃO DE BLOCOS  VAZADOS DE CONCRETO APARENTE DE 19X19X39 CM (ESPESSURA 19 CM) E ARGAMASSA DE ASSENTAMENTO COM PREPARO EM BETONEIRA. AF_12/2021</t>
  </si>
  <si>
    <t>ALVENARIA DE VEDAÇÃO DE BLOCOS  VAZADOS DE CONCRETO APARENTE DE 19X19X39 CM (ESPESSURA 19 CM) E ARGAMASSA DE ASSENTAMENTO COM PREPARO MANUAL. AF_12/2021</t>
  </si>
  <si>
    <t>ALVENARIA DE VEDAÇÃO DE BLOCOS  VAZADOS DE CONCRETO DE 14X19X29 CM (ESPESSURA 14 CM) E ARGAMASSA DE ASSENTAMENTO COM PREPARO EM BETONEIRA. AF_12/2021</t>
  </si>
  <si>
    <t>ALVENARIA DE VEDAÇÃO DE BLOCOS  VAZADOS DE CONCRETO DE 14X19X29 CM (ESPESSURA 14 CM) E ARGAMASSA DE ASSENTAMENTO COM PREPARO MANUAL. AF_12/2021</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</si>
  <si>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</si>
  <si>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</si>
  <si>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</si>
  <si>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</si>
  <si>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</si>
  <si>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</si>
  <si>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</si>
  <si>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</si>
  <si>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</si>
  <si>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</si>
  <si>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</si>
  <si>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</si>
  <si>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</si>
  <si>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</si>
  <si>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</si>
  <si>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</si>
  <si>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</si>
  <si>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</si>
  <si>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</si>
  <si>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</si>
  <si>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</si>
  <si>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</si>
  <si>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</si>
  <si>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</si>
  <si>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</si>
  <si>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</si>
  <si>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</si>
  <si>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</si>
  <si>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</si>
  <si>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</si>
  <si>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</si>
  <si>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</si>
  <si>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</si>
  <si>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</si>
  <si>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</si>
  <si>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</si>
  <si>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</si>
  <si>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</si>
  <si>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</si>
  <si>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</si>
  <si>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</si>
  <si>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</si>
  <si>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</si>
  <si>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</si>
  <si>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</si>
  <si>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</si>
  <si>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</si>
  <si>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</si>
  <si>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</si>
  <si>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</si>
  <si>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</si>
  <si>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</si>
  <si>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</si>
  <si>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</si>
  <si>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</si>
  <si>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</si>
  <si>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</si>
  <si>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</si>
  <si>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</si>
  <si>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</si>
  <si>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</si>
  <si>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</si>
  <si>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</si>
  <si>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DE TAPA BURACO COM APLICAÇÃO DE CONCRETO ASFÁLTICO (USINAGEM PRÓPRIA) E PINTURA DE LIGAÇÃO. AF_12/2020</t>
  </si>
  <si>
    <t>EXECUÇÃO DE TAPA BURACO COM APLICAÇÃO DE PRÉ MISTURADO A FRIO (USINAGEM PRÓPRIA) E PINTURA DE LIGAÇÃO. AF_12/2020</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</si>
  <si>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</si>
  <si>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</si>
  <si>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</si>
  <si>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</si>
  <si>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</si>
  <si>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</si>
  <si>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</si>
  <si>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</si>
  <si>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</si>
  <si>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</si>
  <si>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</si>
  <si>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</si>
  <si>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</si>
  <si>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</si>
  <si>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</si>
  <si>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</si>
  <si>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(40/60) COM CIMENTO (TEOR DE 4%) - INCLUSO RETIRADA E COLOCAÇÃO DO MATERIAL. AF_12/2020</t>
  </si>
  <si>
    <t>RECOMPOSIÇÃO DE BASE E OU SUB-BASE PARA REMENDO PROFUNDO DE SOLO BRITA (40/60) COM CIMENTO (TEOR DE 6%) - INCLUSO RETIRADA E COLOCAÇÃO DO MATERIAL. AF_12/2020</t>
  </si>
  <si>
    <t>RECOMPOSIÇÃO DE BASE E OU SUB-BASE PARA REMENDO PROFUNDO DE SOLO BRITA (40/60)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</si>
  <si>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</si>
  <si>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</si>
  <si>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</si>
  <si>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</si>
  <si>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</si>
  <si>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</si>
  <si>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</si>
  <si>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</si>
  <si>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</si>
  <si>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</si>
  <si>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</si>
  <si>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(40/60) COM CIMENTO (TEOR DE 4%) - INCLUSO RETIRADA E COLOCAÇÃO DO MATERIAL. AF_12/2020</t>
  </si>
  <si>
    <t>RECOMPOSIÇÃO DE BASE E OU SUB-BASE PARA FECHAMENTO DE VALAS DE SOLO BRITA (40/60) COM CIMENTO (TEOR DE 6%) - INCLUSO RETIRADA E COLOCAÇÃO DO MATERIAL. AF_12/2020</t>
  </si>
  <si>
    <t>RECOMPOSIÇÃO DE BASE E OU SUB-BASE PARA FECHAMENTO DE VALAS DE SOLO BRITA (40/60)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</si>
  <si>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</si>
  <si>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</si>
  <si>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</si>
  <si>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</si>
  <si>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</si>
  <si>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</si>
  <si>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</si>
  <si>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</si>
  <si>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</si>
  <si>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</si>
  <si>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</si>
  <si>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</si>
  <si>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</si>
  <si>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</si>
  <si>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</si>
  <si>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</si>
  <si>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</si>
  <si>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</si>
  <si>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</si>
  <si>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</si>
  <si>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</si>
  <si>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</si>
  <si>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</si>
  <si>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</si>
  <si>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</si>
  <si>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EXECUÇÃO DE TAPA BURACO COM APLICAÇÃO DE CONCRETO ASFÁLTICO (AQUISIÇÃO EM USINA) E PINTURA DE LIGAÇÃO. AF_12/2020</t>
  </si>
  <si>
    <t>RECOMPOSIÇÃO DE REVESTIMENTO EM CONCRETO ASFÁLTICO (AQUISIÇÃO EM USINA), PARA O FECHAMENTO DE VALAS - INCLUSO DEMOLIÇÃO DO PAVIMENTO. AF_12/2020</t>
  </si>
  <si>
    <t>EXECUÇÃO DE PINTURA DE LIGAÇÃO COM EMULSÃO ASFÁLTICA RR-2C, PARA O FECHAMENTO DE VALAS. AF_12/2020</t>
  </si>
  <si>
    <t>RECOMPOSIÇÃO DE PAVIMENTO EM PISO INTERTRAVADO, COM REAPROVEITAMENTO DOS BLOCOS INTERTRAVADOS, PARA FECHAMENTO DE VALAS - INCLUSO RETIRADA E COLOCAÇÃO DO MATERIAL.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</si>
  <si>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</si>
  <si>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</si>
  <si>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</si>
  <si>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</si>
  <si>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</si>
  <si>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</si>
  <si>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</si>
  <si>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</si>
  <si>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</si>
  <si>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</si>
  <si>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</si>
  <si>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</si>
  <si>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</si>
  <si>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</si>
  <si>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</si>
  <si>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</si>
  <si>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</si>
  <si>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</si>
  <si>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</si>
  <si>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</si>
  <si>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</si>
  <si>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</si>
  <si>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</si>
  <si>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</si>
  <si>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</si>
  <si>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</si>
  <si>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</si>
  <si>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</si>
  <si>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</si>
  <si>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</si>
  <si>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</si>
  <si>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</si>
  <si>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</si>
  <si>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</si>
  <si>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</si>
  <si>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</si>
  <si>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</si>
  <si>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</si>
  <si>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</si>
  <si>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</si>
  <si>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</si>
  <si>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</si>
  <si>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</si>
  <si>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</si>
  <si>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</si>
  <si>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</si>
  <si>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</si>
  <si>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PAVIMENTO DE CONCRETO SIMPLES (PCS), FCK = 40 MPA, ESPESSURA DE 15,0 CM. AF_04/2022</t>
  </si>
  <si>
    <t>EXECUÇÃO DE PAVIMENTO DE CONCRETO SIMPLES (PCS), FCK = 40 MPA, ESPESSURA DE 17,5 CM. AF_04/2022</t>
  </si>
  <si>
    <t>EXECUÇÃO DE PAVIMENTO DE CONCRETO SIMPLES (PCS), FCK = 40 MPA, ESPESSURA DE 20,0 CM. AF_04/2022</t>
  </si>
  <si>
    <t>EXECUÇÃO DE PAVIMENTO DE CONCRETO SIMPLES (PCS), FCK = 40 MPA, ESPESSURA DE 22,5 CM. AF_04/2022</t>
  </si>
  <si>
    <t>EXECUÇÃO DE PAVIMENTO DE CONCRETO SIMPLES (PCS), FCK = 40 MPA, ESPESSURA DE 25,0 CM. AF_04/2022</t>
  </si>
  <si>
    <t>EXECUÇÃO DE PAVIMENTO DE CONCRETO SIMPLES (PCS), FCK = 40 MPA, ESPESSURA DE 27,5 CM. AF_04/2022</t>
  </si>
  <si>
    <t>EXECUÇÃO DE PAVIMENTO DE CONCRETO ARMADO (PCA), FCK = 30 MPA, ESPESSURA DE 15,0 CM. AF_04/2022</t>
  </si>
  <si>
    <t>EXECUÇÃO DE PAVIMENTO DE CONCRETO ARMADO (PCA), FCK = 30 MPA, ESPESSURA DE 17,5 CM. AF_04/2022</t>
  </si>
  <si>
    <t>APLICAÇÃO DE LONA PLÁSTICA PARA EXECUÇÃO DE PAVIMENTOS DE CONCRETO. AF_04/2022</t>
  </si>
  <si>
    <t>EXECUÇÃO DE JUNTAS DE CONTRAÇÃO PARA PAVIMENTOS DE CONCRETO. AF_04/2022</t>
  </si>
  <si>
    <t>APLICAÇÃO DE GRAXA EM BARRAS DE TRANSFERÊNCIA PARA EXECUÇÃO DE PAVIMENTO DE CONCRETO. AF_04/2022</t>
  </si>
  <si>
    <t xml:space="preserve">BARRAS DE TRANSFERÊNCIA, AÇO CA-25 DE 16,0 MM, PARA EXECUÇÃO DE PAVIMENTO DE CONCRETO </t>
  </si>
  <si>
    <t xml:space="preserve">BARRAS DE TRANSFERÊNCIA, AÇO CA-25 DE 20,0 MM, PARA EXECUÇÃO DE PAVIMENTO DE CONCRETO </t>
  </si>
  <si>
    <t xml:space="preserve">BARRAS DE TRANSFERÊNCIA, AÇO CA-25 DE 25,0 MM, PARA EXECUÇÃO DE PAVIMENTO DE CONCRETO </t>
  </si>
  <si>
    <t xml:space="preserve">BARRAS DE TRANSFERÊNCIA, AÇO CA-25 DE 32,0 MM, PARA EXECUÇÃO DE PAVIMENTO DE CONCRETO </t>
  </si>
  <si>
    <t xml:space="preserve">BARRAS DE LIGAÇÃO, AÇO CA-50 DE 10 MM, PARA EXECUÇÃO DE PAVIMENTO DE CONCRETO </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</si>
  <si>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</si>
  <si>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</si>
  <si>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</si>
  <si>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</si>
  <si>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</si>
  <si>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</si>
  <si>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</si>
  <si>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</si>
  <si>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</si>
  <si>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</si>
  <si>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</si>
  <si>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</si>
  <si>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</si>
  <si>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</si>
  <si>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EXECUÇÃO DE PAVIMENTO DE CONCRETO SIMPLES (PCS), FCK = 35 MPA, ESPESSURA DE 15,0 CM. AF_04/2022</t>
  </si>
  <si>
    <t>EXECUÇÃO DE PAVIMENTO DE CONCRETO SIMPLES (PCS), FCK = 35 MPA, ESPESSURA DE 16,0 CM. AF_04/2022</t>
  </si>
  <si>
    <t>EXECUÇÃO DE PAVIMENTO DE CONCRETO SIMPLES (PCS), FCK = 40 MPA, ESPESSURA DE 16,0 CM. AF_04/2022</t>
  </si>
  <si>
    <t>EXECUÇÃO DE PAVIMENTO DE CONCRETO SIMPLES (PCS), FCK = 35 MPA, ESPESSURA DE 17,5 CM. AF_04/2022</t>
  </si>
  <si>
    <t>EXECUÇÃO PAVIMENTO DE CONCRETO SIMPLES (PCS), FCK = 35 MPA, ESPESSURA DE 20,0 CM. AF_04/2022</t>
  </si>
  <si>
    <t>EXECUÇÃO PAVIMENTO DE CONCRETO SIMPLES (PCS), FCK = 35 MPA, ESPESSURA DE 22,5 CM. AF_04/2022</t>
  </si>
  <si>
    <t>EXECUÇÃO DE PAVIMENTO DE CONCRETO SIMPLES (PCS), FCK = 35 MPA, ESPESSURA DE 25,0 CM. AF_04/2022</t>
  </si>
  <si>
    <t>EXECUÇÃO PAVIMENTO DE CONCRETO SIMPLES (PCS), FCK = 35 MPA, ESPESSURA DE 27,5 CM. AF_04/2022</t>
  </si>
  <si>
    <t>EXECUÇÃO DE PISO INDUSTRIAL DE CONCRETO ARMADO, FCK = 20 MPA, ESPESSURA DE 12,0 CM. AF_04/2022</t>
  </si>
  <si>
    <t>EXECUÇÃO DE PISO INDUSTRIAL DE CONCRETO ARMADO, FCK = 20 MPA, ESPESSURA DE 14,0 CM. AF_04/2022</t>
  </si>
  <si>
    <t>EXECUÇÃO DE PISO INDUSTRIAL DE CONCRETO ARMADO, FCK = 20 MPA, ESPESSURA DE 15,0 CM. AF_04/2022</t>
  </si>
  <si>
    <t>EXECUÇÃO DE PISO INDUSTRIAL DE CONCRETO ARMADO, FCK = 20 MPA, ESPESSURA DE 18,0 CM. AF_04/2022</t>
  </si>
  <si>
    <t>EXECUÇÃO DE PISO INDUSTRIAL DE CONCRETO ARMADO, FCK = 20 MPA, ESPESSURA DE 20,0 CM. AF_04/2022</t>
  </si>
  <si>
    <t>EXECUÇÃO DE PISO INDUSTRIAL DE CONCRETO ARMADO, FCK = 20 MPA, ESPESSURA DE 22,0 CM. AF_04/2022</t>
  </si>
  <si>
    <t>FORNECIMENTO E INSTALAÇÃO DE SUPORTE DE MADEIRA  PARA PLACAS DE SINALIZAÇÃO, EM SOLO, COM H= DE 2,5 M E SEÇÃO DE 7,5 X 7,5 CM. AF_03/2022</t>
  </si>
  <si>
    <t>FORNECIMENTO E INSTALAÇÃO DE SUPORTE DE MADEIRA PARA PLACAS DE SINALIZAÇÃO, EM SOLO, COM H= DE 2,0 M E SEÇÃO DE 7,5 X 7,5 CM. AF_03/2022</t>
  </si>
  <si>
    <t>FORNECIMENTO E INSTALAÇÃO DE SUPORTE DE MADEIRA PARA PLACAS DE SINALIZAÇÃO EM CONCRETO, COM H= DE 2,5 M E SEÇÃO DE 7,5 X 7,5 CM. AF_03/2022</t>
  </si>
  <si>
    <t>FORNECIMENTO E INSTALAÇÃO DE SUPORTE DE MADEIRA PARA PLACAS DE SINALIZAÇÃO, EM BASE DE CONCRETO, COM H= DE 2,0 M E SEÇÃO DE 7,5 X 7,5 CM. AF_03/2022</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</si>
  <si>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</si>
  <si>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</si>
  <si>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</si>
  <si>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</si>
  <si>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</si>
  <si>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</si>
  <si>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</si>
  <si>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</si>
  <si>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</si>
  <si>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T</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</si>
  <si>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</si>
  <si>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</si>
  <si>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</si>
  <si>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</si>
  <si>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</si>
  <si>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</si>
  <si>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</si>
  <si>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</si>
  <si>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</si>
  <si>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</si>
  <si>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</si>
  <si>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</si>
  <si>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</si>
  <si>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</si>
  <si>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</si>
  <si>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</si>
  <si>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</si>
  <si>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</si>
  <si>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</si>
  <si>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</si>
  <si>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</si>
  <si>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</si>
  <si>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</si>
  <si>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</si>
  <si>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</si>
  <si>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</si>
  <si>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</si>
  <si>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</si>
  <si>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</si>
  <si>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</si>
  <si>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</si>
  <si>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</si>
  <si>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</si>
  <si>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</si>
  <si>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</si>
  <si>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</si>
  <si>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</si>
  <si>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</si>
  <si>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</si>
  <si>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</si>
  <si>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</si>
  <si>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</si>
  <si>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</si>
  <si>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</si>
  <si>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</si>
  <si>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</si>
  <si>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</si>
  <si>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</si>
  <si>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</si>
  <si>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</si>
  <si>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</si>
  <si>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</si>
  <si>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ACRÍLICA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</si>
  <si>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</si>
  <si>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</si>
  <si>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</si>
  <si>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</si>
  <si>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</si>
  <si>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</si>
  <si>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</si>
  <si>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</si>
  <si>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</si>
  <si>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</si>
  <si>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</si>
  <si>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</si>
  <si>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</si>
  <si>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</si>
  <si>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</si>
  <si>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</si>
  <si>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</si>
  <si>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</si>
  <si>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</si>
  <si>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</si>
  <si>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</si>
  <si>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</si>
  <si>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</si>
  <si>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</si>
  <si>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</si>
  <si>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</si>
  <si>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</si>
  <si>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AF_01/2020_P</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</si>
  <si>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</si>
  <si>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AF_01/2020_P</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</si>
  <si>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</si>
  <si>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AF_01/2020_P</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</si>
  <si>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</si>
  <si>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AF_01/2020_P</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</si>
  <si>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</si>
  <si>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AF_01/2020_P</t>
  </si>
  <si>
    <t>PINTURA COM TINTA EPOXÍDICA DE FUNDO APLICADA A ROLO OU PINCEL SOBRE PERFIL METÁLICO EXECUTADO EM FÁBRICA (POR DEMÃO). AF_01/2020</t>
  </si>
  <si>
    <t>PINTURA COM TINTA EPOXÍDICA DE ACABAMENTO PULVERIZADA SOBRE PERFIL METÁLICO EXECUTADO EM FÁBRICA (POR DEMÃO). AF_01/2020_P</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</si>
  <si>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</si>
  <si>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AF_01/2020_P</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</si>
  <si>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</si>
  <si>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AF_01/2020_P</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</si>
  <si>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</si>
  <si>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AF_01/2020_P</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</si>
  <si>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</si>
  <si>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AF_01/2020_P</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</si>
  <si>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</si>
  <si>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AF_01/2020_P</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</si>
  <si>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</si>
  <si>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AF_01/2020_P</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</si>
  <si>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</si>
  <si>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AF_01/2020_P</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</si>
  <si>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</si>
  <si>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AF_01/2020_P</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</si>
  <si>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</si>
  <si>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AF_01/2020_P</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</si>
  <si>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</si>
  <si>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AF_01/2020_P</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</si>
  <si>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</si>
  <si>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AF_01/2020_P</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</si>
  <si>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</si>
  <si>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AF_01/2020_P</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</si>
  <si>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</si>
  <si>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AF_01/2020_P</t>
  </si>
  <si>
    <t>PINTURA COM TINTA ALQUÍDICA DE ACABAMENTO (ESMALTE SINTÉTICO FOSCO) APLICADA A ROLO OU PINCEL SOBRE SUPERFÍCIES METÁLICAS (EXCETO PERFIL) EXECUTADO EM OBRA (02 DEMÃOS). AF_01/2020</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</si>
  <si>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</si>
  <si>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</si>
  <si>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</si>
  <si>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</si>
  <si>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</si>
  <si>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</si>
  <si>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</si>
  <si>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</si>
  <si>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</si>
  <si>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</si>
  <si>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</si>
  <si>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</si>
  <si>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</si>
  <si>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</si>
  <si>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</si>
  <si>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</si>
  <si>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</si>
  <si>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</si>
  <si>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</si>
  <si>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</si>
  <si>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</si>
  <si>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</si>
  <si>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</si>
  <si>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</si>
  <si>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</si>
  <si>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</si>
  <si>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</si>
  <si>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</si>
  <si>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</si>
  <si>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</si>
  <si>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</si>
  <si>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</si>
  <si>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</si>
  <si>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</si>
  <si>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</si>
  <si>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</si>
  <si>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</si>
  <si>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</si>
  <si>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</si>
  <si>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</si>
  <si>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</si>
  <si>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</si>
  <si>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</si>
  <si>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</si>
  <si>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</si>
  <si>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</si>
  <si>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</si>
  <si>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</si>
  <si>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</si>
  <si>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</si>
  <si>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</si>
  <si>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</si>
  <si>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</si>
  <si>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</si>
  <si>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</si>
  <si>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</si>
  <si>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</si>
  <si>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</si>
  <si>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</si>
  <si>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</si>
  <si>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</si>
  <si>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</si>
  <si>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</si>
  <si>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</si>
  <si>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</si>
  <si>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</si>
  <si>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</si>
  <si>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</si>
  <si>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</si>
  <si>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</si>
  <si>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GRANILITE, MARMORITE OU GRANITINA EM AMBIENTES INTERNOS, COM ESPESSURA DE 8 MM, INCLUSO MISTURA EM BETONEIRA, COLOCAÇÃO DAS JUNTAS, APLICAÇÃO DO PISO, 4 POLIMENTOS COM POLITRIZ, ESTUCAMENTO, SELADOR E CERA. AF_06/2022</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</si>
  <si>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</si>
  <si>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</si>
  <si>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</si>
  <si>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</si>
  <si>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</si>
  <si>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</si>
  <si>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</si>
  <si>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</si>
  <si>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</si>
  <si>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</si>
  <si>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RODAPÉ EM ARDÓSIA ALTURA 10CM. AF_09/2020</t>
  </si>
  <si>
    <t>RODAPÉ EM MARMORITE, ALTURA 10CM. AF_09/2020</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</si>
  <si>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</si>
  <si>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</si>
  <si>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</si>
  <si>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</si>
  <si>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</si>
  <si>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</si>
  <si>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PISO EM CONCRETO 20 MPA PREPARO MECÂNICO, ESPESSURA 7CM. AF_09/2020</t>
  </si>
  <si>
    <t>PISO TÊXTIL (CARPETE) EM PLACA. AF_09/2020</t>
  </si>
  <si>
    <t>PISO TÊXTIL (CARPETE) EM MANTA (ROLO) E = 6 A 7 MM. AF_09/2020</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</si>
  <si>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</si>
  <si>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</si>
  <si>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</si>
  <si>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</si>
  <si>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</si>
  <si>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</si>
  <si>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</si>
  <si>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</si>
  <si>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</si>
  <si>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</si>
  <si>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</si>
  <si>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</si>
  <si>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</si>
  <si>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</si>
  <si>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</si>
  <si>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</si>
  <si>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</si>
  <si>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</si>
  <si>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</si>
  <si>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</si>
  <si>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</si>
  <si>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</si>
  <si>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</si>
  <si>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</si>
  <si>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</si>
  <si>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</si>
  <si>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</si>
  <si>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</si>
  <si>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</si>
  <si>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</si>
  <si>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</si>
  <si>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</si>
  <si>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</si>
  <si>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</si>
  <si>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</si>
  <si>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</si>
  <si>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</si>
  <si>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</si>
  <si>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</si>
  <si>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</si>
  <si>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</si>
  <si>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</si>
  <si>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</si>
  <si>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</si>
  <si>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</si>
  <si>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</si>
  <si>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</si>
  <si>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</si>
  <si>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</si>
  <si>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</si>
  <si>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</si>
  <si>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</si>
  <si>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</si>
  <si>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</si>
  <si>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</si>
  <si>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</si>
  <si>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</si>
  <si>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</si>
  <si>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</si>
  <si>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</si>
  <si>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BETONEIRA 400 L, E = 4 CM ÁREAS SECAS E  MOLHADAS SOBRE LAJE , E = 3 CM ÁREAS MOLHADAS SOBRE IMPERMEABILIZAÇÃO, PARA EDIFICAÇÃO MULTIFAMILIAR. AF_11/2014</t>
  </si>
  <si>
    <t>REFORÇO SUPERFICIAL PARA CONTRAPISOS DE ARGAMASSA SEMI-SECA. AF_07/2021</t>
  </si>
  <si>
    <t>RODAPÉ BORRACHA LISO, ALTURA = 7CM, ESPESSURA = 2 MM, PARA ARGAMASSA. AF_09/2020</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</si>
  <si>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</si>
  <si>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</si>
  <si>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</si>
  <si>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</si>
  <si>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</si>
  <si>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</si>
  <si>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</si>
  <si>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</si>
  <si>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</si>
  <si>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</si>
  <si>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</si>
  <si>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</si>
  <si>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</si>
  <si>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</si>
  <si>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</si>
  <si>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</si>
  <si>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</si>
  <si>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</si>
  <si>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</si>
  <si>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</si>
  <si>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</si>
  <si>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</si>
  <si>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</si>
  <si>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</si>
  <si>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</si>
  <si>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</si>
  <si>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</si>
  <si>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</si>
  <si>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</si>
  <si>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</si>
  <si>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</si>
  <si>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</si>
  <si>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</si>
  <si>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</si>
  <si>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</si>
  <si>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</si>
  <si>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</si>
  <si>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</si>
  <si>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</si>
  <si>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</si>
  <si>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</si>
  <si>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</si>
  <si>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</si>
  <si>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</si>
  <si>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</si>
  <si>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</si>
  <si>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</si>
  <si>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</si>
  <si>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</si>
  <si>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</si>
  <si>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</si>
  <si>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</si>
  <si>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</si>
  <si>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</si>
  <si>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</si>
  <si>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</si>
  <si>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</si>
  <si>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</si>
  <si>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</si>
  <si>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</si>
  <si>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</si>
  <si>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</si>
  <si>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</si>
  <si>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</si>
  <si>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</si>
  <si>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</si>
  <si>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</si>
  <si>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</si>
  <si>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</si>
  <si>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</si>
  <si>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</si>
  <si>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</si>
  <si>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</si>
  <si>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</si>
  <si>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</si>
  <si>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</si>
  <si>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</si>
  <si>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</si>
  <si>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</si>
  <si>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</si>
  <si>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</si>
  <si>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</si>
  <si>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</si>
  <si>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</si>
  <si>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</si>
  <si>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</si>
  <si>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</si>
  <si>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</si>
  <si>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</si>
  <si>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</si>
  <si>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</si>
  <si>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</si>
  <si>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</si>
  <si>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</si>
  <si>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</si>
  <si>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</si>
  <si>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</si>
  <si>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</si>
  <si>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</si>
  <si>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</si>
  <si>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</si>
  <si>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</si>
  <si>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</si>
  <si>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</si>
  <si>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</si>
  <si>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</si>
  <si>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</si>
  <si>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</si>
  <si>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</si>
  <si>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</si>
  <si>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</si>
  <si>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</si>
  <si>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</si>
  <si>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</si>
  <si>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</si>
  <si>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</si>
  <si>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</si>
  <si>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</si>
  <si>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</si>
  <si>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</si>
  <si>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</si>
  <si>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</si>
  <si>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</si>
  <si>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</si>
  <si>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</si>
  <si>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</si>
  <si>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</si>
  <si>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</si>
  <si>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</si>
  <si>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</si>
  <si>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</si>
  <si>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</si>
  <si>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</si>
  <si>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</si>
  <si>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</si>
  <si>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</si>
  <si>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</si>
  <si>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</si>
  <si>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</si>
  <si>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</si>
  <si>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</si>
  <si>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</si>
  <si>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</si>
  <si>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</si>
  <si>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</si>
  <si>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</si>
  <si>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</si>
  <si>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</si>
  <si>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</si>
  <si>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</si>
  <si>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</si>
  <si>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</si>
  <si>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</si>
  <si>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</si>
  <si>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</si>
  <si>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</si>
  <si>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</si>
  <si>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</si>
  <si>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</si>
  <si>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</si>
  <si>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</si>
  <si>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</si>
  <si>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</si>
  <si>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</si>
  <si>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</si>
  <si>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</si>
  <si>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</si>
  <si>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</si>
  <si>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</si>
  <si>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</si>
  <si>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</si>
  <si>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</si>
  <si>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</si>
  <si>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</si>
  <si>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OU PAREDE INTEIRA, PLACAS TIPO ESMALTADA EXTRA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</si>
  <si>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</si>
  <si>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</si>
  <si>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</si>
  <si>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</si>
  <si>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</si>
  <si>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</si>
  <si>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</si>
  <si>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</si>
  <si>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</si>
  <si>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</si>
  <si>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</si>
  <si>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</si>
  <si>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</si>
  <si>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</si>
  <si>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</si>
  <si>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</si>
  <si>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</si>
  <si>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</si>
  <si>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</si>
  <si>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</si>
  <si>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</si>
  <si>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</si>
  <si>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</si>
  <si>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</si>
  <si>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</si>
  <si>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</si>
  <si>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</si>
  <si>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</si>
  <si>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</si>
  <si>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</si>
  <si>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</si>
  <si>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</si>
  <si>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</si>
  <si>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</si>
  <si>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</si>
  <si>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</si>
  <si>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</si>
  <si>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</si>
  <si>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</si>
  <si>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</si>
  <si>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</si>
  <si>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</si>
  <si>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</si>
  <si>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600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</si>
  <si>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</si>
  <si>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</si>
  <si>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</si>
  <si>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</si>
  <si>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</si>
  <si>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</si>
  <si>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</si>
  <si>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</si>
  <si>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</si>
  <si>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</si>
  <si>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</si>
  <si>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</si>
  <si>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</si>
  <si>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</si>
  <si>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</si>
  <si>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</si>
  <si>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</si>
  <si>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</si>
  <si>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</si>
  <si>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</si>
  <si>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</si>
  <si>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</si>
  <si>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</si>
  <si>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</si>
  <si>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</si>
  <si>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</si>
  <si>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</si>
  <si>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</si>
  <si>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</si>
  <si>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</si>
  <si>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</si>
  <si>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</si>
  <si>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</si>
  <si>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</si>
  <si>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</si>
  <si>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</si>
  <si>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</si>
  <si>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</si>
  <si>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</si>
  <si>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</si>
  <si>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</si>
  <si>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</si>
  <si>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</si>
  <si>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</si>
  <si>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</si>
  <si>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</si>
  <si>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</si>
  <si>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</si>
  <si>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</si>
  <si>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</si>
  <si>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</si>
  <si>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</si>
  <si>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</si>
  <si>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</si>
  <si>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</si>
  <si>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</si>
  <si>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</si>
  <si>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</si>
  <si>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</si>
  <si>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</si>
  <si>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</si>
  <si>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</si>
  <si>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</si>
  <si>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</si>
  <si>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</si>
  <si>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</si>
  <si>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</si>
  <si>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</si>
  <si>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</si>
  <si>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</si>
  <si>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</si>
  <si>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</si>
  <si>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</si>
  <si>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</si>
  <si>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</si>
  <si>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</si>
  <si>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</si>
  <si>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</si>
  <si>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</si>
  <si>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</si>
  <si>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</si>
  <si>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</si>
  <si>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</si>
  <si>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</si>
  <si>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</si>
  <si>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</si>
  <si>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</si>
  <si>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</si>
  <si>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</si>
  <si>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</si>
  <si>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</si>
  <si>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</si>
  <si>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</si>
  <si>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</si>
  <si>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</si>
  <si>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</si>
  <si>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</si>
  <si>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</si>
  <si>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</si>
  <si>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</si>
  <si>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</si>
  <si>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</si>
  <si>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</si>
  <si>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</si>
  <si>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</si>
  <si>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</si>
  <si>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</si>
  <si>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</si>
  <si>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</si>
  <si>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</si>
  <si>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</si>
  <si>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</si>
  <si>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</si>
  <si>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</si>
  <si>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</si>
  <si>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</si>
  <si>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</si>
  <si>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</si>
  <si>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</si>
  <si>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</si>
  <si>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</si>
  <si>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</si>
  <si>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</si>
  <si>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</si>
  <si>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</si>
  <si>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</si>
  <si>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</si>
  <si>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</si>
  <si>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</si>
  <si>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</si>
  <si>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</si>
  <si>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</si>
  <si>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</si>
  <si>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M3XKM</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</si>
  <si>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</si>
  <si>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</si>
  <si>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</si>
  <si>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</si>
  <si>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</si>
  <si>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</si>
  <si>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</si>
  <si>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</si>
  <si>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</si>
  <si>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</si>
  <si>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</si>
  <si>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</si>
  <si>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</si>
  <si>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</si>
  <si>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</si>
  <si>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</si>
  <si>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</si>
  <si>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</si>
  <si>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</si>
  <si>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</si>
  <si>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</si>
  <si>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</si>
  <si>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</si>
  <si>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</si>
  <si>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</si>
  <si>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</si>
  <si>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</si>
  <si>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</si>
  <si>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</si>
  <si>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</si>
  <si>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</si>
  <si>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</si>
  <si>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</si>
  <si>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</si>
  <si>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</si>
  <si>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</si>
  <si>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</si>
  <si>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</si>
  <si>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</si>
  <si>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</si>
  <si>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</si>
  <si>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</si>
  <si>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</si>
  <si>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</si>
  <si>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</si>
  <si>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</si>
  <si>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</si>
  <si>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</si>
  <si>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</si>
  <si>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</si>
  <si>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</si>
  <si>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</si>
  <si>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</si>
  <si>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</si>
  <si>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</si>
  <si>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</si>
  <si>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</si>
  <si>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</si>
  <si>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</si>
  <si>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</si>
  <si>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</si>
  <si>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</si>
  <si>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</si>
  <si>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</si>
  <si>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</si>
  <si>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</si>
  <si>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</si>
  <si>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</si>
  <si>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</si>
  <si>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</si>
  <si>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</si>
  <si>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</si>
  <si>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</si>
  <si>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</si>
  <si>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</si>
  <si>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</si>
  <si>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</si>
  <si>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</si>
  <si>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</si>
  <si>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</si>
  <si>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</si>
  <si>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</si>
  <si>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</si>
  <si>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 xml:space="preserve">TRANSPORTE HORIZONTAL MANUAL, DE CALHA QUADRADA NÚMERO 24 </t>
  </si>
  <si>
    <t>LIMPEZA DE PISO CERÂMICO OU PORCELANATO COM VASSOURA A SECO. AF_04/2019</t>
  </si>
  <si>
    <t>LIMPEZA DE PISO CERÂMICO OU PORCELANATO COM PANO ÚMIDO. AF_04/2019</t>
  </si>
  <si>
    <t>LIMPEZA DE PISO CERÂMICO OU PORCELANATO UTILIZANDO DETERGENTE NEUTRO E ESCOVAÇÃO MANUAL. AF_04/2019</t>
  </si>
  <si>
    <t>LIMPEZA DE PISO CERÂMICO OU COM PEDRAS RÚSTICAS UTILIZANDO ÁCIDO MURIÁTICO. AF_04/2019</t>
  </si>
  <si>
    <t>LIMPEZA DE REVESTIMENTO CERÂMICO EM PAREDE COM PANO ÚMIDO AF_04/2019</t>
  </si>
  <si>
    <t>LIMPEZA DE REVESTIMENTO CERÂMICO EM PAREDE UTILIZANDO DETERGENTE NEUTRO E ESCOVAÇÃO MANUAL. AF_04/2019</t>
  </si>
  <si>
    <t>LIMPEZA DE REVESTIMENTO CERÂMICO EM PAREDE UTILIZANDO ÁCIDO MURIÁTICO. AF_04/2019</t>
  </si>
  <si>
    <t>LIMPEZA DE PISO DE LADRILHO HIDRÁULICO COM PANO ÚMIDO. AF_04/2019</t>
  </si>
  <si>
    <t>LIMPEZA DE PISO DE MÁRMORE/GRANITO UTILIZANDO DETERGENTE NEUTRO E ESCOVAÇÃO MANUAL. AF_04/2019</t>
  </si>
  <si>
    <t>LIMPEZA DE CONTRAPISO COM VASSOURA A SECO. AF_04/2019</t>
  </si>
  <si>
    <t>LIMPEZA DE LADRILHO HIDRÁULICO EM PAREDE COM PANO ÚMIDO. AF_04/2019</t>
  </si>
  <si>
    <t>LIMPEZA DE MÁRMORE/GRANITO EM PAREDE UTILIZANDO DETERGENTE NEUTRO E ESCOVAÇÃO MANUAL. AF_04/2019</t>
  </si>
  <si>
    <t>LIMPEZA DE SUPERFÍCIE COM JATO DE ALTA PRESSÃO.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</si>
  <si>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</si>
  <si>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</si>
  <si>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</si>
  <si>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</si>
  <si>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</si>
  <si>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</si>
  <si>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</si>
  <si>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DE MADEIRA. AF_04/2019</t>
  </si>
  <si>
    <t>LIMPEZA DE PORTA INTEIRAMENTE DE VIDRO. AF_04/2019</t>
  </si>
  <si>
    <t>LIMPEZA DE PORTA EM AÇO/ALUMÍNIO. AF_04/2019</t>
  </si>
  <si>
    <t>LIMPEZA DE PORTA DE VIDRO COM CAIXILHO EM AÇO/ ALUMÍNIO/ PVC.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</si>
  <si>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</si>
  <si>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</si>
  <si>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</si>
  <si>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</si>
  <si>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</si>
  <si>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</si>
  <si>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</si>
  <si>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</si>
  <si>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</si>
  <si>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</si>
  <si>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</si>
  <si>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</si>
  <si>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</si>
  <si>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</si>
  <si>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 xml:space="preserve">FECHAMENTO REMOVÍVEL DE VÃO DE PORTAS, EM MADEIRA (VÃO DO ELEVADOR) </t>
  </si>
  <si>
    <t xml:space="preserve">FECHAMENTO REMOVÍVEL DE ABERTURA DE CAIXILHO, EM MADEIRA </t>
  </si>
  <si>
    <t xml:space="preserve">FECHAMENTO REMOVÍVEL DE ABERTURA NO PISO, EM MADEIRA </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</si>
  <si>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</si>
  <si>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</si>
  <si>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</si>
  <si>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</si>
  <si>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</si>
  <si>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</si>
  <si>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 xml:space="preserve">MONTAGEM E DESMONTAGEM DE ANDAIME TUBULAR TIPO </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</si>
  <si>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</si>
  <si>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</si>
  <si>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</si>
  <si>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</si>
  <si>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</si>
  <si>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</si>
  <si>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</si>
  <si>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</si>
  <si>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</si>
  <si>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</si>
  <si>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</si>
  <si>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</si>
  <si>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</si>
  <si>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</si>
  <si>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</si>
  <si>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</si>
  <si>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</si>
  <si>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</si>
  <si>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</si>
  <si>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</si>
  <si>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</si>
  <si>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</si>
  <si>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</si>
  <si>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</si>
  <si>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</si>
  <si>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</si>
  <si>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</si>
  <si>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</si>
  <si>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</si>
  <si>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</si>
  <si>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</si>
  <si>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</si>
  <si>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</si>
  <si>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</si>
  <si>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</si>
  <si>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</si>
  <si>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</si>
  <si>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</si>
  <si>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</si>
  <si>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</si>
  <si>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</si>
  <si>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</si>
  <si>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</si>
  <si>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</si>
  <si>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</si>
  <si>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</si>
  <si>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</si>
  <si>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</si>
  <si>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</si>
  <si>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</si>
  <si>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</si>
  <si>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</si>
  <si>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</si>
  <si>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</si>
  <si>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</si>
  <si>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</si>
  <si>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</si>
  <si>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</si>
  <si>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</si>
  <si>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</si>
  <si>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</si>
  <si>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</si>
  <si>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</si>
  <si>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</si>
  <si>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</si>
  <si>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</si>
  <si>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</si>
  <si>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</si>
  <si>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</si>
  <si>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</si>
  <si>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</si>
  <si>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</si>
  <si>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</si>
  <si>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</si>
  <si>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</si>
  <si>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</si>
  <si>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</si>
  <si>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</si>
  <si>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</si>
  <si>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</si>
  <si>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</si>
  <si>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</si>
  <si>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</si>
  <si>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</si>
  <si>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</si>
  <si>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</si>
  <si>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</si>
  <si>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</si>
  <si>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</si>
  <si>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</si>
  <si>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</si>
  <si>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</si>
  <si>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</si>
  <si>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</si>
  <si>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</si>
  <si>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</si>
  <si>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</si>
  <si>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</si>
  <si>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</si>
  <si>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</si>
  <si>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</si>
  <si>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</si>
  <si>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</si>
  <si>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</si>
  <si>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</si>
  <si>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</si>
  <si>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</si>
  <si>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</si>
  <si>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</si>
  <si>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</si>
  <si>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</si>
  <si>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</si>
  <si>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</si>
  <si>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</si>
  <si>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</si>
  <si>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</si>
  <si>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</si>
  <si>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</si>
  <si>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</si>
  <si>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</si>
  <si>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</si>
  <si>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</si>
  <si>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</si>
  <si>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MANUAL DE TUBOS PLÁSTICOS, DN 150 MM, EM CAMINHÃO CARROCERIA 9T. AF_06/2021</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</si>
  <si>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</si>
  <si>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</si>
  <si>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</si>
  <si>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</si>
  <si>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</si>
  <si>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</si>
  <si>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</si>
  <si>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</si>
  <si>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</si>
  <si>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</si>
  <si>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</si>
  <si>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</si>
  <si>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</si>
  <si>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</si>
  <si>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</si>
  <si>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</si>
  <si>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</si>
  <si>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</si>
  <si>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</si>
  <si>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</si>
  <si>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</si>
  <si>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</si>
  <si>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</si>
  <si>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</si>
  <si>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</si>
  <si>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</si>
  <si>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</si>
  <si>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</si>
  <si>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</si>
  <si>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</si>
  <si>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</si>
  <si>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</si>
  <si>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</si>
  <si>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</si>
  <si>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</si>
  <si>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</si>
  <si>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</si>
  <si>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</si>
  <si>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</si>
  <si>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</si>
  <si>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</si>
  <si>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</si>
  <si>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</si>
  <si>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</si>
  <si>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</si>
  <si>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</si>
  <si>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</si>
  <si>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</si>
  <si>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</si>
  <si>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</si>
  <si>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</si>
  <si>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</si>
  <si>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</si>
  <si>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</si>
  <si>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</si>
  <si>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</si>
  <si>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</si>
  <si>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</si>
  <si>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</si>
  <si>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</si>
  <si>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</si>
  <si>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</si>
  <si>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</si>
  <si>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</si>
  <si>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</si>
  <si>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</si>
  <si>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</si>
  <si>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</si>
  <si>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</si>
  <si>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</si>
  <si>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</si>
  <si>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</si>
  <si>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</si>
  <si>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</si>
  <si>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</si>
  <si>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</si>
  <si>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</si>
  <si>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</si>
  <si>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</si>
  <si>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</si>
  <si>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</si>
  <si>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</si>
  <si>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</si>
  <si>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</si>
  <si>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</si>
  <si>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</si>
  <si>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</si>
  <si>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</si>
  <si>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</si>
  <si>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</si>
  <si>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</si>
  <si>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</si>
  <si>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</si>
  <si>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BATATAIS EM PLACAS. AF_05/2018</t>
  </si>
  <si>
    <t>PLANTIO DE FORRAÇÃO. AF_05/2018</t>
  </si>
  <si>
    <t>PLANTIO DE GRAMA ESMERALDA OU SÃO CARLOS OU CURITIBANA, EM PLACAS. AF_05/2022</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</si>
  <si>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</si>
  <si>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</si>
  <si>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</si>
  <si>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</si>
  <si>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</si>
  <si>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</si>
  <si>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</si>
  <si>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</si>
  <si>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</si>
  <si>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</si>
  <si>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</si>
  <si>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</si>
  <si>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</si>
  <si>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</si>
  <si>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</si>
  <si>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</si>
  <si>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</si>
  <si>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INSTALAÇÃO DE BANCO METÁLICO COM ENCOSTO, 1,60 M DE COMPRIMENTO, EM TUBO DE AÇO CARBONO COM PINTURA ELETROSTÁTICA, SOBRE PISO DE CONCRETO EXISTENTE. AF_11/2021</t>
  </si>
  <si>
    <t>INSTALAÇÃO DE LIXEIRA METÁLICA DUPLA, CAPACIDADE DE 60 L, EM TUBO DE AÇO CARBONO E CESTOS EM CHAPA DE AÇO COM PINTURA ELETROSTÁTICA, SOBRE PISO DE CONCRETO EXISTENTE. AF_11/2021</t>
  </si>
  <si>
    <t>INSTALAÇÃO DE LIXEIRA METÁLICA DUPLA, CAPACIDADE DE 60 L, EM TUBO DE AÇO CARBONO E CESTOS EM CHAPA DE AÇO COM PINTURA ELETROSTÁTICA, SOBRE SOLO. AF_11/2021</t>
  </si>
  <si>
    <t>INSTALAÇÃO DE PERGOLADO DE MADEIRA, EM MAÇARANDUBA, ANGELIM OU EQUIVALENTE DA REGIÃO, FIXADO COM CONCRETO SOBRE PISO DE CONCRETO EXISTENTE. AF_11/2021</t>
  </si>
  <si>
    <t>INSTALAÇÃO DE PERGOLADO DE MADEIRA, EM MAÇARANDUBA, ANGELIM OU EQUIVALENTE DA REGIÃO, FIXADO COM CONCRETO SOBRE SOLO. AF_11/2021</t>
  </si>
  <si>
    <t>PAR DE TABELAS DE BASQUETE DE COMPENSADO NAVAL, COM AROS E REDES - FORNECIMENTO E INSTALAÇÃO. AF_03/2022</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</si>
  <si>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</si>
  <si>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</si>
  <si>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</si>
  <si>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</si>
  <si>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</si>
  <si>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</si>
  <si>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</si>
  <si>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</si>
  <si>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</si>
  <si>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</si>
  <si>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</si>
  <si>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ESTRUTURA METÁLICA COM ENCARGOS COMPLEMENTARES</t>
  </si>
  <si>
    <t>AJUDANTE DE OPERAÇÃO EM GERAL COM ENCARGOS COMPLEMENTARES</t>
  </si>
  <si>
    <t>AJUDANTE DE PEDREIRO COM ENCARGOS COMPLEMENTARES</t>
  </si>
  <si>
    <t>ASSENTADOR DE TUBOS COM ENCARGOS COMPLEMENTARES</t>
  </si>
  <si>
    <t>AUXILIAR DE LABORATÓRIO COM ENCARGOS COMPLEMENTARES</t>
  </si>
  <si>
    <t>AUXILIAR DE SERVIÇOS GERAIS COM ENCARGOS COMPLEMENTARES</t>
  </si>
  <si>
    <t>AUXILIAR DE TOPÓGRAFO COM ENCARGOS COMPLEMENTARES</t>
  </si>
  <si>
    <t>AUXILIAR TÉCNICO DE ENGENHARIA COM ENCARGOS COMPLEMENTARES</t>
  </si>
  <si>
    <t>BLASTER, DINAMITADOR OU CABO DE FOGO COM ENCARGOS COMPLEMENTARES</t>
  </si>
  <si>
    <t>CADASTRISTA DE REDES DE AGUA E ESGOTO COM ENCARGOS COMPLEMENTARES</t>
  </si>
  <si>
    <t>CAVOUQUEIRO OU OPERADOR PERFURATRIZ/ROMPEDOR COM ENCARGOS COMPLEMENTARES</t>
  </si>
  <si>
    <t>ELETRICISTA INDUSTRIAL COM ENCARGOS COMPLEMENTARES</t>
  </si>
  <si>
    <t>ELETROTÉCNICO COM ENCARGOS COMPLEMENTARES</t>
  </si>
  <si>
    <t>MACARIQUEIRO COM ENCARGOS COMPLEMENTARES</t>
  </si>
  <si>
    <t>MARCENEIRO COM ENCARGOS COMPLEMENTARES</t>
  </si>
  <si>
    <t>MECÃNICO DE EQUIPAMENTOS PESADOS COM ENCARGOS COMPLEMENTARES</t>
  </si>
  <si>
    <t>MONTADOR (TUBO AÇO/EQUIPAMENTOS)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</si>
  <si>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</si>
  <si>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</si>
  <si>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</si>
  <si>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</si>
  <si>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</si>
  <si>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</si>
  <si>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</si>
  <si>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</si>
  <si>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</si>
  <si>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</si>
  <si>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</si>
  <si>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</si>
  <si>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</si>
  <si>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</si>
  <si>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</si>
  <si>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</si>
  <si>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</si>
  <si>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</si>
  <si>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</si>
  <si>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</si>
  <si>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</si>
  <si>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</si>
  <si>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</si>
  <si>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</si>
  <si>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DE LETREIROS COM ENCARGOS COMPLEMENTARES</t>
  </si>
  <si>
    <t>PINTOR PARA TINTA EPÓXI COM ENCARGOS COMPLEMENTARES</t>
  </si>
  <si>
    <t>POCEIRO COM ENCARGOS COMPLEMENTARES</t>
  </si>
  <si>
    <t>RASTELEIRO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</si>
  <si>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</si>
  <si>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</si>
  <si>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</si>
  <si>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</si>
  <si>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</si>
  <si>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TRATORISTA COM ENCARGOS COMPLEMENTARES</t>
  </si>
  <si>
    <t>VIGIA NOTURNO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</si>
  <si>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</si>
  <si>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</si>
  <si>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</si>
  <si>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</si>
  <si>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</si>
  <si>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</si>
  <si>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</si>
  <si>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</si>
  <si>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</si>
  <si>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</si>
  <si>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</si>
  <si>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</si>
  <si>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</si>
  <si>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</si>
  <si>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</si>
  <si>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</si>
  <si>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</si>
  <si>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</si>
  <si>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</si>
  <si>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</si>
  <si>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</si>
  <si>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</si>
  <si>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</si>
  <si>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</si>
  <si>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</si>
  <si>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</si>
  <si>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</si>
  <si>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</si>
  <si>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</si>
  <si>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</si>
  <si>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</si>
  <si>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</si>
  <si>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</si>
  <si>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</si>
  <si>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</si>
  <si>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</si>
  <si>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</si>
  <si>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</si>
  <si>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</si>
  <si>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</si>
  <si>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</si>
  <si>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</si>
  <si>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</si>
  <si>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</si>
  <si>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</si>
  <si>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</si>
  <si>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</si>
  <si>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</si>
  <si>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</si>
  <si>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</si>
  <si>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</si>
  <si>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</si>
  <si>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</si>
  <si>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</si>
  <si>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</si>
  <si>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</si>
  <si>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</si>
  <si>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</si>
  <si>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</si>
  <si>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</si>
  <si>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</si>
  <si>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</si>
  <si>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</si>
  <si>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</si>
  <si>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</si>
  <si>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</si>
  <si>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</si>
  <si>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</si>
  <si>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</si>
  <si>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</si>
  <si>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</si>
  <si>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</si>
  <si>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</si>
  <si>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</si>
  <si>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</si>
  <si>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</si>
  <si>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</si>
  <si>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</si>
  <si>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</si>
  <si>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</si>
  <si>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</si>
  <si>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</si>
  <si>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</si>
  <si>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</si>
  <si>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</si>
  <si>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</si>
  <si>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</si>
  <si>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</si>
  <si>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</si>
  <si>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</si>
  <si>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</si>
  <si>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</si>
  <si>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</si>
  <si>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</si>
  <si>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</si>
  <si>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</si>
  <si>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</si>
  <si>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</si>
  <si>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</si>
  <si>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</si>
  <si>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</si>
  <si>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</si>
  <si>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</si>
  <si>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</si>
  <si>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</si>
  <si>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</si>
  <si>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</si>
  <si>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</si>
  <si>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</si>
  <si>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</si>
  <si>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</si>
  <si>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</si>
  <si>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</si>
  <si>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</si>
  <si>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</si>
  <si>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</si>
  <si>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</si>
  <si>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</si>
  <si>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</si>
  <si>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</si>
  <si>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</si>
  <si>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</si>
  <si>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</si>
  <si>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</si>
  <si>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</si>
  <si>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</si>
  <si>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</si>
  <si>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</si>
  <si>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</si>
  <si>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</si>
  <si>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</si>
  <si>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</si>
  <si>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</si>
  <si>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</si>
  <si>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</si>
  <si>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</si>
  <si>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</si>
  <si>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</si>
  <si>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</si>
  <si>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</si>
  <si>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</si>
  <si>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</si>
  <si>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</si>
  <si>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</si>
  <si>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</si>
  <si>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</si>
  <si>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</si>
  <si>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</si>
  <si>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</si>
  <si>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</si>
  <si>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</si>
  <si>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</si>
  <si>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</si>
  <si>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</si>
  <si>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</si>
  <si>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</si>
  <si>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</si>
  <si>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</si>
  <si>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</si>
  <si>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</si>
  <si>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</si>
  <si>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</si>
  <si>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</si>
  <si>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</si>
  <si>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</si>
  <si>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</si>
  <si>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</si>
  <si>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</si>
  <si>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</si>
  <si>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</si>
  <si>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</si>
  <si>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</si>
  <si>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</si>
  <si>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</si>
  <si>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</si>
  <si>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</si>
  <si>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</si>
  <si>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</si>
  <si>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</si>
  <si>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</si>
  <si>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</si>
  <si>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</si>
  <si>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</si>
  <si>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</si>
  <si>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</si>
  <si>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</si>
  <si>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</si>
  <si>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</si>
  <si>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</si>
  <si>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</si>
  <si>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</si>
  <si>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</si>
  <si>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</si>
  <si>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</si>
  <si>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</si>
  <si>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</si>
  <si>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</si>
  <si>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</si>
  <si>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</si>
  <si>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</si>
  <si>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</si>
  <si>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</si>
  <si>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</si>
  <si>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</si>
  <si>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</si>
  <si>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</si>
  <si>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</si>
  <si>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</si>
  <si>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</si>
  <si>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</si>
  <si>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</si>
  <si>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</si>
  <si>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</si>
  <si>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</si>
  <si>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</si>
  <si>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</si>
  <si>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</si>
  <si>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</si>
  <si>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</si>
  <si>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</si>
  <si>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</si>
  <si>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</si>
  <si>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</si>
  <si>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</si>
  <si>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</si>
  <si>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</si>
  <si>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</si>
  <si>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</si>
  <si>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</si>
  <si>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</si>
  <si>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</si>
  <si>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</si>
  <si>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</si>
  <si>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</si>
  <si>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</si>
  <si>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</si>
  <si>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</si>
  <si>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</si>
  <si>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</si>
  <si>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</si>
  <si>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</si>
  <si>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</si>
  <si>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</si>
  <si>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</si>
  <si>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</si>
  <si>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</si>
  <si>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</si>
  <si>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</si>
  <si>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</si>
  <si>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</si>
  <si>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</si>
  <si>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</si>
  <si>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</si>
  <si>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</si>
  <si>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</si>
  <si>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</si>
  <si>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</si>
  <si>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</si>
  <si>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</si>
  <si>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</si>
  <si>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</si>
  <si>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</si>
  <si>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</si>
  <si>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</si>
  <si>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</si>
  <si>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</si>
  <si>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</si>
  <si>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</si>
  <si>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</si>
  <si>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</si>
  <si>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</si>
  <si>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</si>
  <si>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</si>
  <si>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</si>
  <si>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</si>
  <si>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</si>
  <si>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</si>
  <si>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</si>
  <si>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</si>
  <si>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</si>
  <si>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</si>
  <si>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</si>
  <si>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</si>
  <si>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</si>
  <si>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</si>
  <si>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</si>
  <si>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</si>
  <si>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</si>
  <si>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</si>
  <si>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</si>
  <si>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</si>
  <si>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</si>
  <si>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</si>
  <si>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</si>
  <si>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</si>
  <si>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</si>
  <si>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ENCARGOS SOCIAIS (83,87%)</t>
  </si>
  <si>
    <t>ENCARGOS   SOCIAIS   SOBRE   A   MÃO   DE   OBRA</t>
  </si>
  <si>
    <t>COM DESONERAÇÃO</t>
  </si>
  <si>
    <t>SEM DESONERAÇÃO</t>
  </si>
  <si>
    <t>HORISTA
%</t>
  </si>
  <si>
    <t>MENSALISTA
%</t>
  </si>
  <si>
    <t>GRUPO A</t>
  </si>
  <si>
    <t>A1</t>
  </si>
  <si>
    <t>INSS</t>
  </si>
  <si>
    <t>A2</t>
  </si>
  <si>
    <t>SESI</t>
  </si>
  <si>
    <t>A3</t>
  </si>
  <si>
    <t>SENAI</t>
  </si>
  <si>
    <t>A4</t>
  </si>
  <si>
    <t>INCRA</t>
  </si>
  <si>
    <t>A5</t>
  </si>
  <si>
    <t>SEBRAE</t>
  </si>
  <si>
    <t>A6</t>
  </si>
  <si>
    <t>Salário Educação</t>
  </si>
  <si>
    <t>A7</t>
  </si>
  <si>
    <t>Seguro Contra Acidentes de Trabalho</t>
  </si>
  <si>
    <t>A8</t>
  </si>
  <si>
    <t>FGTS</t>
  </si>
  <si>
    <t>A9</t>
  </si>
  <si>
    <t>SECONCI</t>
  </si>
  <si>
    <t>A</t>
  </si>
  <si>
    <t>Total</t>
  </si>
  <si>
    <t>GRUPO B</t>
  </si>
  <si>
    <t>B1</t>
  </si>
  <si>
    <t>Repouso Semanal Remunerado</t>
  </si>
  <si>
    <t>Não incide</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</si>
  <si>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</si>
  <si>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</si>
  <si>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</si>
  <si>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</si>
  <si>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</si>
  <si>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</si>
  <si>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</si>
  <si>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</si>
  <si>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</si>
  <si>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</si>
  <si>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</si>
  <si>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</si>
  <si>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</si>
  <si>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</si>
  <si>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</si>
  <si>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</si>
  <si>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</si>
  <si>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</si>
  <si>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</si>
  <si>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GRUPO C</t>
  </si>
  <si>
    <t>C1</t>
  </si>
  <si>
    <t>Aviso Prévio Indenizado</t>
  </si>
  <si>
    <t>C2</t>
  </si>
  <si>
    <t>Aviso Prévio Trabalhado</t>
  </si>
  <si>
    <t>C3</t>
  </si>
  <si>
    <t>Férias Indenizadas</t>
  </si>
  <si>
    <t>C4</t>
  </si>
  <si>
    <t>Depósito Rescisão Sem Justa Causa</t>
  </si>
  <si>
    <t>C5</t>
  </si>
  <si>
    <t>Indenização Adicional</t>
  </si>
  <si>
    <t>C</t>
  </si>
  <si>
    <t>GRUPO D</t>
  </si>
  <si>
    <t>D1</t>
  </si>
  <si>
    <t>Reincidência de Grupo A sobre Grupo B</t>
  </si>
  <si>
    <t>D2</t>
  </si>
  <si>
    <t>Reincidência de Grupo A sobre Aviso Prévio Trabalhado e Reincidência do FGTS sobre Aviso
Prévio Indenizado</t>
  </si>
  <si>
    <t>D</t>
  </si>
  <si>
    <t>TOTAL(A+B+C+D)</t>
  </si>
  <si>
    <t>BDI_SERVIÇOS</t>
  </si>
  <si>
    <t>QUADRO DE COMPOSIÇÃO DO BDI - SERVIÇOS</t>
  </si>
  <si>
    <t>Tipo de Obra (Conforme ao Acórdão 2622/2013 - TCU):</t>
  </si>
  <si>
    <t>ITENS</t>
  </si>
  <si>
    <t>SIGLAS</t>
  </si>
  <si>
    <t>Taxas Adotadas - %</t>
  </si>
  <si>
    <t>Taxa de Rateio da Administração Central</t>
  </si>
  <si>
    <t>AC</t>
  </si>
  <si>
    <t>Taxa de Seguro e Garantia do Empreendimento</t>
  </si>
  <si>
    <t>S+G</t>
  </si>
  <si>
    <t>Taxa de Risco</t>
  </si>
  <si>
    <t>R</t>
  </si>
  <si>
    <t>Taxa de Despesas Financeiras</t>
  </si>
  <si>
    <t>DF</t>
  </si>
  <si>
    <t>Taxa de Lucro</t>
  </si>
  <si>
    <t>Taxa de Tributos</t>
  </si>
  <si>
    <t>PIS (Geralmente 0,65%)</t>
  </si>
  <si>
    <t>I</t>
  </si>
  <si>
    <t>COFINS (Geralmente 3,00%)</t>
  </si>
  <si>
    <t>ISS (Legislação Municipal)</t>
  </si>
  <si>
    <t>CPRB (INSS)</t>
  </si>
  <si>
    <t>BDI conforme ao Acórdão 2622/2013 TCU</t>
  </si>
  <si>
    <t>BDI RESULTANTE</t>
  </si>
  <si>
    <t>FORMULA UTILIZADA:</t>
  </si>
  <si>
    <r>
      <rPr>
        <b/>
        <sz val="13"/>
        <color indexed="8"/>
        <rFont val="Arial Narrow"/>
        <family val="2"/>
      </rPr>
      <t>BDI = (</t>
    </r>
    <r>
      <rPr>
        <b/>
        <u/>
        <sz val="13"/>
        <color indexed="8"/>
        <rFont val="Arial Narrow"/>
        <family val="2"/>
      </rPr>
      <t>(1+(AC + S + R + G ))( 1 + DF )( 1 + L ))</t>
    </r>
  </si>
  <si>
    <t>( 1 - I )</t>
  </si>
  <si>
    <t>MB Construções e Perfurações Eireli-EPP</t>
  </si>
  <si>
    <t xml:space="preserve"> PROPOSTA DE PREÇOS – GRUPO 4-SERVIÇOS</t>
  </si>
  <si>
    <t>Prezados Senhores,</t>
  </si>
  <si>
    <t xml:space="preserve"> </t>
  </si>
  <si>
    <t xml:space="preserve">Pela presente, submetemos à apreciação de Vossas Senhorias a nossa proposta relativa à licitação em epígrafe, assumindo inteira responsabilidade por quaisquer erros ou omissões que venham a ser verificados na preparação da mesma e declaramos ainda que, temos pleno conhecimento das condições em que se desenvolverão os trabalhos, e concordamos com a totalidade das instruções e critérios de qualificação definidos no Edital. </t>
  </si>
  <si>
    <t xml:space="preserve">1. PROPONENTE: </t>
  </si>
  <si>
    <t>RAZÃO SOCIAL: MB CONSTRUÇÕES E PERFURAÇÕES EIRELI</t>
  </si>
  <si>
    <t>SEDE: Rua Goiás, nº 431, Chácara Brasil-Turu, CEP 65066-862</t>
  </si>
  <si>
    <t>C.N.P.J: 11.302.593/0001-67</t>
  </si>
  <si>
    <t>Email: mb.ltda@hotmail.com</t>
  </si>
  <si>
    <t>Contato: (98) 3248-1081</t>
  </si>
  <si>
    <t xml:space="preserve">2. PROPOSTA DE PREÇOS: </t>
  </si>
  <si>
    <t>VALOR TOTAL DA PROPOSTA: R$ 8.305.527,88 (oito milhões, trezentos e cinco mil, quinhentos e vinte e sete reais e oitenta e oito centavos )</t>
  </si>
  <si>
    <t xml:space="preserve">MÊS BASE: 12/2022 </t>
  </si>
  <si>
    <t>3. PRAZO DE VALIDADE DA PROPOSTA: 90 (noventa) dias</t>
  </si>
  <si>
    <t>4. PRAZO PROPOSTO PARA EXECUÇÃO: conforme edital</t>
  </si>
  <si>
    <t>5.DADOS BANCÁRIOS: Banco: Banco do Brasil; Agência: 5895-5; Conta Corrente: 15446-6</t>
  </si>
  <si>
    <r>
      <t>6. RESPONSÁVEL PELA ASSINATURA DO CONTRATO:</t>
    </r>
    <r>
      <rPr>
        <sz val="12"/>
        <color rgb="FF000000"/>
        <rFont val="Times New Roman"/>
        <family val="1"/>
      </rPr>
      <t xml:space="preserve"> Juliana Utta Pinheiro, </t>
    </r>
    <r>
      <rPr>
        <sz val="12"/>
        <rFont val="Times New Roman"/>
        <family val="1"/>
      </rPr>
      <t xml:space="preserve"> Administradora,</t>
    </r>
    <r>
      <rPr>
        <sz val="12"/>
        <color rgb="FF000000"/>
        <rFont val="Times New Roman"/>
        <family val="1"/>
      </rPr>
      <t xml:space="preserve"> </t>
    </r>
    <r>
      <rPr>
        <sz val="12"/>
        <rFont val="Times New Roman"/>
        <family val="1"/>
      </rPr>
      <t>CPF nº 054.056.663-27 ,</t>
    </r>
    <r>
      <rPr>
        <sz val="12"/>
        <color rgb="FF000000"/>
        <rFont val="Times New Roman"/>
        <family val="1"/>
      </rPr>
      <t xml:space="preserve"> </t>
    </r>
    <r>
      <rPr>
        <sz val="12"/>
        <rFont val="Times New Roman"/>
        <family val="1"/>
      </rPr>
      <t>RG nº 0325617320070 SSP-MA , Rua Goiás, nº 431, Chácara Brasil-Turu, CEP 65066-862.</t>
    </r>
  </si>
  <si>
    <t>Atenciosamente,</t>
  </si>
  <si>
    <t>São Luís, MA, 07 de dezembro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</si>
</sst>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m/yyyy"/>
    <numFmt numFmtId="165" formatCode="&quot; &quot;* #,##0.00&quot; &quot;;&quot; &quot;* \(#,##0.00\);&quot; &quot;* &quot;-&quot;??&quot; &quot;"/>
    <numFmt numFmtId="166" formatCode="&quot; &quot;* #,##0.00&quot; &quot;;&quot;-&quot;* #,##0.00&quot; &quot;;&quot; &quot;* &quot;-&quot;??&quot; &quot;"/>
    <numFmt numFmtId="167" formatCode="0.0"/>
    <numFmt numFmtId="168" formatCode="&quot; R$&quot;* #,##0.00&quot; &quot;;&quot;-R$&quot;* #,##0.00&quot; &quot;;&quot; R$&quot;* &quot;-&quot;??&quot; &quot;"/>
    <numFmt numFmtId="169" formatCode="&quot; R$ &quot;* #,##0.00&quot; &quot;;&quot;-R$ &quot;* #,##0.00&quot; &quot;;&quot; R$ &quot;* &quot;-&quot;??&quot; &quot;"/>
    <numFmt numFmtId="170" formatCode="0.0000"/>
    <numFmt numFmtId="171" formatCode="0.000"/>
  </numFmts>
  <fonts count="41">
    <font>
      <sz val="10"/>
      <color indexed="8"/>
      <name val="Arial"/>
    </font>
    <font>
      <sz val="12"/>
      <color indexed="8"/>
      <name val="Arial"/>
      <family val="2"/>
    </font>
    <font>
      <sz val="14"/>
      <color indexed="8"/>
      <name val="Arial"/>
      <family val="2"/>
    </font>
    <font>
      <u/>
      <sz val="12"/>
      <color indexed="11"/>
      <name val="Arial"/>
      <family val="2"/>
    </font>
    <font>
      <sz val="6"/>
      <color indexed="8"/>
      <name val="Calibri"/>
      <family val="2"/>
    </font>
    <font>
      <b/>
      <sz val="6"/>
      <color indexed="8"/>
      <name val="Calibri"/>
      <family val="2"/>
    </font>
    <font>
      <sz val="8"/>
      <color indexed="8"/>
      <name val="Courier New"/>
      <family val="3"/>
    </font>
    <font>
      <sz val="6"/>
      <color indexed="16"/>
      <name val="Calibri"/>
      <family val="2"/>
    </font>
    <font>
      <sz val="11"/>
      <color indexed="8"/>
      <name val="Helvetica Neue"/>
    </font>
    <font>
      <sz val="6"/>
      <color indexed="18"/>
      <name val="Calibri"/>
      <family val="2"/>
    </font>
    <font>
      <b/>
      <sz val="6"/>
      <color indexed="8"/>
      <name val="Arial"/>
      <family val="2"/>
    </font>
    <font>
      <sz val="8"/>
      <color indexed="8"/>
      <name val="Calibri"/>
      <family val="2"/>
    </font>
    <font>
      <sz val="6"/>
      <color indexed="8"/>
      <name val="Arial"/>
      <family val="2"/>
    </font>
    <font>
      <b/>
      <sz val="6"/>
      <color indexed="16"/>
      <name val="Calibri"/>
      <family val="2"/>
    </font>
    <font>
      <b/>
      <sz val="6"/>
      <color indexed="16"/>
      <name val="Arial"/>
      <family val="2"/>
    </font>
    <font>
      <i/>
      <sz val="6"/>
      <color indexed="8"/>
      <name val="Arial"/>
      <family val="2"/>
    </font>
    <font>
      <b/>
      <sz val="6"/>
      <color indexed="18"/>
      <name val="Calibri"/>
      <family val="2"/>
    </font>
    <font>
      <b/>
      <sz val="6"/>
      <color indexed="18"/>
      <name val="Arial"/>
      <family val="2"/>
    </font>
    <font>
      <i/>
      <sz val="6"/>
      <color indexed="8"/>
      <name val="Calibri"/>
      <family val="2"/>
    </font>
    <font>
      <b/>
      <sz val="8"/>
      <color indexed="8"/>
      <name val="Arial"/>
      <family val="2"/>
    </font>
    <font>
      <b/>
      <sz val="8"/>
      <color indexed="8"/>
      <name val="Calibri"/>
      <family val="2"/>
    </font>
    <font>
      <b/>
      <sz val="10"/>
      <color indexed="8"/>
      <name val="Arial"/>
      <family val="2"/>
    </font>
    <font>
      <i/>
      <sz val="8"/>
      <color indexed="8"/>
      <name val="Calibri"/>
      <family val="2"/>
    </font>
    <font>
      <b/>
      <i/>
      <sz val="8"/>
      <color indexed="8"/>
      <name val="Calibri"/>
      <family val="2"/>
    </font>
    <font>
      <sz val="8"/>
      <color indexed="8"/>
      <name val="Arial"/>
      <family val="2"/>
    </font>
    <font>
      <sz val="8"/>
      <color indexed="8"/>
      <name val="Verdana"/>
      <family val="2"/>
    </font>
    <font>
      <sz val="10"/>
      <color indexed="8"/>
      <name val="Courier New"/>
      <family val="3"/>
    </font>
    <font>
      <b/>
      <sz val="9"/>
      <color indexed="8"/>
      <name val="Calibri"/>
      <family val="2"/>
    </font>
    <font>
      <sz val="9"/>
      <color indexed="8"/>
      <name val="Calibri"/>
      <family val="2"/>
    </font>
    <font>
      <b/>
      <sz val="10"/>
      <color indexed="8"/>
      <name val="Arial Narrow"/>
      <family val="2"/>
    </font>
    <font>
      <sz val="10"/>
      <color indexed="8"/>
      <name val="Arial Narrow"/>
      <family val="2"/>
    </font>
    <font>
      <b/>
      <u/>
      <sz val="13"/>
      <color indexed="8"/>
      <name val="Arial Narrow"/>
      <family val="2"/>
    </font>
    <font>
      <b/>
      <sz val="13"/>
      <color indexed="8"/>
      <name val="Arial Narrow"/>
      <family val="2"/>
    </font>
    <font>
      <sz val="12"/>
      <color theme="1"/>
      <name val="Times New Roman"/>
      <family val="1"/>
    </font>
    <font>
      <b/>
      <sz val="20"/>
      <color rgb="FF4F6228"/>
      <name val="Garamond"/>
      <family val="1"/>
    </font>
    <font>
      <u/>
      <sz val="10"/>
      <color theme="10"/>
      <name val="Arial"/>
    </font>
    <font>
      <sz val="11"/>
      <color theme="1"/>
      <name val="Garamond"/>
      <family val="1"/>
    </font>
    <font>
      <b/>
      <sz val="12"/>
      <name val="Times New Roman"/>
      <family val="1"/>
    </font>
    <font>
      <sz val="12"/>
      <name val="Times New Roman"/>
      <family val="1"/>
    </font>
    <font>
      <u/>
      <sz val="12"/>
      <color theme="10"/>
      <name val="Times New Roman"/>
      <family val="1"/>
    </font>
    <font>
      <sz val="12"/>
      <color rgb="FF000000"/>
      <name val="Times New Roman"/>
      <family val="1"/>
    </font>
  </fonts>
  <fills count="2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gradientFill degree="90">
        <stop position="0">
          <color rgb="FFF6BCA2"/>
        </stop>
        <stop position="0.5">
          <color rgb="FFF4B093"/>
        </stop>
        <stop position="1">
          <color rgb="FFF7A47F"/>
        </stop>
      </gradientFill>
    </fill>
    <fill>
      <patternFill patternType="solid">
        <fgColor indexed="19"/>
        <bgColor auto="1"/>
      </patternFill>
    </fill>
    <fill>
      <patternFill patternType="solid">
        <fgColor indexed="20"/>
        <bgColor auto="1"/>
      </patternFill>
    </fill>
    <fill>
      <patternFill patternType="solid">
        <fgColor indexed="21"/>
        <bgColor auto="1"/>
      </patternFill>
    </fill>
    <fill>
      <gradientFill degree="90">
        <stop position="0">
          <color rgb="FFAFCAE9"/>
        </stop>
        <stop position="0.5">
          <color rgb="FFA1C0E4"/>
        </stop>
        <stop position="1">
          <color rgb="FF91B8E4"/>
        </stop>
      </gradientFill>
    </fill>
    <fill>
      <patternFill patternType="solid">
        <fgColor indexed="22"/>
        <bgColor auto="1"/>
      </patternFill>
    </fill>
    <fill>
      <gradientFill degree="90">
        <stop position="0">
          <color rgb="FFB4D4A5"/>
        </stop>
        <stop position="0.5">
          <color rgb="FFA8CD97"/>
        </stop>
        <stop position="1">
          <color rgb="FF9BC984"/>
        </stop>
      </gradient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s>
  <borders count="37">
    <border>
      <left/>
      <right/>
      <top/>
      <bottom/>
      <diagonal/>
    </border>
    <border>
      <left style="thin">
        <color indexed="12"/>
      </left>
      <right style="thin">
        <color indexed="12"/>
      </right>
      <top style="thin">
        <color indexed="12"/>
      </top>
      <bottom style="thin">
        <color indexed="12"/>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style="thin">
        <color indexed="8"/>
      </right>
      <top style="thin">
        <color indexed="12"/>
      </top>
      <bottom style="thin">
        <color indexed="8"/>
      </bottom>
      <diagonal/>
    </border>
    <border>
      <left style="medium">
        <color indexed="8"/>
      </left>
      <right/>
      <top style="medium">
        <color indexed="8"/>
      </top>
      <bottom style="medium">
        <color indexed="8"/>
      </bottom>
      <diagonal/>
    </border>
    <border>
      <left/>
      <right style="medium">
        <color indexed="8"/>
      </right>
      <top style="thin">
        <color indexed="12"/>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medium">
        <color indexed="8"/>
      </right>
      <top style="thin">
        <color indexed="8"/>
      </top>
      <bottom style="medium">
        <color indexed="8"/>
      </bottom>
      <diagonal/>
    </border>
    <border>
      <left/>
      <right style="medium">
        <color indexed="8"/>
      </right>
      <top style="medium">
        <color indexed="8"/>
      </top>
      <bottom style="medium">
        <color indexed="8"/>
      </bottom>
      <diagonal/>
    </border>
    <border>
      <left style="thin">
        <color indexed="12"/>
      </left>
      <right style="medium">
        <color indexed="8"/>
      </right>
      <top style="medium">
        <color indexed="8"/>
      </top>
      <bottom style="thin">
        <color indexed="12"/>
      </bottom>
      <diagonal/>
    </border>
    <border>
      <left style="medium">
        <color indexed="8"/>
      </left>
      <right style="medium">
        <color indexed="8"/>
      </right>
      <top style="thin">
        <color indexed="12"/>
      </top>
      <bottom style="thin">
        <color indexed="8"/>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s>
  <cellStyleXfs count="2">
    <xf numFmtId="0" fontId="0" fillId="0" borderId="0" applyNumberFormat="0" applyFill="0" applyBorder="0" applyProtection="0"/>
    <xf numFmtId="0" fontId="35" fillId="0" borderId="0" applyNumberFormat="0" applyFill="0" applyBorder="0" applyAlignment="0" applyProtection="0"/>
  </cellStyleXfs>
  <cellXfs count="527">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vertical="center" wrapText="1"/>
    </xf>
    <xf numFmtId="0" fontId="4" fillId="4" borderId="1" xfId="0" applyNumberFormat="1" applyFont="1" applyFill="1" applyBorder="1" applyAlignment="1">
      <alignment horizontal="right" vertical="center"/>
    </xf>
    <xf numFmtId="0" fontId="4" fillId="4" borderId="1" xfId="0" applyNumberFormat="1" applyFont="1" applyFill="1" applyBorder="1" applyAlignment="1">
      <alignment vertical="center"/>
    </xf>
    <xf numFmtId="0" fontId="0" fillId="0" borderId="1" xfId="0" applyNumberFormat="1" applyBorder="1"/>
    <xf numFmtId="49" fontId="5" fillId="4"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49" fontId="5" fillId="4" borderId="5" xfId="0" applyNumberFormat="1" applyFont="1" applyFill="1" applyBorder="1" applyAlignment="1">
      <alignment horizontal="right" vertical="center"/>
    </xf>
    <xf numFmtId="10" fontId="5" fillId="4" borderId="5"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4" fontId="5" fillId="4" borderId="9" xfId="0" applyNumberFormat="1" applyFont="1" applyFill="1" applyBorder="1" applyAlignment="1">
      <alignment horizontal="right" vertical="center"/>
    </xf>
    <xf numFmtId="49" fontId="5" fillId="4" borderId="10" xfId="0" applyNumberFormat="1" applyFont="1" applyFill="1" applyBorder="1" applyAlignment="1">
      <alignment horizontal="right" vertical="center"/>
    </xf>
    <xf numFmtId="4" fontId="5" fillId="4" borderId="5" xfId="0" applyNumberFormat="1" applyFont="1" applyFill="1" applyBorder="1" applyAlignment="1">
      <alignment horizontal="center" vertical="center" wrapText="1"/>
    </xf>
    <xf numFmtId="164" fontId="5" fillId="4" borderId="5"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2" xfId="0" applyFont="1" applyFill="1" applyBorder="1" applyAlignment="1">
      <alignment vertical="center"/>
    </xf>
    <xf numFmtId="0" fontId="0" fillId="4" borderId="12" xfId="0" applyFill="1" applyBorder="1" applyAlignment="1">
      <alignment vertical="center"/>
    </xf>
    <xf numFmtId="0" fontId="4" fillId="4" borderId="13" xfId="0" applyFont="1" applyFill="1" applyBorder="1" applyAlignment="1">
      <alignment vertical="center"/>
    </xf>
    <xf numFmtId="0" fontId="5" fillId="4" borderId="9" xfId="0" applyFont="1" applyFill="1" applyBorder="1" applyAlignment="1">
      <alignment horizontal="left" vertical="center"/>
    </xf>
    <xf numFmtId="4" fontId="5" fillId="4" borderId="9" xfId="0" applyNumberFormat="1" applyFont="1" applyFill="1" applyBorder="1" applyAlignment="1">
      <alignment horizontal="center" vertical="center" wrapText="1"/>
    </xf>
    <xf numFmtId="0" fontId="5" fillId="4" borderId="9" xfId="0" applyFont="1" applyFill="1" applyBorder="1" applyAlignment="1">
      <alignment horizontal="right" vertical="center"/>
    </xf>
    <xf numFmtId="164" fontId="5" fillId="4" borderId="10" xfId="0" applyNumberFormat="1" applyFont="1" applyFill="1" applyBorder="1" applyAlignment="1">
      <alignment horizontal="center" vertical="center"/>
    </xf>
    <xf numFmtId="14" fontId="0" fillId="4" borderId="1" xfId="0" applyNumberFormat="1" applyFill="1" applyBorder="1" applyAlignment="1">
      <alignment vertical="center"/>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0" fontId="5" fillId="4" borderId="5" xfId="0" applyFont="1" applyFill="1" applyBorder="1" applyAlignment="1">
      <alignment horizontal="right" vertical="center"/>
    </xf>
    <xf numFmtId="49" fontId="5" fillId="5" borderId="5"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wrapText="1"/>
    </xf>
    <xf numFmtId="0" fontId="5" fillId="5" borderId="5" xfId="0" applyFont="1" applyFill="1" applyBorder="1" applyAlignment="1">
      <alignment horizontal="center" vertical="center"/>
    </xf>
    <xf numFmtId="4" fontId="5" fillId="5" borderId="5"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49" fontId="0" fillId="4" borderId="5" xfId="0" applyNumberFormat="1" applyFill="1" applyBorder="1" applyAlignment="1">
      <alignment vertical="center" wrapText="1"/>
    </xf>
    <xf numFmtId="49" fontId="0" fillId="4" borderId="5" xfId="0" applyNumberFormat="1" applyFill="1" applyBorder="1" applyAlignment="1">
      <alignment vertical="center"/>
    </xf>
    <xf numFmtId="4" fontId="0" fillId="4" borderId="5" xfId="0" applyNumberFormat="1" applyFill="1" applyBorder="1" applyAlignment="1">
      <alignment vertical="center" wrapText="1"/>
    </xf>
    <xf numFmtId="165" fontId="4" fillId="6" borderId="5" xfId="0" applyNumberFormat="1" applyFont="1" applyFill="1" applyBorder="1" applyAlignment="1">
      <alignment vertical="center"/>
    </xf>
    <xf numFmtId="4" fontId="0" fillId="4" borderId="5" xfId="0" applyNumberFormat="1" applyFill="1" applyBorder="1" applyAlignment="1">
      <alignment vertical="center"/>
    </xf>
    <xf numFmtId="166" fontId="0" fillId="4" borderId="6" xfId="0" applyNumberFormat="1" applyFill="1" applyBorder="1" applyAlignment="1">
      <alignment vertical="center"/>
    </xf>
    <xf numFmtId="49" fontId="4" fillId="4" borderId="5" xfId="0" applyNumberFormat="1" applyFont="1" applyFill="1" applyBorder="1" applyAlignment="1">
      <alignment horizontal="left" vertical="center" wrapText="1"/>
    </xf>
    <xf numFmtId="0" fontId="0" fillId="4" borderId="5" xfId="0" applyNumberFormat="1" applyFill="1" applyBorder="1" applyAlignment="1">
      <alignment vertical="center"/>
    </xf>
    <xf numFmtId="0" fontId="0" fillId="4" borderId="5" xfId="0" applyNumberFormat="1" applyFill="1" applyBorder="1" applyAlignment="1">
      <alignment vertical="center" wrapText="1"/>
    </xf>
    <xf numFmtId="0" fontId="7" fillId="4" borderId="5" xfId="0"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left" vertical="center" wrapText="1"/>
    </xf>
    <xf numFmtId="49" fontId="7" fillId="4" borderId="5" xfId="0" applyNumberFormat="1" applyFont="1" applyFill="1" applyBorder="1" applyAlignment="1">
      <alignment horizontal="center" vertical="center"/>
    </xf>
    <xf numFmtId="0" fontId="7" fillId="4" borderId="5" xfId="0" applyNumberFormat="1" applyFont="1" applyFill="1" applyBorder="1" applyAlignment="1">
      <alignment horizontal="center" vertical="center"/>
    </xf>
    <xf numFmtId="4" fontId="7" fillId="4" borderId="5" xfId="0" applyNumberFormat="1" applyFont="1" applyFill="1" applyBorder="1" applyAlignment="1">
      <alignment vertical="center"/>
    </xf>
    <xf numFmtId="49" fontId="0" fillId="7" borderId="5" xfId="0" applyNumberFormat="1" applyFill="1" applyBorder="1" applyAlignment="1">
      <alignment vertical="center" wrapText="1"/>
    </xf>
    <xf numFmtId="0" fontId="4" fillId="4" borderId="5" xfId="0" applyFont="1" applyFill="1" applyBorder="1" applyAlignment="1">
      <alignment horizontal="left" vertical="center" wrapText="1"/>
    </xf>
    <xf numFmtId="0" fontId="0" fillId="7" borderId="5" xfId="0" applyFill="1" applyBorder="1" applyAlignment="1">
      <alignment vertical="center"/>
    </xf>
    <xf numFmtId="0" fontId="0" fillId="7" borderId="5" xfId="0" applyNumberFormat="1" applyFill="1" applyBorder="1" applyAlignment="1">
      <alignment vertical="center"/>
    </xf>
    <xf numFmtId="4" fontId="0" fillId="7" borderId="5" xfId="0" applyNumberFormat="1" applyFill="1" applyBorder="1" applyAlignment="1">
      <alignment vertical="center"/>
    </xf>
    <xf numFmtId="3" fontId="0" fillId="4" borderId="5" xfId="0" applyNumberFormat="1" applyFill="1" applyBorder="1" applyAlignment="1">
      <alignment vertical="center" wrapText="1"/>
    </xf>
    <xf numFmtId="0" fontId="9" fillId="4" borderId="5" xfId="0"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xf>
    <xf numFmtId="4" fontId="9" fillId="4" borderId="5" xfId="0" applyNumberFormat="1" applyFont="1" applyFill="1" applyBorder="1" applyAlignment="1">
      <alignment vertical="center"/>
    </xf>
    <xf numFmtId="3" fontId="0" fillId="8" borderId="5" xfId="0" applyNumberFormat="1" applyFill="1" applyBorder="1" applyAlignment="1">
      <alignment vertical="center" wrapText="1"/>
    </xf>
    <xf numFmtId="49" fontId="0" fillId="8" borderId="5" xfId="0" applyNumberFormat="1" applyFill="1" applyBorder="1" applyAlignment="1">
      <alignment vertical="center" wrapText="1"/>
    </xf>
    <xf numFmtId="49" fontId="4" fillId="8" borderId="5" xfId="0" applyNumberFormat="1" applyFont="1" applyFill="1" applyBorder="1" applyAlignment="1">
      <alignment horizontal="left" vertical="center" wrapText="1"/>
    </xf>
    <xf numFmtId="49" fontId="0" fillId="8" borderId="5" xfId="0" applyNumberFormat="1" applyFill="1" applyBorder="1" applyAlignment="1">
      <alignment vertical="center"/>
    </xf>
    <xf numFmtId="0" fontId="0" fillId="8" borderId="5" xfId="0" applyNumberFormat="1" applyFill="1" applyBorder="1" applyAlignment="1">
      <alignment vertical="center"/>
    </xf>
    <xf numFmtId="165" fontId="4" fillId="8" borderId="5" xfId="0" applyNumberFormat="1" applyFont="1" applyFill="1" applyBorder="1" applyAlignment="1">
      <alignment vertical="center"/>
    </xf>
    <xf numFmtId="4" fontId="0" fillId="8" borderId="5" xfId="0" applyNumberFormat="1" applyFill="1" applyBorder="1" applyAlignment="1">
      <alignment vertical="center"/>
    </xf>
    <xf numFmtId="0" fontId="0" fillId="8" borderId="6" xfId="0" applyFill="1" applyBorder="1" applyAlignment="1">
      <alignment vertical="center"/>
    </xf>
    <xf numFmtId="0" fontId="0" fillId="8" borderId="1" xfId="0" applyFill="1" applyBorder="1" applyAlignment="1">
      <alignment vertical="center"/>
    </xf>
    <xf numFmtId="49" fontId="9" fillId="4" borderId="5" xfId="0" applyNumberFormat="1" applyFont="1" applyFill="1" applyBorder="1" applyAlignment="1">
      <alignment horizontal="left" vertical="center" wrapText="1"/>
    </xf>
    <xf numFmtId="49" fontId="9" fillId="4" borderId="5" xfId="0" applyNumberFormat="1" applyFont="1" applyFill="1" applyBorder="1" applyAlignment="1">
      <alignment horizontal="center" vertical="center"/>
    </xf>
    <xf numFmtId="165" fontId="4" fillId="4" borderId="5" xfId="0" applyNumberFormat="1" applyFont="1" applyFill="1" applyBorder="1" applyAlignment="1">
      <alignment vertical="center"/>
    </xf>
    <xf numFmtId="0" fontId="4" fillId="4" borderId="5" xfId="0" applyFont="1" applyFill="1" applyBorder="1" applyAlignment="1">
      <alignment horizontal="center" vertical="center" wrapText="1"/>
    </xf>
    <xf numFmtId="0" fontId="4" fillId="4" borderId="5" xfId="0" applyFont="1" applyFill="1" applyBorder="1" applyAlignment="1">
      <alignment horizontal="center" vertical="center"/>
    </xf>
    <xf numFmtId="165" fontId="0" fillId="4" borderId="5" xfId="0" applyNumberFormat="1" applyFill="1" applyBorder="1" applyAlignment="1">
      <alignment vertical="center"/>
    </xf>
    <xf numFmtId="4" fontId="0" fillId="4" borderId="2" xfId="0" applyNumberFormat="1" applyFill="1" applyBorder="1" applyAlignment="1">
      <alignment vertical="center"/>
    </xf>
    <xf numFmtId="4" fontId="0" fillId="4" borderId="6" xfId="0" applyNumberFormat="1" applyFill="1" applyBorder="1" applyAlignment="1">
      <alignment vertical="center"/>
    </xf>
    <xf numFmtId="4" fontId="4" fillId="4" borderId="5" xfId="0" applyNumberFormat="1" applyFont="1" applyFill="1" applyBorder="1" applyAlignment="1">
      <alignment vertical="center"/>
    </xf>
    <xf numFmtId="3" fontId="4" fillId="4" borderId="5" xfId="0" applyNumberFormat="1" applyFont="1" applyFill="1" applyBorder="1" applyAlignment="1">
      <alignment horizontal="center" vertical="center" wrapText="1"/>
    </xf>
    <xf numFmtId="0" fontId="0" fillId="4" borderId="5" xfId="0" applyFill="1" applyBorder="1" applyAlignment="1">
      <alignment vertical="center"/>
    </xf>
    <xf numFmtId="165" fontId="4" fillId="9" borderId="5" xfId="0" applyNumberFormat="1" applyFont="1" applyFill="1" applyBorder="1" applyAlignment="1">
      <alignment vertical="center"/>
    </xf>
    <xf numFmtId="165" fontId="4" fillId="10" borderId="5" xfId="0" applyNumberFormat="1" applyFont="1" applyFill="1" applyBorder="1" applyAlignment="1">
      <alignment vertical="center"/>
    </xf>
    <xf numFmtId="2" fontId="0" fillId="4" borderId="2" xfId="0" applyNumberFormat="1" applyFill="1" applyBorder="1" applyAlignment="1">
      <alignment vertical="center"/>
    </xf>
    <xf numFmtId="2" fontId="0" fillId="4" borderId="6" xfId="0" applyNumberFormat="1" applyFill="1" applyBorder="1" applyAlignment="1">
      <alignment vertical="center"/>
    </xf>
    <xf numFmtId="2" fontId="0" fillId="4" borderId="11" xfId="0" applyNumberFormat="1" applyFill="1" applyBorder="1" applyAlignment="1">
      <alignment vertical="center"/>
    </xf>
    <xf numFmtId="4" fontId="0" fillId="4" borderId="8" xfId="0" applyNumberFormat="1" applyFill="1" applyBorder="1" applyAlignment="1">
      <alignment vertical="center" wrapText="1"/>
    </xf>
    <xf numFmtId="4" fontId="0" fillId="4" borderId="9" xfId="0" applyNumberFormat="1" applyFill="1" applyBorder="1" applyAlignment="1">
      <alignment vertical="center"/>
    </xf>
    <xf numFmtId="4" fontId="0" fillId="4" borderId="10" xfId="0" applyNumberFormat="1" applyFill="1" applyBorder="1" applyAlignment="1">
      <alignment vertical="center"/>
    </xf>
    <xf numFmtId="49" fontId="5" fillId="4" borderId="5" xfId="0" applyNumberFormat="1" applyFont="1" applyFill="1" applyBorder="1" applyAlignment="1">
      <alignment horizontal="left" vertical="center"/>
    </xf>
    <xf numFmtId="0" fontId="4" fillId="4" borderId="5" xfId="0" applyFont="1" applyFill="1" applyBorder="1" applyAlignment="1">
      <alignment vertical="center"/>
    </xf>
    <xf numFmtId="4" fontId="5" fillId="4" borderId="5" xfId="0" applyNumberFormat="1" applyFont="1" applyFill="1" applyBorder="1" applyAlignment="1">
      <alignment vertical="center"/>
    </xf>
    <xf numFmtId="0" fontId="4" fillId="4" borderId="1" xfId="0" applyNumberFormat="1" applyFont="1" applyFill="1" applyBorder="1" applyAlignment="1">
      <alignment horizontal="left" vertical="center" wrapText="1"/>
    </xf>
    <xf numFmtId="0" fontId="10" fillId="4" borderId="5" xfId="0" applyFont="1" applyFill="1" applyBorder="1" applyAlignment="1">
      <alignment horizontal="center" vertical="center" wrapText="1"/>
    </xf>
    <xf numFmtId="0" fontId="4" fillId="4" borderId="6" xfId="0" applyFont="1" applyFill="1" applyBorder="1" applyAlignment="1">
      <alignment horizontal="left" vertical="center"/>
    </xf>
    <xf numFmtId="4" fontId="10" fillId="4" borderId="8" xfId="0" applyNumberFormat="1" applyFont="1" applyFill="1" applyBorder="1" applyAlignment="1">
      <alignment horizontal="right" vertical="center"/>
    </xf>
    <xf numFmtId="0" fontId="4" fillId="4" borderId="1" xfId="0" applyFont="1" applyFill="1" applyBorder="1" applyAlignment="1">
      <alignment horizontal="left" vertical="center"/>
    </xf>
    <xf numFmtId="4" fontId="10" fillId="4" borderId="5" xfId="0" applyNumberFormat="1" applyFont="1" applyFill="1" applyBorder="1" applyAlignment="1">
      <alignment horizontal="center" vertical="center" wrapText="1"/>
    </xf>
    <xf numFmtId="49" fontId="10" fillId="5" borderId="5" xfId="0" applyNumberFormat="1" applyFont="1" applyFill="1" applyBorder="1" applyAlignment="1">
      <alignment horizontal="center" vertical="center"/>
    </xf>
    <xf numFmtId="49" fontId="4" fillId="4" borderId="6" xfId="0" applyNumberFormat="1" applyFont="1" applyFill="1" applyBorder="1" applyAlignment="1">
      <alignment horizontal="left" vertical="center"/>
    </xf>
    <xf numFmtId="4" fontId="10" fillId="5" borderId="5" xfId="0" applyNumberFormat="1" applyFont="1" applyFill="1" applyBorder="1" applyAlignment="1">
      <alignment horizontal="center" vertical="center"/>
    </xf>
    <xf numFmtId="0" fontId="4" fillId="4" borderId="11" xfId="0" applyFont="1" applyFill="1" applyBorder="1" applyAlignment="1">
      <alignment horizontal="left" vertical="center"/>
    </xf>
    <xf numFmtId="49" fontId="5" fillId="6" borderId="5" xfId="0" applyNumberFormat="1" applyFont="1" applyFill="1" applyBorder="1" applyAlignment="1">
      <alignment horizontal="center" vertical="center" wrapText="1"/>
    </xf>
    <xf numFmtId="49" fontId="5" fillId="6" borderId="5" xfId="0" applyNumberFormat="1" applyFont="1" applyFill="1" applyBorder="1" applyAlignment="1">
      <alignment horizontal="left" vertical="center" wrapText="1"/>
    </xf>
    <xf numFmtId="49" fontId="5" fillId="6" borderId="5" xfId="0" applyNumberFormat="1" applyFont="1" applyFill="1" applyBorder="1" applyAlignment="1">
      <alignment horizontal="center" vertical="center"/>
    </xf>
    <xf numFmtId="165" fontId="10" fillId="6" borderId="5" xfId="0" applyNumberFormat="1" applyFont="1" applyFill="1" applyBorder="1" applyAlignment="1">
      <alignment vertical="center"/>
    </xf>
    <xf numFmtId="0" fontId="5" fillId="6" borderId="5" xfId="0" applyNumberFormat="1" applyFont="1" applyFill="1" applyBorder="1" applyAlignment="1">
      <alignment horizontal="left" vertical="center"/>
    </xf>
    <xf numFmtId="0" fontId="5" fillId="6" borderId="5" xfId="0" applyFont="1" applyFill="1" applyBorder="1" applyAlignment="1">
      <alignment vertical="center"/>
    </xf>
    <xf numFmtId="0" fontId="11" fillId="11" borderId="1" xfId="0" applyNumberFormat="1" applyFont="1" applyFill="1" applyBorder="1" applyAlignment="1">
      <alignment vertical="center"/>
    </xf>
    <xf numFmtId="0" fontId="0" fillId="4" borderId="5" xfId="0" applyFill="1" applyBorder="1" applyAlignment="1">
      <alignment vertical="center" wrapText="1"/>
    </xf>
    <xf numFmtId="49" fontId="12" fillId="4" borderId="5" xfId="0" applyNumberFormat="1" applyFont="1" applyFill="1" applyBorder="1" applyAlignment="1">
      <alignment vertical="center"/>
    </xf>
    <xf numFmtId="49" fontId="4" fillId="4" borderId="5" xfId="0" applyNumberFormat="1" applyFont="1" applyFill="1" applyBorder="1" applyAlignment="1">
      <alignment horizontal="left" vertical="center"/>
    </xf>
    <xf numFmtId="165" fontId="12" fillId="4" borderId="5" xfId="0" applyNumberFormat="1" applyFont="1" applyFill="1" applyBorder="1" applyAlignment="1">
      <alignment vertical="center"/>
    </xf>
    <xf numFmtId="0" fontId="4" fillId="12" borderId="5" xfId="0" applyNumberFormat="1" applyFont="1" applyFill="1" applyBorder="1" applyAlignment="1">
      <alignment horizontal="left" vertical="center"/>
    </xf>
    <xf numFmtId="0" fontId="4" fillId="4" borderId="5" xfId="0" applyFont="1" applyFill="1" applyBorder="1" applyAlignment="1">
      <alignment horizontal="left" vertical="center"/>
    </xf>
    <xf numFmtId="166" fontId="0" fillId="4" borderId="5" xfId="0" applyNumberFormat="1" applyFill="1" applyBorder="1" applyAlignment="1">
      <alignment vertical="center"/>
    </xf>
    <xf numFmtId="0" fontId="5" fillId="4" borderId="5" xfId="0" applyFont="1" applyFill="1" applyBorder="1" applyAlignment="1">
      <alignment horizontal="left" vertical="center" wrapText="1"/>
    </xf>
    <xf numFmtId="49" fontId="5" fillId="4" borderId="5" xfId="0" applyNumberFormat="1" applyFont="1" applyFill="1" applyBorder="1" applyAlignment="1">
      <alignment horizontal="center" vertical="center"/>
    </xf>
    <xf numFmtId="165" fontId="10" fillId="4" borderId="5" xfId="0" applyNumberFormat="1" applyFont="1" applyFill="1" applyBorder="1" applyAlignment="1">
      <alignment vertical="center"/>
    </xf>
    <xf numFmtId="0" fontId="5" fillId="4" borderId="5" xfId="0" applyFont="1" applyFill="1" applyBorder="1" applyAlignment="1">
      <alignment horizontal="left" vertical="center"/>
    </xf>
    <xf numFmtId="166" fontId="5" fillId="13" borderId="5" xfId="0" applyNumberFormat="1" applyFont="1" applyFill="1" applyBorder="1" applyAlignment="1">
      <alignment vertical="center"/>
    </xf>
    <xf numFmtId="4" fontId="10" fillId="6" borderId="5" xfId="0" applyNumberFormat="1" applyFont="1" applyFill="1" applyBorder="1" applyAlignment="1">
      <alignment vertical="center"/>
    </xf>
    <xf numFmtId="166" fontId="5" fillId="6" borderId="5" xfId="0" applyNumberFormat="1" applyFont="1" applyFill="1" applyBorder="1" applyAlignment="1">
      <alignment horizontal="left" vertical="center"/>
    </xf>
    <xf numFmtId="166" fontId="11" fillId="11" borderId="1" xfId="0" applyNumberFormat="1" applyFont="1" applyFill="1" applyBorder="1" applyAlignment="1">
      <alignment vertical="center"/>
    </xf>
    <xf numFmtId="0" fontId="5" fillId="6" borderId="5" xfId="0" applyNumberFormat="1" applyFont="1" applyFill="1" applyBorder="1" applyAlignment="1">
      <alignment horizontal="center" vertical="center" wrapText="1"/>
    </xf>
    <xf numFmtId="49" fontId="4" fillId="12" borderId="5" xfId="0" applyNumberFormat="1" applyFont="1" applyFill="1" applyBorder="1" applyAlignment="1">
      <alignment horizontal="left" vertical="center"/>
    </xf>
    <xf numFmtId="0" fontId="0" fillId="4" borderId="1" xfId="0" applyNumberFormat="1" applyFill="1" applyBorder="1" applyAlignment="1">
      <alignment vertical="center"/>
    </xf>
    <xf numFmtId="3" fontId="5" fillId="4" borderId="5" xfId="0" applyNumberFormat="1" applyFont="1" applyFill="1" applyBorder="1" applyAlignment="1">
      <alignment horizontal="center" vertical="center" wrapText="1"/>
    </xf>
    <xf numFmtId="49" fontId="5" fillId="4" borderId="5" xfId="0" applyNumberFormat="1" applyFont="1" applyFill="1" applyBorder="1" applyAlignment="1">
      <alignment horizontal="left" vertical="center" wrapText="1"/>
    </xf>
    <xf numFmtId="49" fontId="10" fillId="4" borderId="5" xfId="0" applyNumberFormat="1" applyFont="1" applyFill="1" applyBorder="1" applyAlignment="1">
      <alignment vertical="center"/>
    </xf>
    <xf numFmtId="49" fontId="5" fillId="4" borderId="5" xfId="0" applyNumberFormat="1" applyFont="1" applyFill="1" applyBorder="1" applyAlignment="1">
      <alignment vertical="center"/>
    </xf>
    <xf numFmtId="165" fontId="12" fillId="4" borderId="5" xfId="0" applyNumberFormat="1" applyFont="1" applyFill="1" applyBorder="1" applyAlignment="1">
      <alignment vertical="center" wrapText="1"/>
    </xf>
    <xf numFmtId="0" fontId="13" fillId="6" borderId="5" xfId="0" applyFont="1" applyFill="1" applyBorder="1" applyAlignment="1">
      <alignment horizontal="center" vertical="center" wrapText="1"/>
    </xf>
    <xf numFmtId="49" fontId="13" fillId="6" borderId="5" xfId="0" applyNumberFormat="1" applyFont="1" applyFill="1" applyBorder="1" applyAlignment="1">
      <alignment horizontal="center" vertical="center" wrapText="1"/>
    </xf>
    <xf numFmtId="49" fontId="13" fillId="6" borderId="5" xfId="0" applyNumberFormat="1" applyFont="1" applyFill="1" applyBorder="1" applyAlignment="1">
      <alignment horizontal="left" vertical="center" wrapText="1"/>
    </xf>
    <xf numFmtId="49" fontId="13" fillId="6" borderId="5" xfId="0" applyNumberFormat="1" applyFont="1" applyFill="1" applyBorder="1" applyAlignment="1">
      <alignment horizontal="center" vertical="center"/>
    </xf>
    <xf numFmtId="4" fontId="14" fillId="6" borderId="5" xfId="0" applyNumberFormat="1" applyFont="1" applyFill="1" applyBorder="1" applyAlignment="1">
      <alignment vertical="center"/>
    </xf>
    <xf numFmtId="165" fontId="15" fillId="4" borderId="5" xfId="0" applyNumberFormat="1" applyFont="1" applyFill="1" applyBorder="1" applyAlignment="1">
      <alignment vertical="center"/>
    </xf>
    <xf numFmtId="0" fontId="12" fillId="4" borderId="5" xfId="0" applyNumberFormat="1" applyFont="1" applyFill="1" applyBorder="1" applyAlignment="1">
      <alignment vertical="center"/>
    </xf>
    <xf numFmtId="4" fontId="12" fillId="4" borderId="5" xfId="0" applyNumberFormat="1" applyFont="1" applyFill="1" applyBorder="1" applyAlignment="1">
      <alignment vertical="center"/>
    </xf>
    <xf numFmtId="4" fontId="12" fillId="0" borderId="5" xfId="0" applyNumberFormat="1" applyFont="1" applyBorder="1" applyAlignment="1">
      <alignment vertical="center"/>
    </xf>
    <xf numFmtId="49" fontId="5" fillId="9" borderId="5" xfId="0" applyNumberFormat="1" applyFont="1" applyFill="1" applyBorder="1" applyAlignment="1">
      <alignment horizontal="center" vertical="center" wrapText="1"/>
    </xf>
    <xf numFmtId="0" fontId="5" fillId="9" borderId="5" xfId="0" applyNumberFormat="1" applyFont="1" applyFill="1" applyBorder="1" applyAlignment="1">
      <alignment horizontal="center" vertical="center" wrapText="1"/>
    </xf>
    <xf numFmtId="49" fontId="5" fillId="9" borderId="5" xfId="0" applyNumberFormat="1" applyFont="1" applyFill="1" applyBorder="1" applyAlignment="1">
      <alignment horizontal="left" vertical="center" wrapText="1"/>
    </xf>
    <xf numFmtId="49" fontId="5" fillId="9" borderId="5" xfId="0" applyNumberFormat="1" applyFont="1" applyFill="1" applyBorder="1" applyAlignment="1">
      <alignment horizontal="center" vertical="center"/>
    </xf>
    <xf numFmtId="4" fontId="10" fillId="9" borderId="5" xfId="0" applyNumberFormat="1" applyFont="1" applyFill="1" applyBorder="1" applyAlignment="1">
      <alignment vertical="center"/>
    </xf>
    <xf numFmtId="0" fontId="5" fillId="9" borderId="5" xfId="0" applyNumberFormat="1" applyFont="1" applyFill="1" applyBorder="1" applyAlignment="1">
      <alignment horizontal="left" vertical="center"/>
    </xf>
    <xf numFmtId="0" fontId="5" fillId="9" borderId="5" xfId="0" applyFont="1" applyFill="1" applyBorder="1" applyAlignment="1">
      <alignment vertical="center"/>
    </xf>
    <xf numFmtId="0" fontId="0" fillId="0" borderId="6" xfId="0" applyBorder="1" applyAlignment="1">
      <alignment vertical="center"/>
    </xf>
    <xf numFmtId="0" fontId="11" fillId="0" borderId="1" xfId="0" applyNumberFormat="1" applyFont="1" applyBorder="1" applyAlignment="1">
      <alignment vertical="center"/>
    </xf>
    <xf numFmtId="0" fontId="0" fillId="0" borderId="1" xfId="0" applyBorder="1" applyAlignment="1">
      <alignment vertical="center"/>
    </xf>
    <xf numFmtId="49" fontId="0" fillId="0" borderId="5" xfId="0" applyNumberFormat="1" applyBorder="1" applyAlignment="1">
      <alignment vertical="center" wrapText="1"/>
    </xf>
    <xf numFmtId="4" fontId="10" fillId="4" borderId="5" xfId="0" applyNumberFormat="1" applyFont="1" applyFill="1" applyBorder="1" applyAlignment="1">
      <alignment vertical="center"/>
    </xf>
    <xf numFmtId="0" fontId="0" fillId="0" borderId="5" xfId="0" applyNumberFormat="1" applyBorder="1" applyAlignment="1">
      <alignment vertical="center"/>
    </xf>
    <xf numFmtId="3" fontId="5" fillId="14" borderId="5" xfId="0" applyNumberFormat="1"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5" xfId="0" applyFont="1" applyFill="1" applyBorder="1" applyAlignment="1">
      <alignment horizontal="left" vertical="center" wrapText="1"/>
    </xf>
    <xf numFmtId="49" fontId="5" fillId="14" borderId="5" xfId="0" applyNumberFormat="1" applyFont="1" applyFill="1" applyBorder="1" applyAlignment="1">
      <alignment horizontal="center" vertical="center"/>
    </xf>
    <xf numFmtId="4" fontId="10" fillId="14" borderId="5" xfId="0" applyNumberFormat="1" applyFont="1" applyFill="1" applyBorder="1" applyAlignment="1">
      <alignment vertical="center"/>
    </xf>
    <xf numFmtId="0" fontId="5" fillId="14" borderId="5" xfId="0" applyFont="1" applyFill="1" applyBorder="1" applyAlignment="1">
      <alignment horizontal="left" vertical="center"/>
    </xf>
    <xf numFmtId="166" fontId="5" fillId="14" borderId="5" xfId="0" applyNumberFormat="1" applyFont="1" applyFill="1" applyBorder="1" applyAlignment="1">
      <alignment vertical="center"/>
    </xf>
    <xf numFmtId="0" fontId="0" fillId="14" borderId="6" xfId="0" applyFill="1" applyBorder="1" applyAlignment="1">
      <alignment vertical="center"/>
    </xf>
    <xf numFmtId="0" fontId="0" fillId="14" borderId="1" xfId="0" applyFill="1" applyBorder="1" applyAlignment="1">
      <alignment vertical="center"/>
    </xf>
    <xf numFmtId="4" fontId="10" fillId="12" borderId="5" xfId="0" applyNumberFormat="1" applyFont="1" applyFill="1" applyBorder="1" applyAlignment="1">
      <alignment vertical="center"/>
    </xf>
    <xf numFmtId="0" fontId="5" fillId="12" borderId="5" xfId="0" applyNumberFormat="1" applyFont="1" applyFill="1" applyBorder="1" applyAlignment="1">
      <alignment horizontal="left" vertical="center"/>
    </xf>
    <xf numFmtId="0" fontId="11" fillId="14" borderId="1" xfId="0" applyNumberFormat="1" applyFont="1" applyFill="1" applyBorder="1" applyAlignment="1">
      <alignment vertical="center"/>
    </xf>
    <xf numFmtId="3"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49" fontId="5" fillId="0" borderId="5" xfId="0" applyNumberFormat="1" applyFont="1" applyBorder="1" applyAlignment="1">
      <alignment horizontal="center" vertical="center"/>
    </xf>
    <xf numFmtId="4" fontId="10" fillId="0" borderId="5" xfId="0" applyNumberFormat="1" applyFont="1" applyBorder="1" applyAlignment="1">
      <alignment vertical="center"/>
    </xf>
    <xf numFmtId="0" fontId="5" fillId="0" borderId="5" xfId="0" applyFont="1" applyBorder="1" applyAlignment="1">
      <alignment horizontal="left" vertical="center"/>
    </xf>
    <xf numFmtId="0" fontId="11" fillId="15" borderId="1" xfId="0" applyNumberFormat="1" applyFont="1" applyFill="1" applyBorder="1" applyAlignment="1">
      <alignment vertical="center"/>
    </xf>
    <xf numFmtId="166" fontId="5" fillId="15" borderId="5" xfId="0" applyNumberFormat="1" applyFont="1" applyFill="1" applyBorder="1" applyAlignment="1">
      <alignment vertical="center"/>
    </xf>
    <xf numFmtId="0" fontId="11" fillId="11" borderId="1" xfId="0" applyFont="1" applyFill="1" applyBorder="1" applyAlignment="1">
      <alignment vertical="center"/>
    </xf>
    <xf numFmtId="0" fontId="0" fillId="4" borderId="6" xfId="0" applyFill="1" applyBorder="1" applyAlignment="1">
      <alignment vertical="center"/>
    </xf>
    <xf numFmtId="4" fontId="12" fillId="4" borderId="5" xfId="0" applyNumberFormat="1" applyFont="1" applyFill="1" applyBorder="1" applyAlignment="1">
      <alignment horizontal="right" vertical="center"/>
    </xf>
    <xf numFmtId="49" fontId="5" fillId="7" borderId="5" xfId="0" applyNumberFormat="1" applyFont="1" applyFill="1" applyBorder="1" applyAlignment="1">
      <alignment horizontal="center" vertical="center" wrapText="1"/>
    </xf>
    <xf numFmtId="0" fontId="5" fillId="7" borderId="5" xfId="0" applyNumberFormat="1" applyFont="1" applyFill="1" applyBorder="1" applyAlignment="1">
      <alignment horizontal="center" vertical="center" wrapText="1"/>
    </xf>
    <xf numFmtId="0" fontId="5" fillId="7" borderId="5" xfId="0" applyFont="1" applyFill="1" applyBorder="1" applyAlignment="1">
      <alignment horizontal="left" vertical="center" wrapText="1"/>
    </xf>
    <xf numFmtId="0" fontId="5" fillId="7" borderId="5" xfId="0" applyFont="1" applyFill="1" applyBorder="1" applyAlignment="1">
      <alignment horizontal="center" vertical="center"/>
    </xf>
    <xf numFmtId="4" fontId="10" fillId="7" borderId="5" xfId="0" applyNumberFormat="1" applyFont="1" applyFill="1" applyBorder="1" applyAlignment="1">
      <alignment vertical="center"/>
    </xf>
    <xf numFmtId="0" fontId="5" fillId="7" borderId="5" xfId="0" applyFont="1" applyFill="1" applyBorder="1" applyAlignment="1">
      <alignment horizontal="left" vertical="center"/>
    </xf>
    <xf numFmtId="0" fontId="5" fillId="7" borderId="5" xfId="0" applyFont="1" applyFill="1" applyBorder="1" applyAlignment="1">
      <alignment vertical="center"/>
    </xf>
    <xf numFmtId="49" fontId="12" fillId="4" borderId="5" xfId="0" applyNumberFormat="1" applyFont="1" applyFill="1" applyBorder="1" applyAlignment="1">
      <alignment horizontal="right" vertical="center"/>
    </xf>
    <xf numFmtId="49" fontId="4" fillId="16" borderId="5" xfId="0" applyNumberFormat="1" applyFont="1" applyFill="1" applyBorder="1" applyAlignment="1">
      <alignment horizontal="left" vertical="center"/>
    </xf>
    <xf numFmtId="49" fontId="0" fillId="4" borderId="9" xfId="0" applyNumberFormat="1" applyFill="1" applyBorder="1" applyAlignment="1">
      <alignment vertical="center" wrapText="1"/>
    </xf>
    <xf numFmtId="49" fontId="0" fillId="4" borderId="10" xfId="0" applyNumberFormat="1" applyFill="1" applyBorder="1" applyAlignment="1">
      <alignment vertical="center"/>
    </xf>
    <xf numFmtId="3" fontId="5" fillId="6" borderId="5" xfId="0" applyNumberFormat="1" applyFont="1" applyFill="1" applyBorder="1" applyAlignment="1">
      <alignment horizontal="center" vertical="center" wrapText="1"/>
    </xf>
    <xf numFmtId="0" fontId="0" fillId="4" borderId="6" xfId="0" applyNumberFormat="1" applyFill="1" applyBorder="1" applyAlignment="1">
      <alignment vertical="center"/>
    </xf>
    <xf numFmtId="166" fontId="5" fillId="0" borderId="5" xfId="0" applyNumberFormat="1" applyFont="1" applyBorder="1" applyAlignment="1">
      <alignment vertical="center"/>
    </xf>
    <xf numFmtId="49" fontId="4" fillId="4" borderId="5" xfId="0" applyNumberFormat="1" applyFont="1" applyFill="1" applyBorder="1" applyAlignment="1">
      <alignment vertical="center"/>
    </xf>
    <xf numFmtId="166" fontId="5" fillId="8" borderId="5" xfId="0" applyNumberFormat="1" applyFont="1" applyFill="1" applyBorder="1" applyAlignment="1">
      <alignment vertical="center"/>
    </xf>
    <xf numFmtId="0" fontId="16" fillId="6" borderId="5" xfId="0" applyFont="1" applyFill="1" applyBorder="1" applyAlignment="1">
      <alignment horizontal="center" vertical="center" wrapText="1"/>
    </xf>
    <xf numFmtId="49" fontId="16" fillId="6" borderId="5" xfId="0" applyNumberFormat="1" applyFont="1" applyFill="1" applyBorder="1" applyAlignment="1">
      <alignment horizontal="center" vertical="center" wrapText="1"/>
    </xf>
    <xf numFmtId="49" fontId="16" fillId="6" borderId="5" xfId="0" applyNumberFormat="1" applyFont="1" applyFill="1" applyBorder="1" applyAlignment="1">
      <alignment horizontal="left" vertical="center" wrapText="1"/>
    </xf>
    <xf numFmtId="4" fontId="17" fillId="6" borderId="5" xfId="0" applyNumberFormat="1" applyFont="1" applyFill="1" applyBorder="1" applyAlignment="1">
      <alignment vertical="center"/>
    </xf>
    <xf numFmtId="0" fontId="16" fillId="4" borderId="5" xfId="0" applyFont="1" applyFill="1" applyBorder="1" applyAlignment="1">
      <alignment horizontal="center" vertical="center" wrapText="1"/>
    </xf>
    <xf numFmtId="49" fontId="16" fillId="4" borderId="5" xfId="0" applyNumberFormat="1" applyFont="1" applyFill="1" applyBorder="1" applyAlignment="1">
      <alignment horizontal="center" vertical="center" wrapText="1"/>
    </xf>
    <xf numFmtId="4" fontId="17" fillId="4" borderId="5" xfId="0" applyNumberFormat="1" applyFont="1" applyFill="1" applyBorder="1" applyAlignment="1">
      <alignment vertical="center"/>
    </xf>
    <xf numFmtId="4" fontId="15" fillId="4" borderId="5" xfId="0" applyNumberFormat="1" applyFont="1" applyFill="1" applyBorder="1" applyAlignment="1">
      <alignment vertical="center"/>
    </xf>
    <xf numFmtId="0" fontId="4" fillId="17" borderId="5" xfId="0" applyNumberFormat="1" applyFont="1" applyFill="1" applyBorder="1" applyAlignment="1">
      <alignment horizontal="left" vertical="center"/>
    </xf>
    <xf numFmtId="0" fontId="4" fillId="16" borderId="5" xfId="0" applyNumberFormat="1" applyFont="1" applyFill="1" applyBorder="1" applyAlignment="1">
      <alignment horizontal="left" vertical="center"/>
    </xf>
    <xf numFmtId="0" fontId="4" fillId="8" borderId="5" xfId="0" applyNumberFormat="1" applyFont="1" applyFill="1" applyBorder="1" applyAlignment="1">
      <alignment horizontal="left" vertical="center"/>
    </xf>
    <xf numFmtId="49" fontId="4" fillId="8" borderId="5" xfId="0" applyNumberFormat="1" applyFont="1" applyFill="1" applyBorder="1" applyAlignment="1">
      <alignment horizontal="left" vertical="center"/>
    </xf>
    <xf numFmtId="49" fontId="16" fillId="6" borderId="5" xfId="0" applyNumberFormat="1" applyFont="1" applyFill="1" applyBorder="1" applyAlignment="1">
      <alignment horizontal="center" vertical="center"/>
    </xf>
    <xf numFmtId="0" fontId="4" fillId="4" borderId="5" xfId="0" applyNumberFormat="1" applyFont="1" applyFill="1" applyBorder="1" applyAlignment="1">
      <alignment horizontal="left" vertical="center"/>
    </xf>
    <xf numFmtId="49" fontId="4" fillId="0" borderId="5" xfId="0" applyNumberFormat="1" applyFont="1" applyBorder="1" applyAlignment="1">
      <alignment horizontal="left" vertical="center" wrapText="1"/>
    </xf>
    <xf numFmtId="49" fontId="4" fillId="4" borderId="5" xfId="0" applyNumberFormat="1" applyFont="1" applyFill="1" applyBorder="1" applyAlignment="1">
      <alignment horizontal="center" vertical="center"/>
    </xf>
    <xf numFmtId="0" fontId="16" fillId="4" borderId="5" xfId="0" applyFont="1" applyFill="1" applyBorder="1" applyAlignment="1">
      <alignment horizontal="left" vertical="center" wrapText="1"/>
    </xf>
    <xf numFmtId="4" fontId="15" fillId="4" borderId="5" xfId="0" applyNumberFormat="1" applyFont="1" applyFill="1" applyBorder="1" applyAlignment="1">
      <alignment horizontal="right" vertical="center"/>
    </xf>
    <xf numFmtId="0" fontId="5" fillId="6" borderId="5" xfId="0" applyNumberFormat="1" applyFont="1" applyFill="1" applyBorder="1" applyAlignment="1">
      <alignment horizontal="left" vertical="center" wrapText="1"/>
    </xf>
    <xf numFmtId="0" fontId="5" fillId="6" borderId="5" xfId="0" applyFont="1" applyFill="1" applyBorder="1" applyAlignment="1">
      <alignment horizontal="center" vertical="center" wrapText="1"/>
    </xf>
    <xf numFmtId="0" fontId="4" fillId="4" borderId="5" xfId="0" applyNumberFormat="1" applyFont="1" applyFill="1" applyBorder="1" applyAlignment="1">
      <alignment horizontal="left" vertical="center" wrapText="1"/>
    </xf>
    <xf numFmtId="0" fontId="4" fillId="4" borderId="5" xfId="0" applyNumberFormat="1"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center" vertical="center"/>
    </xf>
    <xf numFmtId="165" fontId="0" fillId="4" borderId="3" xfId="0" applyNumberFormat="1" applyFill="1" applyBorder="1" applyAlignment="1">
      <alignment vertical="center"/>
    </xf>
    <xf numFmtId="4" fontId="0" fillId="4" borderId="3" xfId="0" applyNumberFormat="1" applyFill="1" applyBorder="1" applyAlignment="1">
      <alignment vertical="center"/>
    </xf>
    <xf numFmtId="0" fontId="4" fillId="4" borderId="6" xfId="0" applyFont="1" applyFill="1" applyBorder="1" applyAlignment="1">
      <alignment horizontal="left" vertical="center" wrapText="1"/>
    </xf>
    <xf numFmtId="0" fontId="4" fillId="4" borderId="1" xfId="0" applyFont="1" applyFill="1" applyBorder="1" applyAlignment="1">
      <alignment horizontal="center" vertical="center"/>
    </xf>
    <xf numFmtId="165" fontId="0" fillId="4" borderId="1" xfId="0" applyNumberFormat="1" applyFill="1" applyBorder="1" applyAlignment="1">
      <alignment vertical="center"/>
    </xf>
    <xf numFmtId="4" fontId="0" fillId="4" borderId="1" xfId="0" applyNumberFormat="1" applyFill="1" applyBorder="1" applyAlignment="1">
      <alignment vertical="center"/>
    </xf>
    <xf numFmtId="49" fontId="0" fillId="4" borderId="9" xfId="0" applyNumberFormat="1" applyFill="1" applyBorder="1" applyAlignment="1">
      <alignment vertical="center"/>
    </xf>
    <xf numFmtId="4" fontId="12" fillId="4" borderId="10" xfId="0" applyNumberFormat="1" applyFont="1" applyFill="1" applyBorder="1" applyAlignment="1">
      <alignment horizontal="right" vertical="center"/>
    </xf>
    <xf numFmtId="3" fontId="5" fillId="7" borderId="5" xfId="0" applyNumberFormat="1" applyFont="1" applyFill="1" applyBorder="1" applyAlignment="1">
      <alignment horizontal="center" vertical="center" wrapText="1"/>
    </xf>
    <xf numFmtId="0" fontId="9" fillId="4" borderId="5" xfId="0" applyFont="1" applyFill="1" applyBorder="1" applyAlignment="1">
      <alignment horizontal="left" vertical="center" wrapText="1"/>
    </xf>
    <xf numFmtId="0" fontId="5" fillId="4" borderId="5" xfId="0" applyNumberFormat="1" applyFont="1" applyFill="1" applyBorder="1" applyAlignment="1">
      <alignment horizontal="left" vertical="center"/>
    </xf>
    <xf numFmtId="49" fontId="5" fillId="7" borderId="5" xfId="0" applyNumberFormat="1" applyFont="1" applyFill="1" applyBorder="1" applyAlignment="1">
      <alignment horizontal="left" vertical="center" wrapText="1"/>
    </xf>
    <xf numFmtId="49" fontId="5" fillId="7" borderId="5" xfId="0" applyNumberFormat="1" applyFont="1" applyFill="1" applyBorder="1" applyAlignment="1">
      <alignment horizontal="center" vertical="center"/>
    </xf>
    <xf numFmtId="0" fontId="5" fillId="7" borderId="5" xfId="0" applyNumberFormat="1" applyFont="1" applyFill="1" applyBorder="1" applyAlignment="1">
      <alignment horizontal="left" vertical="center"/>
    </xf>
    <xf numFmtId="49" fontId="4" fillId="0" borderId="5" xfId="0" applyNumberFormat="1" applyFont="1" applyBorder="1" applyAlignment="1">
      <alignment vertical="center"/>
    </xf>
    <xf numFmtId="0" fontId="4" fillId="4" borderId="3" xfId="0" applyFont="1" applyFill="1" applyBorder="1" applyAlignment="1">
      <alignment vertical="center"/>
    </xf>
    <xf numFmtId="49" fontId="4" fillId="0" borderId="3" xfId="0" applyNumberFormat="1" applyFont="1" applyBorder="1" applyAlignment="1">
      <alignment vertical="center"/>
    </xf>
    <xf numFmtId="49" fontId="4" fillId="4" borderId="9" xfId="0" applyNumberFormat="1" applyFont="1" applyFill="1" applyBorder="1" applyAlignment="1">
      <alignment vertical="center"/>
    </xf>
    <xf numFmtId="49" fontId="12" fillId="4" borderId="9" xfId="0" applyNumberFormat="1" applyFont="1" applyFill="1" applyBorder="1" applyAlignment="1">
      <alignment vertical="center"/>
    </xf>
    <xf numFmtId="0" fontId="4" fillId="12" borderId="10" xfId="0" applyNumberFormat="1" applyFont="1" applyFill="1" applyBorder="1" applyAlignment="1">
      <alignment horizontal="left" vertical="center"/>
    </xf>
    <xf numFmtId="3" fontId="5" fillId="9" borderId="5" xfId="0" applyNumberFormat="1" applyFont="1" applyFill="1" applyBorder="1" applyAlignment="1">
      <alignment horizontal="center" vertical="center" wrapText="1"/>
    </xf>
    <xf numFmtId="0" fontId="4" fillId="4" borderId="9" xfId="0" applyFont="1" applyFill="1" applyBorder="1" applyAlignment="1">
      <alignment vertical="center"/>
    </xf>
    <xf numFmtId="0" fontId="4" fillId="4" borderId="10" xfId="0" applyFont="1" applyFill="1" applyBorder="1" applyAlignment="1">
      <alignment vertical="center"/>
    </xf>
    <xf numFmtId="0" fontId="4" fillId="4" borderId="4" xfId="0" applyFont="1" applyFill="1" applyBorder="1" applyAlignment="1">
      <alignment vertical="center"/>
    </xf>
    <xf numFmtId="49" fontId="12" fillId="4" borderId="10" xfId="0" applyNumberFormat="1" applyFont="1" applyFill="1" applyBorder="1" applyAlignment="1">
      <alignment vertical="center"/>
    </xf>
    <xf numFmtId="49" fontId="4" fillId="0" borderId="2" xfId="0" applyNumberFormat="1" applyFont="1" applyBorder="1" applyAlignment="1">
      <alignment vertical="center"/>
    </xf>
    <xf numFmtId="49" fontId="4" fillId="4" borderId="3" xfId="0" applyNumberFormat="1" applyFont="1" applyFill="1" applyBorder="1" applyAlignment="1">
      <alignment vertical="center"/>
    </xf>
    <xf numFmtId="49" fontId="12" fillId="4" borderId="3" xfId="0" applyNumberFormat="1" applyFont="1" applyFill="1" applyBorder="1" applyAlignment="1">
      <alignment vertical="center"/>
    </xf>
    <xf numFmtId="49" fontId="0" fillId="4" borderId="12" xfId="0" applyNumberFormat="1" applyFill="1" applyBorder="1" applyAlignment="1">
      <alignment vertical="center" wrapText="1"/>
    </xf>
    <xf numFmtId="49" fontId="0" fillId="4" borderId="12" xfId="0" applyNumberFormat="1" applyFill="1" applyBorder="1" applyAlignment="1">
      <alignment vertical="center"/>
    </xf>
    <xf numFmtId="49" fontId="12" fillId="4" borderId="13" xfId="0" applyNumberFormat="1" applyFont="1" applyFill="1" applyBorder="1" applyAlignment="1">
      <alignment horizontal="right" vertical="center"/>
    </xf>
    <xf numFmtId="49" fontId="12" fillId="4" borderId="10" xfId="0" applyNumberFormat="1" applyFont="1" applyFill="1" applyBorder="1" applyAlignment="1">
      <alignment horizontal="right" vertical="center"/>
    </xf>
    <xf numFmtId="49" fontId="12" fillId="4" borderId="9" xfId="0" applyNumberFormat="1" applyFont="1" applyFill="1" applyBorder="1" applyAlignment="1">
      <alignment horizontal="right" vertical="center"/>
    </xf>
    <xf numFmtId="49" fontId="4" fillId="4" borderId="10" xfId="0" applyNumberFormat="1" applyFont="1" applyFill="1" applyBorder="1" applyAlignment="1">
      <alignment horizontal="left" vertical="center"/>
    </xf>
    <xf numFmtId="0" fontId="12" fillId="4" borderId="10" xfId="0" applyNumberFormat="1" applyFont="1" applyFill="1" applyBorder="1" applyAlignment="1">
      <alignment horizontal="right" vertical="center"/>
    </xf>
    <xf numFmtId="0" fontId="12" fillId="4" borderId="9" xfId="0" applyNumberFormat="1" applyFont="1" applyFill="1" applyBorder="1" applyAlignment="1">
      <alignment horizontal="right" vertical="center"/>
    </xf>
    <xf numFmtId="0" fontId="13" fillId="4" borderId="5" xfId="0" applyFont="1" applyFill="1" applyBorder="1" applyAlignment="1">
      <alignment horizontal="center" vertical="center" wrapText="1"/>
    </xf>
    <xf numFmtId="49" fontId="0" fillId="0" borderId="9" xfId="0" applyNumberFormat="1" applyBorder="1" applyAlignment="1">
      <alignment vertical="center" wrapText="1"/>
    </xf>
    <xf numFmtId="0" fontId="4" fillId="4" borderId="10" xfId="0" applyNumberFormat="1" applyFont="1" applyFill="1" applyBorder="1" applyAlignment="1">
      <alignment horizontal="left" vertical="center"/>
    </xf>
    <xf numFmtId="49" fontId="4" fillId="4" borderId="4" xfId="0" applyNumberFormat="1" applyFont="1" applyFill="1" applyBorder="1" applyAlignment="1">
      <alignment horizontal="left" vertical="center"/>
    </xf>
    <xf numFmtId="0" fontId="4" fillId="4" borderId="14" xfId="0" applyNumberFormat="1" applyFont="1" applyFill="1" applyBorder="1" applyAlignment="1">
      <alignment horizontal="left" vertical="center"/>
    </xf>
    <xf numFmtId="0" fontId="5" fillId="4" borderId="5" xfId="0" applyNumberFormat="1" applyFont="1" applyFill="1" applyBorder="1" applyAlignment="1">
      <alignment vertical="center"/>
    </xf>
    <xf numFmtId="3" fontId="5" fillId="18" borderId="5" xfId="0" applyNumberFormat="1" applyFont="1" applyFill="1" applyBorder="1" applyAlignment="1">
      <alignment horizontal="center" vertical="center" wrapText="1"/>
    </xf>
    <xf numFmtId="49" fontId="5" fillId="18" borderId="5" xfId="0" applyNumberFormat="1" applyFont="1" applyFill="1" applyBorder="1" applyAlignment="1">
      <alignment horizontal="center" vertical="center" wrapText="1"/>
    </xf>
    <xf numFmtId="0" fontId="5" fillId="18" borderId="5" xfId="0" applyNumberFormat="1" applyFont="1" applyFill="1" applyBorder="1" applyAlignment="1">
      <alignment horizontal="center" vertical="center" wrapText="1"/>
    </xf>
    <xf numFmtId="49" fontId="5" fillId="18" borderId="5" xfId="0" applyNumberFormat="1" applyFont="1" applyFill="1" applyBorder="1" applyAlignment="1">
      <alignment horizontal="left" vertical="center" wrapText="1"/>
    </xf>
    <xf numFmtId="49" fontId="5" fillId="18" borderId="5" xfId="0" applyNumberFormat="1" applyFont="1" applyFill="1" applyBorder="1" applyAlignment="1">
      <alignment horizontal="center" vertical="center"/>
    </xf>
    <xf numFmtId="4" fontId="10" fillId="18" borderId="5" xfId="0" applyNumberFormat="1" applyFont="1" applyFill="1" applyBorder="1" applyAlignment="1">
      <alignment vertical="center"/>
    </xf>
    <xf numFmtId="0" fontId="5" fillId="18" borderId="5" xfId="0" applyNumberFormat="1" applyFont="1" applyFill="1" applyBorder="1" applyAlignment="1">
      <alignment horizontal="left" vertical="center"/>
    </xf>
    <xf numFmtId="0" fontId="5" fillId="18" borderId="5" xfId="0" applyFont="1" applyFill="1" applyBorder="1" applyAlignment="1">
      <alignment vertical="center"/>
    </xf>
    <xf numFmtId="3" fontId="5" fillId="10" borderId="5" xfId="0" applyNumberFormat="1" applyFont="1" applyFill="1" applyBorder="1" applyAlignment="1">
      <alignment horizontal="center" vertical="center" wrapText="1"/>
    </xf>
    <xf numFmtId="49" fontId="5" fillId="10" borderId="5"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center" wrapText="1"/>
    </xf>
    <xf numFmtId="49" fontId="5" fillId="10" borderId="5" xfId="0" applyNumberFormat="1" applyFont="1" applyFill="1" applyBorder="1" applyAlignment="1">
      <alignment horizontal="center" vertical="center"/>
    </xf>
    <xf numFmtId="4" fontId="10" fillId="10" borderId="5" xfId="0" applyNumberFormat="1" applyFont="1" applyFill="1" applyBorder="1" applyAlignment="1">
      <alignment vertical="center"/>
    </xf>
    <xf numFmtId="0" fontId="5" fillId="10" borderId="5" xfId="0" applyNumberFormat="1" applyFont="1" applyFill="1" applyBorder="1" applyAlignment="1">
      <alignment horizontal="left" vertical="center"/>
    </xf>
    <xf numFmtId="0" fontId="5" fillId="10" borderId="5" xfId="0" applyFont="1" applyFill="1" applyBorder="1" applyAlignment="1">
      <alignment vertical="center"/>
    </xf>
    <xf numFmtId="0" fontId="12" fillId="4" borderId="5" xfId="0" applyFont="1" applyFill="1" applyBorder="1" applyAlignment="1">
      <alignment vertical="center"/>
    </xf>
    <xf numFmtId="49" fontId="0" fillId="4" borderId="1" xfId="0" applyNumberFormat="1" applyFill="1" applyBorder="1"/>
    <xf numFmtId="0" fontId="0" fillId="4" borderId="1" xfId="0" applyFill="1" applyBorder="1"/>
    <xf numFmtId="0" fontId="0" fillId="0" borderId="1" xfId="0" applyBorder="1"/>
    <xf numFmtId="0" fontId="0" fillId="4" borderId="12" xfId="0" applyFill="1" applyBorder="1"/>
    <xf numFmtId="49" fontId="19" fillId="19" borderId="5" xfId="0" applyNumberFormat="1" applyFont="1" applyFill="1" applyBorder="1" applyAlignment="1">
      <alignment horizontal="center" vertical="center"/>
    </xf>
    <xf numFmtId="167" fontId="19" fillId="19" borderId="5" xfId="0" applyNumberFormat="1" applyFont="1" applyFill="1" applyBorder="1" applyAlignment="1">
      <alignment horizontal="center" vertical="center"/>
    </xf>
    <xf numFmtId="0" fontId="0" fillId="0" borderId="6" xfId="0" applyBorder="1"/>
    <xf numFmtId="49" fontId="20" fillId="19" borderId="5" xfId="0" applyNumberFormat="1" applyFont="1" applyFill="1" applyBorder="1" applyAlignment="1">
      <alignment horizontal="center" vertical="center"/>
    </xf>
    <xf numFmtId="49" fontId="20" fillId="19" borderId="5" xfId="0" applyNumberFormat="1" applyFont="1" applyFill="1" applyBorder="1" applyAlignment="1">
      <alignment horizontal="center" vertical="center" wrapText="1"/>
    </xf>
    <xf numFmtId="49" fontId="11" fillId="4" borderId="5" xfId="0" applyNumberFormat="1" applyFont="1" applyFill="1" applyBorder="1" applyAlignment="1">
      <alignment horizontal="center" vertical="center"/>
    </xf>
    <xf numFmtId="0" fontId="11" fillId="4" borderId="5" xfId="0" applyNumberFormat="1" applyFont="1" applyFill="1" applyBorder="1" applyAlignment="1">
      <alignment horizontal="center" vertical="center" wrapText="1"/>
    </xf>
    <xf numFmtId="49" fontId="11" fillId="4" borderId="5" xfId="0" applyNumberFormat="1" applyFont="1" applyFill="1" applyBorder="1" applyAlignment="1">
      <alignment horizontal="left" vertical="center" wrapText="1"/>
    </xf>
    <xf numFmtId="2" fontId="11" fillId="4" borderId="5" xfId="0" applyNumberFormat="1" applyFont="1" applyFill="1" applyBorder="1" applyAlignment="1">
      <alignment horizontal="center" vertical="center" wrapText="1"/>
    </xf>
    <xf numFmtId="4" fontId="11" fillId="4" borderId="5" xfId="0" applyNumberFormat="1" applyFont="1" applyFill="1" applyBorder="1" applyAlignment="1">
      <alignment horizontal="right"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wrapText="1"/>
    </xf>
    <xf numFmtId="0" fontId="11" fillId="4" borderId="9" xfId="0" applyFont="1" applyFill="1" applyBorder="1" applyAlignment="1">
      <alignment vertical="center"/>
    </xf>
    <xf numFmtId="0" fontId="11" fillId="4" borderId="9" xfId="0" applyFont="1" applyFill="1" applyBorder="1" applyAlignment="1">
      <alignment horizontal="center" vertical="center"/>
    </xf>
    <xf numFmtId="2" fontId="11" fillId="4" borderId="9" xfId="0" applyNumberFormat="1" applyFont="1" applyFill="1" applyBorder="1" applyAlignment="1">
      <alignment horizontal="center" vertical="center" wrapText="1"/>
    </xf>
    <xf numFmtId="4" fontId="11" fillId="4" borderId="10" xfId="0" applyNumberFormat="1" applyFont="1" applyFill="1" applyBorder="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4" xfId="0" applyFont="1" applyFill="1" applyBorder="1" applyAlignment="1">
      <alignment vertical="center"/>
    </xf>
    <xf numFmtId="0" fontId="11" fillId="4" borderId="6"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7" xfId="0" applyFont="1" applyFill="1" applyBorder="1" applyAlignment="1">
      <alignment vertical="center"/>
    </xf>
    <xf numFmtId="0" fontId="0" fillId="4" borderId="6" xfId="0" applyFill="1" applyBorder="1"/>
    <xf numFmtId="0" fontId="0" fillId="4" borderId="7" xfId="0" applyFill="1" applyBorder="1"/>
    <xf numFmtId="2" fontId="0" fillId="4" borderId="5" xfId="0" applyNumberFormat="1" applyFill="1" applyBorder="1"/>
    <xf numFmtId="0" fontId="0" fillId="4" borderId="11" xfId="0" applyFill="1" applyBorder="1"/>
    <xf numFmtId="0" fontId="0" fillId="4" borderId="13" xfId="0" applyFill="1" applyBorder="1"/>
    <xf numFmtId="2" fontId="19" fillId="4" borderId="5" xfId="0" applyNumberFormat="1" applyFont="1" applyFill="1" applyBorder="1"/>
    <xf numFmtId="0" fontId="0" fillId="4" borderId="3" xfId="0" applyFill="1" applyBorder="1"/>
    <xf numFmtId="0" fontId="0" fillId="0" borderId="12" xfId="0" applyBorder="1"/>
    <xf numFmtId="0" fontId="0" fillId="0" borderId="7" xfId="0" applyBorder="1"/>
    <xf numFmtId="49" fontId="0" fillId="0" borderId="5" xfId="0" applyNumberFormat="1" applyBorder="1" applyAlignment="1">
      <alignment horizontal="center"/>
    </xf>
    <xf numFmtId="166" fontId="0" fillId="0" borderId="5" xfId="0" applyNumberFormat="1" applyBorder="1"/>
    <xf numFmtId="166" fontId="0" fillId="0" borderId="5" xfId="0" applyNumberFormat="1" applyBorder="1" applyAlignment="1">
      <alignment horizontal="center"/>
    </xf>
    <xf numFmtId="49" fontId="21" fillId="0" borderId="5" xfId="0" applyNumberFormat="1" applyFont="1" applyBorder="1" applyAlignment="1">
      <alignment horizontal="right"/>
    </xf>
    <xf numFmtId="166" fontId="21" fillId="0" borderId="5" xfId="0" applyNumberFormat="1" applyFont="1" applyBorder="1"/>
    <xf numFmtId="0" fontId="0" fillId="0" borderId="3" xfId="0" applyBorder="1" applyAlignment="1">
      <alignment horizontal="right"/>
    </xf>
    <xf numFmtId="0" fontId="0" fillId="0" borderId="3" xfId="0" applyBorder="1"/>
    <xf numFmtId="49" fontId="0" fillId="0" borderId="5" xfId="0" applyNumberFormat="1" applyBorder="1" applyAlignment="1">
      <alignment horizontal="right"/>
    </xf>
    <xf numFmtId="166" fontId="21" fillId="0" borderId="5" xfId="0" applyNumberFormat="1" applyFont="1" applyBorder="1" applyAlignment="1">
      <alignment horizontal="right"/>
    </xf>
    <xf numFmtId="49" fontId="20" fillId="20" borderId="17" xfId="0" applyNumberFormat="1" applyFont="1" applyFill="1" applyBorder="1" applyAlignment="1">
      <alignment horizontal="left" vertical="center" wrapText="1"/>
    </xf>
    <xf numFmtId="49" fontId="20" fillId="20" borderId="17" xfId="0" applyNumberFormat="1" applyFont="1" applyFill="1" applyBorder="1" applyAlignment="1">
      <alignment horizontal="center" vertical="center" wrapText="1"/>
    </xf>
    <xf numFmtId="168" fontId="20" fillId="20" borderId="17" xfId="0" applyNumberFormat="1" applyFont="1" applyFill="1" applyBorder="1" applyAlignment="1">
      <alignment horizontal="left" vertical="center"/>
    </xf>
    <xf numFmtId="0" fontId="0" fillId="0" borderId="18" xfId="0" applyBorder="1"/>
    <xf numFmtId="169" fontId="0" fillId="0" borderId="1" xfId="0" applyNumberFormat="1" applyBorder="1"/>
    <xf numFmtId="49" fontId="20" fillId="4" borderId="17" xfId="0" applyNumberFormat="1" applyFont="1" applyFill="1" applyBorder="1" applyAlignment="1">
      <alignment horizontal="center" vertical="center"/>
    </xf>
    <xf numFmtId="49" fontId="20" fillId="4" borderId="19" xfId="0" applyNumberFormat="1" applyFont="1" applyFill="1" applyBorder="1" applyAlignment="1">
      <alignment horizontal="center" vertical="center" wrapText="1"/>
    </xf>
    <xf numFmtId="49" fontId="20" fillId="4" borderId="19" xfId="0" applyNumberFormat="1" applyFont="1" applyFill="1" applyBorder="1" applyAlignment="1">
      <alignment horizontal="center" vertical="center"/>
    </xf>
    <xf numFmtId="49" fontId="11" fillId="4" borderId="19" xfId="0" applyNumberFormat="1" applyFont="1" applyFill="1" applyBorder="1" applyAlignment="1">
      <alignment horizontal="center" vertical="center"/>
    </xf>
    <xf numFmtId="0" fontId="11" fillId="4" borderId="19" xfId="0" applyNumberFormat="1" applyFont="1" applyFill="1" applyBorder="1" applyAlignment="1">
      <alignment horizontal="center" vertical="center"/>
    </xf>
    <xf numFmtId="49" fontId="11" fillId="4" borderId="20" xfId="0" applyNumberFormat="1" applyFont="1" applyFill="1" applyBorder="1" applyAlignment="1">
      <alignment horizontal="left" vertical="center" wrapText="1"/>
    </xf>
    <xf numFmtId="49" fontId="11" fillId="4" borderId="20" xfId="0" applyNumberFormat="1" applyFont="1" applyFill="1" applyBorder="1" applyAlignment="1">
      <alignment horizontal="center" vertical="center"/>
    </xf>
    <xf numFmtId="2" fontId="11" fillId="4" borderId="20" xfId="0" applyNumberFormat="1" applyFont="1" applyFill="1" applyBorder="1" applyAlignment="1">
      <alignment horizontal="center" vertical="center"/>
    </xf>
    <xf numFmtId="165" fontId="11" fillId="4" borderId="20" xfId="0" applyNumberFormat="1" applyFont="1" applyFill="1" applyBorder="1" applyAlignment="1">
      <alignment horizontal="right" vertical="center"/>
    </xf>
    <xf numFmtId="0" fontId="11" fillId="4" borderId="20" xfId="0" applyNumberFormat="1" applyFont="1" applyFill="1" applyBorder="1" applyAlignment="1">
      <alignment horizontal="center" vertical="center"/>
    </xf>
    <xf numFmtId="0" fontId="11" fillId="4" borderId="20" xfId="0" applyFont="1" applyFill="1" applyBorder="1" applyAlignment="1">
      <alignment horizontal="center" vertical="center"/>
    </xf>
    <xf numFmtId="49" fontId="11" fillId="4" borderId="21" xfId="0" applyNumberFormat="1" applyFont="1" applyFill="1" applyBorder="1" applyAlignment="1">
      <alignment horizontal="center" vertical="center"/>
    </xf>
    <xf numFmtId="0" fontId="11" fillId="4" borderId="21" xfId="0" applyFont="1" applyFill="1" applyBorder="1" applyAlignment="1">
      <alignment horizontal="center" vertical="center"/>
    </xf>
    <xf numFmtId="49" fontId="11" fillId="4" borderId="21" xfId="0" applyNumberFormat="1" applyFont="1" applyFill="1" applyBorder="1" applyAlignment="1">
      <alignment horizontal="left" vertical="center" wrapText="1"/>
    </xf>
    <xf numFmtId="2" fontId="11" fillId="4" borderId="21" xfId="0" applyNumberFormat="1" applyFont="1" applyFill="1" applyBorder="1" applyAlignment="1">
      <alignment horizontal="center" vertical="center"/>
    </xf>
    <xf numFmtId="165" fontId="11" fillId="4" borderId="21" xfId="0" applyNumberFormat="1" applyFont="1" applyFill="1" applyBorder="1" applyAlignment="1">
      <alignment horizontal="right" vertical="center"/>
    </xf>
    <xf numFmtId="0" fontId="22" fillId="4" borderId="22" xfId="0" applyFont="1" applyFill="1" applyBorder="1" applyAlignment="1">
      <alignment vertical="center" wrapText="1"/>
    </xf>
    <xf numFmtId="0" fontId="22" fillId="4" borderId="23" xfId="0" applyFont="1" applyFill="1" applyBorder="1" applyAlignment="1">
      <alignment vertical="center" wrapText="1"/>
    </xf>
    <xf numFmtId="0" fontId="22" fillId="4" borderId="23" xfId="0" applyFont="1" applyFill="1" applyBorder="1" applyAlignment="1">
      <alignment vertical="center"/>
    </xf>
    <xf numFmtId="170" fontId="11" fillId="4" borderId="23" xfId="0" applyNumberFormat="1" applyFont="1" applyFill="1" applyBorder="1" applyAlignment="1">
      <alignment horizontal="center" vertical="center"/>
    </xf>
    <xf numFmtId="49" fontId="22" fillId="4" borderId="24" xfId="0" applyNumberFormat="1" applyFont="1" applyFill="1" applyBorder="1" applyAlignment="1">
      <alignment horizontal="right" vertical="center"/>
    </xf>
    <xf numFmtId="165" fontId="20" fillId="21" borderId="17" xfId="0" applyNumberFormat="1" applyFont="1" applyFill="1" applyBorder="1" applyAlignment="1">
      <alignment horizontal="right" vertical="center"/>
    </xf>
    <xf numFmtId="0" fontId="11" fillId="4" borderId="19" xfId="0" applyFont="1" applyFill="1" applyBorder="1" applyAlignment="1">
      <alignment horizontal="center" vertical="center"/>
    </xf>
    <xf numFmtId="165" fontId="11" fillId="4" borderId="20" xfId="0" applyNumberFormat="1" applyFont="1" applyFill="1" applyBorder="1" applyAlignment="1">
      <alignment horizontal="left" vertical="center" wrapText="1"/>
    </xf>
    <xf numFmtId="165" fontId="11" fillId="4" borderId="20" xfId="0" applyNumberFormat="1" applyFont="1" applyFill="1" applyBorder="1" applyAlignment="1">
      <alignment horizontal="center" vertical="center"/>
    </xf>
    <xf numFmtId="171" fontId="11" fillId="4" borderId="20" xfId="0" applyNumberFormat="1" applyFont="1" applyFill="1" applyBorder="1" applyAlignment="1">
      <alignment horizontal="center" vertical="center"/>
    </xf>
    <xf numFmtId="165" fontId="11" fillId="4" borderId="21" xfId="0" applyNumberFormat="1" applyFont="1" applyFill="1" applyBorder="1" applyAlignment="1">
      <alignment horizontal="left" vertical="center" wrapText="1"/>
    </xf>
    <xf numFmtId="165" fontId="11" fillId="4" borderId="21" xfId="0" applyNumberFormat="1" applyFont="1" applyFill="1" applyBorder="1" applyAlignment="1">
      <alignment horizontal="center" vertical="center"/>
    </xf>
    <xf numFmtId="171" fontId="11" fillId="4" borderId="21" xfId="0" applyNumberFormat="1" applyFont="1" applyFill="1" applyBorder="1" applyAlignment="1">
      <alignment horizontal="center" vertical="center"/>
    </xf>
    <xf numFmtId="170" fontId="11" fillId="4" borderId="20" xfId="0" applyNumberFormat="1" applyFont="1" applyFill="1" applyBorder="1" applyAlignment="1">
      <alignment horizontal="center" vertical="center"/>
    </xf>
    <xf numFmtId="170" fontId="11" fillId="4" borderId="21" xfId="0" applyNumberFormat="1" applyFont="1" applyFill="1" applyBorder="1" applyAlignment="1">
      <alignment horizontal="center" vertical="center"/>
    </xf>
    <xf numFmtId="0" fontId="22" fillId="4" borderId="25" xfId="0" applyFont="1" applyFill="1" applyBorder="1" applyAlignment="1">
      <alignment vertical="center" wrapText="1"/>
    </xf>
    <xf numFmtId="0" fontId="22" fillId="4" borderId="26" xfId="0" applyFont="1" applyFill="1" applyBorder="1" applyAlignment="1">
      <alignment vertical="center" wrapText="1"/>
    </xf>
    <xf numFmtId="0" fontId="22" fillId="4" borderId="26" xfId="0" applyFont="1" applyFill="1" applyBorder="1" applyAlignment="1">
      <alignment vertical="center"/>
    </xf>
    <xf numFmtId="170" fontId="11" fillId="4" borderId="26" xfId="0" applyNumberFormat="1" applyFont="1" applyFill="1" applyBorder="1" applyAlignment="1">
      <alignment horizontal="center" vertical="center"/>
    </xf>
    <xf numFmtId="49" fontId="22" fillId="4" borderId="27" xfId="0" applyNumberFormat="1" applyFont="1" applyFill="1" applyBorder="1" applyAlignment="1">
      <alignment horizontal="right" vertical="center"/>
    </xf>
    <xf numFmtId="0" fontId="22" fillId="4" borderId="28" xfId="0" applyFont="1" applyFill="1" applyBorder="1" applyAlignment="1">
      <alignment vertical="center" wrapText="1"/>
    </xf>
    <xf numFmtId="0" fontId="22" fillId="4" borderId="29" xfId="0" applyFont="1" applyFill="1" applyBorder="1" applyAlignment="1">
      <alignment vertical="center" wrapText="1"/>
    </xf>
    <xf numFmtId="0" fontId="23" fillId="4" borderId="29" xfId="0" applyFont="1" applyFill="1" applyBorder="1" applyAlignment="1">
      <alignment vertical="center" wrapText="1"/>
    </xf>
    <xf numFmtId="0" fontId="23" fillId="4" borderId="29" xfId="0" applyFont="1" applyFill="1" applyBorder="1" applyAlignment="1">
      <alignment vertical="center"/>
    </xf>
    <xf numFmtId="49" fontId="23" fillId="4" borderId="30" xfId="0" applyNumberFormat="1" applyFont="1" applyFill="1" applyBorder="1" applyAlignment="1">
      <alignment horizontal="right" vertical="center"/>
    </xf>
    <xf numFmtId="168" fontId="20" fillId="22" borderId="17" xfId="0" applyNumberFormat="1" applyFont="1" applyFill="1" applyBorder="1" applyAlignment="1">
      <alignment horizontal="right" vertical="center"/>
    </xf>
    <xf numFmtId="0" fontId="24" fillId="0" borderId="23" xfId="0" applyFont="1" applyBorder="1"/>
    <xf numFmtId="0" fontId="24" fillId="4" borderId="23" xfId="0" applyFont="1" applyFill="1" applyBorder="1" applyAlignment="1">
      <alignment wrapText="1"/>
    </xf>
    <xf numFmtId="49" fontId="25" fillId="0" borderId="32" xfId="0" applyNumberFormat="1" applyFont="1" applyBorder="1"/>
    <xf numFmtId="49" fontId="11" fillId="4" borderId="33" xfId="0" applyNumberFormat="1" applyFont="1" applyFill="1" applyBorder="1" applyAlignment="1">
      <alignment horizontal="center" vertical="center"/>
    </xf>
    <xf numFmtId="0" fontId="24" fillId="4" borderId="1" xfId="0" applyNumberFormat="1" applyFont="1" applyFill="1" applyBorder="1"/>
    <xf numFmtId="49" fontId="6" fillId="4" borderId="1" xfId="0" applyNumberFormat="1" applyFont="1" applyFill="1" applyBorder="1" applyAlignment="1">
      <alignment horizontal="left"/>
    </xf>
    <xf numFmtId="0" fontId="26" fillId="4" borderId="1" xfId="0" applyFont="1" applyFill="1" applyBorder="1" applyAlignment="1">
      <alignment horizontal="left"/>
    </xf>
    <xf numFmtId="0" fontId="6" fillId="4" borderId="1" xfId="0" applyNumberFormat="1" applyFont="1" applyFill="1" applyBorder="1" applyAlignment="1">
      <alignment horizontal="center" vertical="center"/>
    </xf>
    <xf numFmtId="49" fontId="6"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center" vertical="center"/>
    </xf>
    <xf numFmtId="0" fontId="6" fillId="4" borderId="1" xfId="0" applyNumberFormat="1" applyFont="1" applyFill="1" applyBorder="1" applyAlignment="1">
      <alignment horizontal="right" vertical="center"/>
    </xf>
    <xf numFmtId="4" fontId="6" fillId="4" borderId="1" xfId="0" applyNumberFormat="1" applyFont="1" applyFill="1" applyBorder="1" applyAlignment="1">
      <alignment horizontal="right" vertical="center"/>
    </xf>
    <xf numFmtId="49" fontId="27" fillId="4" borderId="5" xfId="0" applyNumberFormat="1" applyFont="1" applyFill="1" applyBorder="1" applyAlignment="1">
      <alignment horizontal="center" vertical="top" wrapText="1"/>
    </xf>
    <xf numFmtId="49" fontId="0" fillId="4" borderId="5" xfId="0" applyNumberFormat="1" applyFill="1" applyBorder="1" applyAlignment="1">
      <alignment horizontal="center" vertical="top" wrapText="1"/>
    </xf>
    <xf numFmtId="49" fontId="28" fillId="4" borderId="5" xfId="0" applyNumberFormat="1" applyFont="1" applyFill="1" applyBorder="1" applyAlignment="1">
      <alignment horizontal="center" vertical="top" wrapText="1"/>
    </xf>
    <xf numFmtId="49" fontId="28" fillId="4" borderId="5" xfId="0" applyNumberFormat="1" applyFont="1" applyFill="1" applyBorder="1" applyAlignment="1">
      <alignment horizontal="left" vertical="top"/>
    </xf>
    <xf numFmtId="10" fontId="28" fillId="4" borderId="5" xfId="0" applyNumberFormat="1" applyFont="1" applyFill="1" applyBorder="1" applyAlignment="1">
      <alignment horizontal="left" vertical="top"/>
    </xf>
    <xf numFmtId="10" fontId="28" fillId="4" borderId="5" xfId="0" applyNumberFormat="1" applyFont="1" applyFill="1" applyBorder="1" applyAlignment="1">
      <alignment horizontal="center" vertical="top"/>
    </xf>
    <xf numFmtId="49" fontId="0" fillId="4" borderId="5" xfId="0" applyNumberFormat="1" applyFill="1" applyBorder="1" applyAlignment="1">
      <alignment horizontal="left" vertical="top"/>
    </xf>
    <xf numFmtId="49" fontId="27" fillId="4" borderId="5" xfId="0" applyNumberFormat="1" applyFont="1" applyFill="1" applyBorder="1" applyAlignment="1">
      <alignment horizontal="center" vertical="top"/>
    </xf>
    <xf numFmtId="10" fontId="27" fillId="4" borderId="5" xfId="0" applyNumberFormat="1" applyFont="1" applyFill="1" applyBorder="1" applyAlignment="1">
      <alignment horizontal="left" vertical="top"/>
    </xf>
    <xf numFmtId="49" fontId="28" fillId="4" borderId="5" xfId="0" applyNumberFormat="1" applyFont="1" applyFill="1" applyBorder="1" applyAlignment="1">
      <alignment horizontal="center" vertical="center" wrapText="1"/>
    </xf>
    <xf numFmtId="49" fontId="0" fillId="4" borderId="5" xfId="0" applyNumberFormat="1" applyFill="1" applyBorder="1" applyAlignment="1">
      <alignment horizontal="left" vertical="top" wrapText="1"/>
    </xf>
    <xf numFmtId="10" fontId="28" fillId="4" borderId="5" xfId="0" applyNumberFormat="1" applyFont="1" applyFill="1" applyBorder="1" applyAlignment="1">
      <alignment horizontal="left" vertical="center"/>
    </xf>
    <xf numFmtId="10" fontId="28" fillId="4" borderId="5" xfId="0" applyNumberFormat="1" applyFont="1" applyFill="1" applyBorder="1" applyAlignment="1">
      <alignment horizontal="center" vertical="center"/>
    </xf>
    <xf numFmtId="0" fontId="29" fillId="4" borderId="9"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2" xfId="0" applyFont="1" applyFill="1" applyBorder="1" applyAlignment="1">
      <alignment vertical="center" wrapText="1"/>
    </xf>
    <xf numFmtId="0" fontId="30" fillId="4" borderId="3" xfId="0" applyFont="1" applyFill="1" applyBorder="1" applyAlignment="1">
      <alignment vertical="center" wrapText="1"/>
    </xf>
    <xf numFmtId="0" fontId="30"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30" fillId="4" borderId="1" xfId="0" applyFont="1" applyFill="1" applyBorder="1" applyAlignment="1">
      <alignment horizontal="left" vertical="center" wrapText="1"/>
    </xf>
    <xf numFmtId="0" fontId="30" fillId="4" borderId="11" xfId="0" applyFont="1" applyFill="1" applyBorder="1" applyAlignment="1">
      <alignment vertical="center" wrapText="1"/>
    </xf>
    <xf numFmtId="0" fontId="30" fillId="4" borderId="12" xfId="0" applyFont="1" applyFill="1" applyBorder="1" applyAlignment="1">
      <alignment vertical="center" wrapText="1"/>
    </xf>
    <xf numFmtId="0" fontId="30" fillId="4" borderId="12" xfId="0" applyFont="1" applyFill="1" applyBorder="1" applyAlignment="1">
      <alignment horizontal="center" vertical="center" wrapText="1"/>
    </xf>
    <xf numFmtId="0" fontId="30" fillId="4" borderId="13" xfId="0" applyFont="1" applyFill="1" applyBorder="1" applyAlignment="1">
      <alignment horizontal="center" vertical="center" wrapText="1"/>
    </xf>
    <xf numFmtId="49" fontId="29" fillId="4" borderId="5" xfId="0" applyNumberFormat="1" applyFont="1" applyFill="1" applyBorder="1" applyAlignment="1">
      <alignment horizontal="center" vertical="center" wrapText="1"/>
    </xf>
    <xf numFmtId="0" fontId="30" fillId="4" borderId="8" xfId="0" applyFont="1" applyFill="1" applyBorder="1" applyAlignment="1">
      <alignment horizontal="left" vertical="center" wrapText="1"/>
    </xf>
    <xf numFmtId="0" fontId="30" fillId="4" borderId="9" xfId="0" applyFont="1" applyFill="1" applyBorder="1" applyAlignment="1">
      <alignment horizontal="left" vertical="center" wrapText="1"/>
    </xf>
    <xf numFmtId="10" fontId="29" fillId="4" borderId="5" xfId="0" applyNumberFormat="1" applyFont="1" applyFill="1" applyBorder="1" applyAlignment="1">
      <alignment horizontal="center" vertical="center" wrapText="1"/>
    </xf>
    <xf numFmtId="10" fontId="29" fillId="4" borderId="10" xfId="0" applyNumberFormat="1" applyFont="1" applyFill="1" applyBorder="1" applyAlignment="1">
      <alignment horizontal="center" vertical="center" wrapText="1"/>
    </xf>
    <xf numFmtId="165" fontId="30" fillId="4" borderId="9" xfId="0" applyNumberFormat="1" applyFont="1" applyFill="1" applyBorder="1" applyAlignment="1">
      <alignment horizontal="center" vertical="center" wrapText="1"/>
    </xf>
    <xf numFmtId="165" fontId="30" fillId="4" borderId="9" xfId="0" applyNumberFormat="1" applyFont="1" applyFill="1" applyBorder="1" applyAlignment="1">
      <alignment vertical="center" wrapText="1"/>
    </xf>
    <xf numFmtId="0" fontId="30" fillId="4" borderId="1" xfId="0" applyFont="1" applyFill="1" applyBorder="1" applyAlignment="1">
      <alignment vertical="center" wrapText="1"/>
    </xf>
    <xf numFmtId="0" fontId="0" fillId="4" borderId="1" xfId="0" applyFill="1" applyBorder="1" applyAlignment="1">
      <alignment vertical="center"/>
    </xf>
    <xf numFmtId="0" fontId="30" fillId="4" borderId="6" xfId="0" applyFont="1" applyFill="1" applyBorder="1" applyAlignment="1">
      <alignment vertical="center" wrapText="1"/>
    </xf>
    <xf numFmtId="0" fontId="4" fillId="4" borderId="34" xfId="0" applyNumberFormat="1" applyFont="1" applyFill="1" applyBorder="1" applyAlignment="1">
      <alignment horizontal="center" vertical="center"/>
    </xf>
    <xf numFmtId="0" fontId="4" fillId="4" borderId="35" xfId="0" applyNumberFormat="1" applyFont="1" applyFill="1" applyBorder="1" applyAlignment="1">
      <alignment horizontal="center" vertical="center" wrapText="1"/>
    </xf>
    <xf numFmtId="0" fontId="4" fillId="4" borderId="35" xfId="0" applyNumberFormat="1" applyFont="1" applyFill="1" applyBorder="1" applyAlignment="1">
      <alignment horizontal="center" vertical="center"/>
    </xf>
    <xf numFmtId="0" fontId="4" fillId="4" borderId="35" xfId="0" applyNumberFormat="1" applyFont="1" applyFill="1" applyBorder="1" applyAlignment="1">
      <alignment vertical="center" wrapText="1"/>
    </xf>
    <xf numFmtId="0" fontId="4" fillId="4" borderId="36" xfId="0" applyNumberFormat="1" applyFont="1" applyFill="1" applyBorder="1" applyAlignment="1">
      <alignment horizontal="center" vertical="center"/>
    </xf>
    <xf numFmtId="0" fontId="4" fillId="4" borderId="0" xfId="0" applyNumberFormat="1" applyFont="1" applyFill="1" applyBorder="1" applyAlignment="1">
      <alignment horizontal="center" vertical="center" wrapText="1"/>
    </xf>
    <xf numFmtId="0" fontId="4" fillId="4" borderId="0" xfId="0" applyNumberFormat="1" applyFont="1" applyFill="1" applyBorder="1" applyAlignment="1">
      <alignment horizontal="right" vertical="center"/>
    </xf>
    <xf numFmtId="0" fontId="4" fillId="4" borderId="0" xfId="0" applyNumberFormat="1" applyFont="1" applyFill="1" applyBorder="1" applyAlignment="1">
      <alignment vertical="center"/>
    </xf>
    <xf numFmtId="0" fontId="33" fillId="0" borderId="0" xfId="0" applyFont="1"/>
    <xf numFmtId="0" fontId="33" fillId="0" borderId="0" xfId="0" applyFont="1" applyAlignment="1">
      <alignment horizontal="centerContinuous"/>
    </xf>
    <xf numFmtId="0" fontId="34" fillId="0" borderId="0" xfId="0" applyFont="1" applyAlignment="1">
      <alignment vertical="center"/>
    </xf>
    <xf numFmtId="0" fontId="1" fillId="0" borderId="0" xfId="0" applyFont="1" applyAlignment="1">
      <alignment horizontal="left" wrapText="1"/>
    </xf>
    <xf numFmtId="0" fontId="0" fillId="0" borderId="0" xfId="0"/>
    <xf numFmtId="49" fontId="5" fillId="5" borderId="5" xfId="0" applyNumberFormat="1" applyFont="1" applyFill="1" applyBorder="1" applyAlignment="1">
      <alignment horizontal="center" vertical="center"/>
    </xf>
    <xf numFmtId="4" fontId="5" fillId="5" borderId="5"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49"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4" borderId="5" xfId="0" applyFont="1" applyFill="1" applyBorder="1" applyAlignment="1">
      <alignment horizontal="center" vertical="center" wrapText="1"/>
    </xf>
    <xf numFmtId="49" fontId="5" fillId="4" borderId="8" xfId="0" applyNumberFormat="1" applyFont="1" applyFill="1" applyBorder="1" applyAlignment="1">
      <alignment horizontal="left" vertical="center"/>
    </xf>
    <xf numFmtId="0" fontId="5" fillId="4" borderId="9" xfId="0" applyFont="1" applyFill="1" applyBorder="1" applyAlignment="1">
      <alignment horizontal="left" vertical="center"/>
    </xf>
    <xf numFmtId="49" fontId="11" fillId="4" borderId="5" xfId="0" applyNumberFormat="1" applyFont="1" applyFill="1" applyBorder="1" applyAlignment="1">
      <alignment horizontal="center" vertical="center"/>
    </xf>
    <xf numFmtId="0" fontId="11" fillId="4" borderId="5" xfId="0" applyFont="1" applyFill="1" applyBorder="1" applyAlignment="1">
      <alignment horizontal="center" vertical="center"/>
    </xf>
    <xf numFmtId="49" fontId="20" fillId="4" borderId="5" xfId="0" applyNumberFormat="1" applyFont="1" applyFill="1" applyBorder="1" applyAlignment="1">
      <alignment horizontal="center" vertical="center"/>
    </xf>
    <xf numFmtId="0" fontId="20" fillId="4" borderId="5" xfId="0" applyFont="1" applyFill="1" applyBorder="1" applyAlignment="1">
      <alignment horizontal="center" vertical="center"/>
    </xf>
    <xf numFmtId="49" fontId="19" fillId="19" borderId="5" xfId="0" applyNumberFormat="1" applyFont="1" applyFill="1" applyBorder="1" applyAlignment="1">
      <alignment horizontal="center" vertical="center" wrapText="1"/>
    </xf>
    <xf numFmtId="0" fontId="19" fillId="19" borderId="5" xfId="0" applyFont="1" applyFill="1" applyBorder="1" applyAlignment="1">
      <alignment horizontal="center" vertical="center" wrapText="1"/>
    </xf>
    <xf numFmtId="49" fontId="19" fillId="19" borderId="5" xfId="0" applyNumberFormat="1" applyFont="1" applyFill="1" applyBorder="1" applyAlignment="1">
      <alignment horizontal="center" vertical="center"/>
    </xf>
    <xf numFmtId="0" fontId="19" fillId="19" borderId="5" xfId="0" applyFont="1" applyFill="1" applyBorder="1" applyAlignment="1">
      <alignment horizontal="center" vertical="center"/>
    </xf>
    <xf numFmtId="49" fontId="19" fillId="19" borderId="5" xfId="0" applyNumberFormat="1" applyFont="1" applyFill="1" applyBorder="1" applyAlignment="1">
      <alignment horizontal="right"/>
    </xf>
    <xf numFmtId="0" fontId="19" fillId="19" borderId="5" xfId="0" applyFont="1" applyFill="1" applyBorder="1" applyAlignment="1">
      <alignment horizontal="right"/>
    </xf>
    <xf numFmtId="49" fontId="11" fillId="4" borderId="8" xfId="0" applyNumberFormat="1"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49" fontId="21" fillId="0" borderId="5" xfId="0" applyNumberFormat="1" applyFont="1" applyBorder="1" applyAlignment="1">
      <alignment horizontal="center"/>
    </xf>
    <xf numFmtId="0" fontId="21" fillId="0" borderId="5" xfId="0" applyFont="1" applyBorder="1" applyAlignment="1">
      <alignment horizontal="center"/>
    </xf>
    <xf numFmtId="49" fontId="20" fillId="20" borderId="15" xfId="0" applyNumberFormat="1" applyFont="1" applyFill="1" applyBorder="1" applyAlignment="1">
      <alignment horizontal="center" vertical="center"/>
    </xf>
    <xf numFmtId="0" fontId="20" fillId="20" borderId="31" xfId="0" applyFont="1" applyFill="1" applyBorder="1" applyAlignment="1">
      <alignment horizontal="center" vertical="center"/>
    </xf>
    <xf numFmtId="0" fontId="0" fillId="0" borderId="16" xfId="0" applyBorder="1"/>
    <xf numFmtId="0" fontId="0" fillId="0" borderId="31" xfId="0" applyBorder="1"/>
    <xf numFmtId="49" fontId="0" fillId="4" borderId="1" xfId="0" applyNumberFormat="1" applyFill="1" applyBorder="1" applyAlignment="1">
      <alignment horizontal="center"/>
    </xf>
    <xf numFmtId="0" fontId="0" fillId="4" borderId="1" xfId="0" applyFill="1" applyBorder="1" applyAlignment="1">
      <alignment horizontal="center"/>
    </xf>
    <xf numFmtId="49" fontId="0" fillId="4" borderId="5" xfId="0" applyNumberFormat="1" applyFill="1" applyBorder="1" applyAlignment="1">
      <alignment horizontal="center" vertical="top" wrapText="1"/>
    </xf>
    <xf numFmtId="0" fontId="0" fillId="4" borderId="5" xfId="0" applyFill="1" applyBorder="1" applyAlignment="1">
      <alignment horizontal="center" vertical="top" wrapText="1"/>
    </xf>
    <xf numFmtId="49" fontId="27" fillId="4" borderId="5" xfId="0" applyNumberFormat="1" applyFont="1" applyFill="1" applyBorder="1" applyAlignment="1">
      <alignment horizontal="center" vertical="top" wrapText="1"/>
    </xf>
    <xf numFmtId="0" fontId="27" fillId="4" borderId="5" xfId="0" applyFont="1" applyFill="1" applyBorder="1" applyAlignment="1">
      <alignment horizontal="center" vertical="top" wrapText="1"/>
    </xf>
    <xf numFmtId="49" fontId="27" fillId="4" borderId="5" xfId="0" applyNumberFormat="1" applyFont="1" applyFill="1" applyBorder="1" applyAlignment="1">
      <alignment horizontal="left" vertical="center" wrapText="1"/>
    </xf>
    <xf numFmtId="0" fontId="27" fillId="4" borderId="5" xfId="0" applyFont="1" applyFill="1" applyBorder="1" applyAlignment="1">
      <alignment horizontal="left" vertical="center" wrapText="1"/>
    </xf>
    <xf numFmtId="49" fontId="27" fillId="4" borderId="5" xfId="0" applyNumberFormat="1" applyFont="1" applyFill="1" applyBorder="1" applyAlignment="1">
      <alignment horizontal="center" vertical="center"/>
    </xf>
    <xf numFmtId="0" fontId="27" fillId="4" borderId="5" xfId="0" applyFont="1" applyFill="1" applyBorder="1" applyAlignment="1">
      <alignment horizontal="center" vertical="center"/>
    </xf>
    <xf numFmtId="49" fontId="32" fillId="4" borderId="11" xfId="0" applyNumberFormat="1"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4" xfId="0" applyNumberFormat="1"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13" xfId="0" applyFont="1" applyFill="1" applyBorder="1" applyAlignment="1">
      <alignment horizontal="center" vertical="center" wrapText="1"/>
    </xf>
    <xf numFmtId="165" fontId="30" fillId="4" borderId="8" xfId="0" applyNumberFormat="1" applyFont="1" applyFill="1" applyBorder="1" applyAlignment="1">
      <alignment horizontal="center" vertical="center" wrapText="1"/>
    </xf>
    <xf numFmtId="165" fontId="30" fillId="4" borderId="9" xfId="0" applyNumberFormat="1" applyFont="1" applyFill="1" applyBorder="1" applyAlignment="1">
      <alignment horizontal="center" vertical="center" wrapText="1"/>
    </xf>
    <xf numFmtId="49" fontId="30" fillId="4" borderId="8" xfId="0" applyNumberFormat="1" applyFont="1" applyFill="1" applyBorder="1" applyAlignment="1">
      <alignment horizontal="left" vertical="center" wrapText="1"/>
    </xf>
    <xf numFmtId="165" fontId="30" fillId="4" borderId="9" xfId="0" applyNumberFormat="1" applyFont="1" applyFill="1" applyBorder="1" applyAlignment="1">
      <alignment horizontal="left" vertical="center" wrapText="1"/>
    </xf>
    <xf numFmtId="49" fontId="29" fillId="4" borderId="8" xfId="0" applyNumberFormat="1" applyFont="1" applyFill="1" applyBorder="1" applyAlignment="1">
      <alignment horizontal="left" vertical="center" wrapText="1"/>
    </xf>
    <xf numFmtId="165" fontId="29" fillId="4" borderId="9" xfId="0" applyNumberFormat="1" applyFont="1" applyFill="1" applyBorder="1" applyAlignment="1">
      <alignment horizontal="left" vertical="center" wrapText="1"/>
    </xf>
    <xf numFmtId="165" fontId="29" fillId="4" borderId="10" xfId="0" applyNumberFormat="1" applyFont="1" applyFill="1" applyBorder="1" applyAlignment="1">
      <alignment horizontal="left" vertical="center" wrapText="1"/>
    </xf>
    <xf numFmtId="49" fontId="29" fillId="4" borderId="1" xfId="0" applyNumberFormat="1" applyFont="1" applyFill="1" applyBorder="1" applyAlignment="1">
      <alignment horizontal="left" vertical="center" wrapText="1"/>
    </xf>
    <xf numFmtId="0" fontId="29" fillId="4" borderId="1" xfId="0" applyFont="1" applyFill="1" applyBorder="1" applyAlignment="1">
      <alignment horizontal="left" vertical="center" wrapText="1"/>
    </xf>
    <xf numFmtId="49" fontId="31" fillId="4" borderId="2" xfId="0" applyNumberFormat="1"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1" xfId="0" applyFont="1" applyFill="1" applyBorder="1" applyAlignment="1">
      <alignment horizontal="center" vertical="center" wrapText="1"/>
    </xf>
    <xf numFmtId="49" fontId="29" fillId="4" borderId="8" xfId="0" applyNumberFormat="1" applyFont="1" applyFill="1" applyBorder="1" applyAlignment="1">
      <alignment horizontal="center" vertical="center" wrapText="1"/>
    </xf>
    <xf numFmtId="0" fontId="29" fillId="4" borderId="9" xfId="0" applyFont="1" applyFill="1" applyBorder="1" applyAlignment="1">
      <alignment horizontal="center" vertical="center" wrapText="1"/>
    </xf>
    <xf numFmtId="0" fontId="29" fillId="4" borderId="10" xfId="0" applyFont="1" applyFill="1" applyBorder="1" applyAlignment="1">
      <alignment horizontal="center" vertical="center" wrapText="1"/>
    </xf>
    <xf numFmtId="49" fontId="30" fillId="4" borderId="6" xfId="0" applyNumberFormat="1" applyFont="1" applyFill="1" applyBorder="1" applyAlignment="1">
      <alignment horizontal="left" vertical="center" wrapText="1"/>
    </xf>
    <xf numFmtId="0" fontId="30" fillId="4" borderId="1" xfId="0" applyFont="1" applyFill="1" applyBorder="1" applyAlignment="1">
      <alignment horizontal="left" vertical="center" wrapText="1"/>
    </xf>
    <xf numFmtId="0" fontId="30" fillId="4" borderId="7" xfId="0" applyFont="1" applyFill="1" applyBorder="1" applyAlignment="1">
      <alignment horizontal="left" vertical="center" wrapText="1"/>
    </xf>
    <xf numFmtId="49" fontId="29" fillId="4" borderId="5" xfId="0" applyNumberFormat="1" applyFont="1" applyFill="1" applyBorder="1" applyAlignment="1">
      <alignment horizontal="left" vertical="center" wrapText="1"/>
    </xf>
    <xf numFmtId="0" fontId="29" fillId="4" borderId="5" xfId="0" applyFont="1" applyFill="1" applyBorder="1" applyAlignment="1">
      <alignment horizontal="left" vertical="center" wrapText="1"/>
    </xf>
    <xf numFmtId="49" fontId="29" fillId="4" borderId="5" xfId="0"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0" fontId="30" fillId="4" borderId="9" xfId="0" applyFont="1" applyFill="1" applyBorder="1" applyAlignment="1">
      <alignment horizontal="left" vertical="center" wrapText="1"/>
    </xf>
    <xf numFmtId="0" fontId="30" fillId="4" borderId="10" xfId="0" applyFont="1" applyFill="1" applyBorder="1" applyAlignment="1">
      <alignment horizontal="left" vertical="center" wrapText="1"/>
    </xf>
    <xf numFmtId="165" fontId="29" fillId="4" borderId="5" xfId="0" applyNumberFormat="1" applyFont="1" applyFill="1" applyBorder="1" applyAlignment="1">
      <alignment horizontal="center" vertical="center" wrapText="1"/>
    </xf>
    <xf numFmtId="0" fontId="30" fillId="4" borderId="8" xfId="0" applyFont="1" applyFill="1" applyBorder="1" applyAlignment="1">
      <alignment horizontal="left" vertical="center" wrapText="1"/>
    </xf>
    <xf numFmtId="165" fontId="30" fillId="4" borderId="10" xfId="0" applyNumberFormat="1" applyFont="1" applyFill="1" applyBorder="1" applyAlignment="1">
      <alignment horizontal="left" vertical="center" wrapText="1"/>
    </xf>
    <xf numFmtId="49" fontId="30" fillId="4" borderId="2" xfId="0" applyNumberFormat="1" applyFont="1" applyFill="1" applyBorder="1" applyAlignment="1">
      <alignment horizontal="left" vertical="center" wrapText="1"/>
    </xf>
    <xf numFmtId="165" fontId="30" fillId="4" borderId="4" xfId="0" applyNumberFormat="1" applyFont="1" applyFill="1" applyBorder="1" applyAlignment="1">
      <alignment horizontal="left" vertical="center" wrapText="1"/>
    </xf>
    <xf numFmtId="165" fontId="30" fillId="4" borderId="6" xfId="0" applyNumberFormat="1" applyFont="1" applyFill="1" applyBorder="1" applyAlignment="1">
      <alignment horizontal="left" vertical="center" wrapText="1"/>
    </xf>
    <xf numFmtId="165" fontId="30" fillId="4" borderId="7" xfId="0" applyNumberFormat="1" applyFont="1" applyFill="1" applyBorder="1" applyAlignment="1">
      <alignment horizontal="left" vertical="center" wrapText="1"/>
    </xf>
    <xf numFmtId="165" fontId="30" fillId="4" borderId="11" xfId="0" applyNumberFormat="1" applyFont="1" applyFill="1" applyBorder="1" applyAlignment="1">
      <alignment horizontal="left" vertical="center" wrapText="1"/>
    </xf>
    <xf numFmtId="165" fontId="30" fillId="4" borderId="13" xfId="0" applyNumberFormat="1" applyFont="1" applyFill="1" applyBorder="1" applyAlignment="1">
      <alignment horizontal="left" vertical="center" wrapText="1"/>
    </xf>
    <xf numFmtId="0" fontId="36" fillId="0" borderId="0" xfId="0" applyFont="1" applyAlignment="1">
      <alignment vertical="center"/>
    </xf>
    <xf numFmtId="0" fontId="37" fillId="0" borderId="0" xfId="0" applyFont="1" applyAlignment="1">
      <alignment horizontal="centerContinuous" vertical="center"/>
    </xf>
    <xf numFmtId="0" fontId="38" fillId="0" borderId="0" xfId="0" applyFont="1" applyAlignment="1">
      <alignment horizontal="justify" vertical="center"/>
    </xf>
    <xf numFmtId="0" fontId="38"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vertical="center" wrapText="1"/>
    </xf>
    <xf numFmtId="0" fontId="39" fillId="0" borderId="0" xfId="1" applyFont="1" applyAlignment="1">
      <alignment vertical="center"/>
    </xf>
    <xf numFmtId="0" fontId="38" fillId="0" borderId="0" xfId="0" applyFont="1" applyAlignment="1">
      <alignment horizontal="center" vertical="center"/>
    </xf>
    <xf numFmtId="0" fontId="37" fillId="0" borderId="0" xfId="0" applyFont="1" applyAlignment="1">
      <alignment horizontal="center" vertical="center"/>
    </xf>
  </cellXfs>
  <cellStyles count="2">
    <cellStyle name="Hi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8EAADB"/>
      <rgbColor rgb="FFD8D8D8"/>
      <rgbColor rgb="FFC00000"/>
      <rgbColor rgb="FFFFFF00"/>
      <rgbColor rgb="FF44749F"/>
      <rgbColor rgb="FFDDDDDD"/>
      <rgbColor rgb="FFFFCF3F"/>
      <rgbColor rgb="FFA5A5A5"/>
      <rgbColor rgb="FF93C175"/>
      <rgbColor rgb="FFB7D6A3"/>
      <rgbColor rgb="FFADCDEA"/>
      <rgbColor rgb="FFF6BE98"/>
      <rgbColor rgb="FFED7D31"/>
      <rgbColor rgb="FFCFCFCF"/>
      <rgbColor rgb="FFBFBFBF"/>
      <rgbColor rgb="FFC0C0C0"/>
      <rgbColor rgb="FFB4BAC3"/>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412749</xdr:colOff>
      <xdr:row>27</xdr:row>
      <xdr:rowOff>158750</xdr:rowOff>
    </xdr:from>
    <xdr:to>
      <xdr:col>9</xdr:col>
      <xdr:colOff>220199</xdr:colOff>
      <xdr:row>33</xdr:row>
      <xdr:rowOff>29548</xdr:rowOff>
    </xdr:to>
    <xdr:pic>
      <xdr:nvPicPr>
        <xdr:cNvPr id="2" name="Imagem 1">
          <a:extLst>
            <a:ext uri="{FF2B5EF4-FFF2-40B4-BE49-F238E27FC236}">
              <a16:creationId xmlns:a16="http://schemas.microsoft.com/office/drawing/2014/main" id="{EA23C987-1DB6-45A6-B382-C8C090A4F66A}"/>
            </a:ext>
          </a:extLst>
        </xdr:cNvPr>
        <xdr:cNvPicPr>
          <a:picLocks noChangeAspect="1"/>
        </xdr:cNvPicPr>
      </xdr:nvPicPr>
      <xdr:blipFill>
        <a:blip xmlns:r="http://schemas.openxmlformats.org/officeDocument/2006/relationships" r:embed="rId1"/>
        <a:stretch>
          <a:fillRect/>
        </a:stretch>
      </xdr:blipFill>
      <xdr:spPr>
        <a:xfrm>
          <a:off x="3841749" y="7035800"/>
          <a:ext cx="2245850" cy="1032848"/>
        </a:xfrm>
        <a:prstGeom prst="rect">
          <a:avLst/>
        </a:prstGeom>
      </xdr:spPr>
    </xdr:pic>
    <xdr:clientData/>
  </xdr:twoCellAnchor>
  <xdr:twoCellAnchor editAs="oneCell">
    <xdr:from>
      <xdr:col>0</xdr:col>
      <xdr:colOff>15875</xdr:colOff>
      <xdr:row>0</xdr:row>
      <xdr:rowOff>0</xdr:rowOff>
    </xdr:from>
    <xdr:to>
      <xdr:col>1</xdr:col>
      <xdr:colOff>342219</xdr:colOff>
      <xdr:row>3</xdr:row>
      <xdr:rowOff>83497</xdr:rowOff>
    </xdr:to>
    <xdr:pic>
      <xdr:nvPicPr>
        <xdr:cNvPr id="3" name="Imagem 2">
          <a:extLst>
            <a:ext uri="{FF2B5EF4-FFF2-40B4-BE49-F238E27FC236}">
              <a16:creationId xmlns:a16="http://schemas.microsoft.com/office/drawing/2014/main" id="{512B4F7A-CD18-4A95-94B9-5E2D50B7B3F7}"/>
            </a:ext>
          </a:extLst>
        </xdr:cNvPr>
        <xdr:cNvPicPr>
          <a:picLocks noChangeAspect="1"/>
        </xdr:cNvPicPr>
      </xdr:nvPicPr>
      <xdr:blipFill>
        <a:blip xmlns:r="http://schemas.openxmlformats.org/officeDocument/2006/relationships" r:embed="rId2"/>
        <a:stretch>
          <a:fillRect/>
        </a:stretch>
      </xdr:blipFill>
      <xdr:spPr>
        <a:xfrm>
          <a:off x="15875" y="0"/>
          <a:ext cx="935944" cy="645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323850</xdr:colOff>
      <xdr:row>29</xdr:row>
      <xdr:rowOff>66675</xdr:rowOff>
    </xdr:from>
    <xdr:to>
      <xdr:col>3</xdr:col>
      <xdr:colOff>121715</xdr:colOff>
      <xdr:row>35</xdr:row>
      <xdr:rowOff>64473</xdr:rowOff>
    </xdr:to>
    <xdr:pic>
      <xdr:nvPicPr>
        <xdr:cNvPr id="2" name="Imagem 1">
          <a:extLst>
            <a:ext uri="{FF2B5EF4-FFF2-40B4-BE49-F238E27FC236}">
              <a16:creationId xmlns:a16="http://schemas.microsoft.com/office/drawing/2014/main" id="{E5ACB820-3673-4A46-B4A5-4C7B868C3CEA}"/>
            </a:ext>
          </a:extLst>
        </xdr:cNvPr>
        <xdr:cNvPicPr>
          <a:picLocks noChangeAspect="1"/>
        </xdr:cNvPicPr>
      </xdr:nvPicPr>
      <xdr:blipFill>
        <a:blip xmlns:r="http://schemas.openxmlformats.org/officeDocument/2006/relationships" r:embed="rId1"/>
        <a:stretch>
          <a:fillRect/>
        </a:stretch>
      </xdr:blipFill>
      <xdr:spPr>
        <a:xfrm>
          <a:off x="2695575" y="5810250"/>
          <a:ext cx="2036240" cy="969348"/>
        </a:xfrm>
        <a:prstGeom prst="rect">
          <a:avLst/>
        </a:prstGeom>
      </xdr:spPr>
    </xdr:pic>
    <xdr:clientData/>
  </xdr:twoCellAnchor>
  <xdr:twoCellAnchor editAs="oneCell">
    <xdr:from>
      <xdr:col>3</xdr:col>
      <xdr:colOff>295275</xdr:colOff>
      <xdr:row>28</xdr:row>
      <xdr:rowOff>47625</xdr:rowOff>
    </xdr:from>
    <xdr:to>
      <xdr:col>3</xdr:col>
      <xdr:colOff>2008399</xdr:colOff>
      <xdr:row>33</xdr:row>
      <xdr:rowOff>140286</xdr:rowOff>
    </xdr:to>
    <xdr:pic>
      <xdr:nvPicPr>
        <xdr:cNvPr id="3" name="Imagem 2">
          <a:extLst>
            <a:ext uri="{FF2B5EF4-FFF2-40B4-BE49-F238E27FC236}">
              <a16:creationId xmlns:a16="http://schemas.microsoft.com/office/drawing/2014/main" id="{7AC99F8E-982A-C4D0-ADD0-B9FDDCFA2722}"/>
            </a:ext>
          </a:extLst>
        </xdr:cNvPr>
        <xdr:cNvPicPr>
          <a:picLocks noChangeAspect="1"/>
        </xdr:cNvPicPr>
      </xdr:nvPicPr>
      <xdr:blipFill>
        <a:blip xmlns:r="http://schemas.openxmlformats.org/officeDocument/2006/relationships" r:embed="rId2"/>
        <a:stretch>
          <a:fillRect/>
        </a:stretch>
      </xdr:blipFill>
      <xdr:spPr>
        <a:xfrm>
          <a:off x="4905375" y="5629275"/>
          <a:ext cx="1713124" cy="902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104775</xdr:colOff>
      <xdr:row>813</xdr:row>
      <xdr:rowOff>19050</xdr:rowOff>
    </xdr:from>
    <xdr:to>
      <xdr:col>10</xdr:col>
      <xdr:colOff>283640</xdr:colOff>
      <xdr:row>821</xdr:row>
      <xdr:rowOff>73998</xdr:rowOff>
    </xdr:to>
    <xdr:pic>
      <xdr:nvPicPr>
        <xdr:cNvPr id="4" name="Imagem 3">
          <a:extLst>
            <a:ext uri="{FF2B5EF4-FFF2-40B4-BE49-F238E27FC236}">
              <a16:creationId xmlns:a16="http://schemas.microsoft.com/office/drawing/2014/main" id="{2902D993-B8F6-4B0A-AA08-B8A533BE33B1}"/>
            </a:ext>
          </a:extLst>
        </xdr:cNvPr>
        <xdr:cNvPicPr>
          <a:picLocks noChangeAspect="1"/>
        </xdr:cNvPicPr>
      </xdr:nvPicPr>
      <xdr:blipFill>
        <a:blip xmlns:r="http://schemas.openxmlformats.org/officeDocument/2006/relationships" r:embed="rId1"/>
        <a:stretch>
          <a:fillRect/>
        </a:stretch>
      </xdr:blipFill>
      <xdr:spPr>
        <a:xfrm>
          <a:off x="3181350" y="206482950"/>
          <a:ext cx="2036240" cy="969348"/>
        </a:xfrm>
        <a:prstGeom prst="rect">
          <a:avLst/>
        </a:prstGeom>
      </xdr:spPr>
    </xdr:pic>
    <xdr:clientData/>
  </xdr:twoCellAnchor>
  <xdr:twoCellAnchor editAs="oneCell">
    <xdr:from>
      <xdr:col>3</xdr:col>
      <xdr:colOff>38100</xdr:colOff>
      <xdr:row>815</xdr:row>
      <xdr:rowOff>104775</xdr:rowOff>
    </xdr:from>
    <xdr:to>
      <xdr:col>6</xdr:col>
      <xdr:colOff>170074</xdr:colOff>
      <xdr:row>823</xdr:row>
      <xdr:rowOff>92661</xdr:rowOff>
    </xdr:to>
    <xdr:pic>
      <xdr:nvPicPr>
        <xdr:cNvPr id="5" name="Imagem 4">
          <a:extLst>
            <a:ext uri="{FF2B5EF4-FFF2-40B4-BE49-F238E27FC236}">
              <a16:creationId xmlns:a16="http://schemas.microsoft.com/office/drawing/2014/main" id="{72E6875C-B72F-47E0-A56F-DDB30F05F2D9}"/>
            </a:ext>
          </a:extLst>
        </xdr:cNvPr>
        <xdr:cNvPicPr>
          <a:picLocks noChangeAspect="1"/>
        </xdr:cNvPicPr>
      </xdr:nvPicPr>
      <xdr:blipFill>
        <a:blip xmlns:r="http://schemas.openxmlformats.org/officeDocument/2006/relationships" r:embed="rId2"/>
        <a:stretch>
          <a:fillRect/>
        </a:stretch>
      </xdr:blipFill>
      <xdr:spPr>
        <a:xfrm>
          <a:off x="1143000" y="206797275"/>
          <a:ext cx="1713124" cy="902286"/>
        </a:xfrm>
        <a:prstGeom prst="rect">
          <a:avLst/>
        </a:prstGeom>
      </xdr:spPr>
    </xdr:pic>
    <xdr:clientData/>
  </xdr:twoCellAnchor>
  <xdr:twoCellAnchor editAs="oneCell">
    <xdr:from>
      <xdr:col>0</xdr:col>
      <xdr:colOff>63500</xdr:colOff>
      <xdr:row>0</xdr:row>
      <xdr:rowOff>1</xdr:rowOff>
    </xdr:from>
    <xdr:to>
      <xdr:col>2</xdr:col>
      <xdr:colOff>56469</xdr:colOff>
      <xdr:row>3</xdr:row>
      <xdr:rowOff>66676</xdr:rowOff>
    </xdr:to>
    <xdr:pic>
      <xdr:nvPicPr>
        <xdr:cNvPr id="6" name="Imagem 5">
          <a:extLst>
            <a:ext uri="{FF2B5EF4-FFF2-40B4-BE49-F238E27FC236}">
              <a16:creationId xmlns:a16="http://schemas.microsoft.com/office/drawing/2014/main" id="{04F70539-DFC4-490D-B6E4-D1560C7733E5}"/>
            </a:ext>
          </a:extLst>
        </xdr:cNvPr>
        <xdr:cNvPicPr>
          <a:picLocks noChangeAspect="1"/>
        </xdr:cNvPicPr>
      </xdr:nvPicPr>
      <xdr:blipFill>
        <a:blip xmlns:r="http://schemas.openxmlformats.org/officeDocument/2006/relationships" r:embed="rId3"/>
        <a:stretch>
          <a:fillRect/>
        </a:stretch>
      </xdr:blipFill>
      <xdr:spPr>
        <a:xfrm>
          <a:off x="63500" y="1"/>
          <a:ext cx="935944"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276225</xdr:colOff>
      <xdr:row>5451</xdr:row>
      <xdr:rowOff>9525</xdr:rowOff>
    </xdr:from>
    <xdr:to>
      <xdr:col>4</xdr:col>
      <xdr:colOff>1989349</xdr:colOff>
      <xdr:row>5458</xdr:row>
      <xdr:rowOff>111711</xdr:rowOff>
    </xdr:to>
    <xdr:pic>
      <xdr:nvPicPr>
        <xdr:cNvPr id="2" name="Imagem 1">
          <a:extLst>
            <a:ext uri="{FF2B5EF4-FFF2-40B4-BE49-F238E27FC236}">
              <a16:creationId xmlns:a16="http://schemas.microsoft.com/office/drawing/2014/main" id="{8EB94AD9-44EA-1A57-32CF-A57E74C47170}"/>
            </a:ext>
          </a:extLst>
        </xdr:cNvPr>
        <xdr:cNvPicPr>
          <a:picLocks noChangeAspect="1"/>
        </xdr:cNvPicPr>
      </xdr:nvPicPr>
      <xdr:blipFill>
        <a:blip xmlns:r="http://schemas.openxmlformats.org/officeDocument/2006/relationships" r:embed="rId1"/>
        <a:stretch>
          <a:fillRect/>
        </a:stretch>
      </xdr:blipFill>
      <xdr:spPr>
        <a:xfrm>
          <a:off x="2457450" y="1042730325"/>
          <a:ext cx="1713124" cy="902286"/>
        </a:xfrm>
        <a:prstGeom prst="rect">
          <a:avLst/>
        </a:prstGeom>
      </xdr:spPr>
    </xdr:pic>
    <xdr:clientData/>
  </xdr:twoCellAnchor>
  <xdr:twoCellAnchor editAs="oneCell">
    <xdr:from>
      <xdr:col>4</xdr:col>
      <xdr:colOff>2486025</xdr:colOff>
      <xdr:row>5452</xdr:row>
      <xdr:rowOff>38100</xdr:rowOff>
    </xdr:from>
    <xdr:to>
      <xdr:col>7</xdr:col>
      <xdr:colOff>569390</xdr:colOff>
      <xdr:row>5460</xdr:row>
      <xdr:rowOff>93048</xdr:rowOff>
    </xdr:to>
    <xdr:pic>
      <xdr:nvPicPr>
        <xdr:cNvPr id="4" name="Imagem 3">
          <a:extLst>
            <a:ext uri="{FF2B5EF4-FFF2-40B4-BE49-F238E27FC236}">
              <a16:creationId xmlns:a16="http://schemas.microsoft.com/office/drawing/2014/main" id="{2CE08E52-260B-089A-34D4-F9D5BB05633C}"/>
            </a:ext>
          </a:extLst>
        </xdr:cNvPr>
        <xdr:cNvPicPr>
          <a:picLocks noChangeAspect="1"/>
        </xdr:cNvPicPr>
      </xdr:nvPicPr>
      <xdr:blipFill>
        <a:blip xmlns:r="http://schemas.openxmlformats.org/officeDocument/2006/relationships" r:embed="rId2"/>
        <a:stretch>
          <a:fillRect/>
        </a:stretch>
      </xdr:blipFill>
      <xdr:spPr>
        <a:xfrm>
          <a:off x="4667250" y="1042873200"/>
          <a:ext cx="2036240" cy="9693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2314575</xdr:colOff>
      <xdr:row>41</xdr:row>
      <xdr:rowOff>19050</xdr:rowOff>
    </xdr:from>
    <xdr:to>
      <xdr:col>4</xdr:col>
      <xdr:colOff>264590</xdr:colOff>
      <xdr:row>47</xdr:row>
      <xdr:rowOff>16848</xdr:rowOff>
    </xdr:to>
    <xdr:pic>
      <xdr:nvPicPr>
        <xdr:cNvPr id="2" name="Imagem 1">
          <a:extLst>
            <a:ext uri="{FF2B5EF4-FFF2-40B4-BE49-F238E27FC236}">
              <a16:creationId xmlns:a16="http://schemas.microsoft.com/office/drawing/2014/main" id="{53EB389F-43B7-F316-7064-AFD675FB15B8}"/>
            </a:ext>
          </a:extLst>
        </xdr:cNvPr>
        <xdr:cNvPicPr>
          <a:picLocks noChangeAspect="1"/>
        </xdr:cNvPicPr>
      </xdr:nvPicPr>
      <xdr:blipFill>
        <a:blip xmlns:r="http://schemas.openxmlformats.org/officeDocument/2006/relationships" r:embed="rId1"/>
        <a:stretch>
          <a:fillRect/>
        </a:stretch>
      </xdr:blipFill>
      <xdr:spPr>
        <a:xfrm>
          <a:off x="2924175" y="7086600"/>
          <a:ext cx="2036240" cy="969348"/>
        </a:xfrm>
        <a:prstGeom prst="rect">
          <a:avLst/>
        </a:prstGeom>
      </xdr:spPr>
    </xdr:pic>
    <xdr:clientData/>
  </xdr:twoCellAnchor>
  <xdr:twoCellAnchor editAs="oneCell">
    <xdr:from>
      <xdr:col>1</xdr:col>
      <xdr:colOff>1047750</xdr:colOff>
      <xdr:row>48</xdr:row>
      <xdr:rowOff>66675</xdr:rowOff>
    </xdr:from>
    <xdr:to>
      <xdr:col>2</xdr:col>
      <xdr:colOff>131974</xdr:colOff>
      <xdr:row>53</xdr:row>
      <xdr:rowOff>159336</xdr:rowOff>
    </xdr:to>
    <xdr:pic>
      <xdr:nvPicPr>
        <xdr:cNvPr id="3" name="Imagem 2">
          <a:extLst>
            <a:ext uri="{FF2B5EF4-FFF2-40B4-BE49-F238E27FC236}">
              <a16:creationId xmlns:a16="http://schemas.microsoft.com/office/drawing/2014/main" id="{85264F90-32B3-293B-E259-54933FF7A98D}"/>
            </a:ext>
          </a:extLst>
        </xdr:cNvPr>
        <xdr:cNvPicPr>
          <a:picLocks noChangeAspect="1"/>
        </xdr:cNvPicPr>
      </xdr:nvPicPr>
      <xdr:blipFill>
        <a:blip xmlns:r="http://schemas.openxmlformats.org/officeDocument/2006/relationships" r:embed="rId2"/>
        <a:stretch>
          <a:fillRect/>
        </a:stretch>
      </xdr:blipFill>
      <xdr:spPr>
        <a:xfrm>
          <a:off x="1657350" y="8267700"/>
          <a:ext cx="1713124" cy="902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133350</xdr:colOff>
      <xdr:row>33</xdr:row>
      <xdr:rowOff>0</xdr:rowOff>
    </xdr:from>
    <xdr:to>
      <xdr:col>6</xdr:col>
      <xdr:colOff>778940</xdr:colOff>
      <xdr:row>38</xdr:row>
      <xdr:rowOff>159723</xdr:rowOff>
    </xdr:to>
    <xdr:pic>
      <xdr:nvPicPr>
        <xdr:cNvPr id="3" name="Imagem 2">
          <a:extLst>
            <a:ext uri="{FF2B5EF4-FFF2-40B4-BE49-F238E27FC236}">
              <a16:creationId xmlns:a16="http://schemas.microsoft.com/office/drawing/2014/main" id="{FDAB88D0-EE43-8DC3-7117-37A62D936A8D}"/>
            </a:ext>
          </a:extLst>
        </xdr:cNvPr>
        <xdr:cNvPicPr>
          <a:picLocks noChangeAspect="1"/>
        </xdr:cNvPicPr>
      </xdr:nvPicPr>
      <xdr:blipFill>
        <a:blip xmlns:r="http://schemas.openxmlformats.org/officeDocument/2006/relationships" r:embed="rId1"/>
        <a:stretch>
          <a:fillRect/>
        </a:stretch>
      </xdr:blipFill>
      <xdr:spPr>
        <a:xfrm>
          <a:off x="3257550" y="5524500"/>
          <a:ext cx="2036240" cy="969348"/>
        </a:xfrm>
        <a:prstGeom prst="rect">
          <a:avLst/>
        </a:prstGeom>
      </xdr:spPr>
    </xdr:pic>
    <xdr:clientData/>
  </xdr:twoCellAnchor>
  <xdr:twoCellAnchor editAs="oneCell">
    <xdr:from>
      <xdr:col>0</xdr:col>
      <xdr:colOff>695325</xdr:colOff>
      <xdr:row>34</xdr:row>
      <xdr:rowOff>38100</xdr:rowOff>
    </xdr:from>
    <xdr:to>
      <xdr:col>3</xdr:col>
      <xdr:colOff>65299</xdr:colOff>
      <xdr:row>39</xdr:row>
      <xdr:rowOff>130761</xdr:rowOff>
    </xdr:to>
    <xdr:pic>
      <xdr:nvPicPr>
        <xdr:cNvPr id="4" name="Imagem 3">
          <a:extLst>
            <a:ext uri="{FF2B5EF4-FFF2-40B4-BE49-F238E27FC236}">
              <a16:creationId xmlns:a16="http://schemas.microsoft.com/office/drawing/2014/main" id="{3C155518-F028-A41B-E23F-259356CB7760}"/>
            </a:ext>
          </a:extLst>
        </xdr:cNvPr>
        <xdr:cNvPicPr>
          <a:picLocks noChangeAspect="1"/>
        </xdr:cNvPicPr>
      </xdr:nvPicPr>
      <xdr:blipFill>
        <a:blip xmlns:r="http://schemas.openxmlformats.org/officeDocument/2006/relationships" r:embed="rId2"/>
        <a:stretch>
          <a:fillRect/>
        </a:stretch>
      </xdr:blipFill>
      <xdr:spPr>
        <a:xfrm>
          <a:off x="695325" y="5724525"/>
          <a:ext cx="1713124" cy="902286"/>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ratos@palmaresconstrucoes.com.br"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17" Type="http://schemas.openxmlformats.org/officeDocument/2006/relationships/hyperlink" Target="http://orse.cehop.se.gov.br/composicao.asp?font_sg_fonte=ORSE&amp;serv_nr_codigo=13040&amp;peri_nr_ano=2022&amp;peri_nr_mes=7&amp;peri_nr_ordem=1" TargetMode="External"/><Relationship Id="rId21" Type="http://schemas.openxmlformats.org/officeDocument/2006/relationships/hyperlink" Target="http://orse.cehop.se.gov.br/composicao.asp?font_sg_fonte=ORSE&amp;serv_nr_codigo=8075&amp;peri_nr_ano=2022&amp;peri_nr_mes=7&amp;peri_nr_ordem=1" TargetMode="External"/><Relationship Id="rId42" Type="http://schemas.openxmlformats.org/officeDocument/2006/relationships/hyperlink" Target="http://orse.cehop.se.gov.br/composicao.asp?font_sg_fonte=ORSE&amp;serv_nr_codigo=424&amp;peri_nr_ano=2022&amp;peri_nr_mes=7&amp;peri_nr_ordem=1" TargetMode="External"/><Relationship Id="rId63" Type="http://schemas.openxmlformats.org/officeDocument/2006/relationships/hyperlink" Target="http://orse.cehop.se.gov.br/composicao.asp?font_sg_fonte=SINAPI&amp;serv_nr_codigo=93669&amp;peri_nr_ano=2022&amp;peri_nr_mes=7&amp;peri_nr_ordem=1" TargetMode="External"/><Relationship Id="rId84" Type="http://schemas.openxmlformats.org/officeDocument/2006/relationships/hyperlink" Target="http://orse.cehop.se.gov.br/composicao.asp?font_sg_fonte=ORSE&amp;serv_nr_codigo=358&amp;peri_nr_ano=2022&amp;peri_nr_mes=7&amp;peri_nr_ordem=1" TargetMode="External"/><Relationship Id="rId138" Type="http://schemas.openxmlformats.org/officeDocument/2006/relationships/hyperlink" Target="http://orse.cehop.se.gov.br/composicao.asp?font_sg_fonte=ORSE&amp;serv_nr_codigo=3798&amp;peri_nr_ano=2022&amp;peri_nr_mes=7&amp;peri_nr_ordem=1" TargetMode="External"/><Relationship Id="rId159" Type="http://schemas.openxmlformats.org/officeDocument/2006/relationships/vmlDrawing" Target="../drawings/vmlDrawing1.vml"/><Relationship Id="rId107" Type="http://schemas.openxmlformats.org/officeDocument/2006/relationships/hyperlink" Target="http://orse.cehop.se.gov.br/composicao.asp?font_sg_fonte=ORSE&amp;serv_nr_codigo=598&amp;peri_nr_ano=2022&amp;peri_nr_mes=7&amp;peri_nr_ordem=1" TargetMode="External"/><Relationship Id="rId11" Type="http://schemas.openxmlformats.org/officeDocument/2006/relationships/hyperlink" Target="https://www.creama.org.br/uploads/servico/7793/x5-4su5ZsrAnSGlyjuCoy-EKnDp25gZg.pdf" TargetMode="External"/><Relationship Id="rId32" Type="http://schemas.openxmlformats.org/officeDocument/2006/relationships/hyperlink" Target="http://orse.cehop.se.gov.br/composicao.asp?font_sg_fonte=ORSE&amp;serv_nr_codigo=12959&amp;peri_nr_ano=2022&amp;peri_nr_mes=7&amp;peri_nr_ordem=1" TargetMode="External"/><Relationship Id="rId53" Type="http://schemas.openxmlformats.org/officeDocument/2006/relationships/hyperlink" Target="http://orse.cehop.se.gov.br/composicao.asp?font_sg_fonte=ORSE&amp;serv_nr_codigo=3771&amp;peri_nr_ano=2022&amp;peri_nr_mes=7&amp;peri_nr_ordem=1" TargetMode="External"/><Relationship Id="rId74" Type="http://schemas.openxmlformats.org/officeDocument/2006/relationships/hyperlink" Target="http://orse.cehop.se.gov.br/composicao.asp?font_sg_fonte=ORSE&amp;serv_nr_codigo=7150&amp;peri_nr_ano=2022&amp;peri_nr_mes=7&amp;peri_nr_ordem=1" TargetMode="External"/><Relationship Id="rId128" Type="http://schemas.openxmlformats.org/officeDocument/2006/relationships/hyperlink" Target="http://orse.cehop.se.gov.br/composicao.asp?font_sg_fonte=ORSE&amp;serv_nr_codigo=11997&amp;peri_nr_ano=2022&amp;peri_nr_mes=7&amp;peri_nr_ordem=1" TargetMode="External"/><Relationship Id="rId149" Type="http://schemas.openxmlformats.org/officeDocument/2006/relationships/hyperlink" Target="http://orse.cehop.se.gov.br/composicao.asp?font_sg_fonte=ORSE&amp;serv_nr_codigo=1850&amp;peri_nr_ano=2022&amp;peri_nr_mes=7&amp;peri_nr_ordem=1" TargetMode="External"/><Relationship Id="rId5" Type="http://schemas.openxmlformats.org/officeDocument/2006/relationships/hyperlink" Target="http://orse.cehop.se.gov.br/composicao.asp?font_sg_fonte=ORSE&amp;serv_nr_codigo=4657&amp;peri_nr_ano=2022&amp;peri_nr_mes=7&amp;peri_nr_ordem=1" TargetMode="External"/><Relationship Id="rId95" Type="http://schemas.openxmlformats.org/officeDocument/2006/relationships/hyperlink" Target="http://orse.cehop.se.gov.br/composicao.asp?font_sg_fonte=ORSE&amp;serv_nr_codigo=366&amp;peri_nr_ano=2022&amp;peri_nr_mes=7&amp;peri_nr_ordem=1" TargetMode="External"/><Relationship Id="rId160" Type="http://schemas.openxmlformats.org/officeDocument/2006/relationships/comments" Target="../comments1.xml"/><Relationship Id="rId22" Type="http://schemas.openxmlformats.org/officeDocument/2006/relationships/hyperlink" Target="http://orse.cehop.se.gov.br/composicao.asp?font_sg_fonte=ORSE&amp;serv_nr_codigo=10292&amp;peri_nr_ano=2022&amp;peri_nr_mes=7&amp;peri_nr_ordem=1" TargetMode="External"/><Relationship Id="rId43" Type="http://schemas.openxmlformats.org/officeDocument/2006/relationships/hyperlink" Target="http://orse.cehop.se.gov.br/composicao.asp?font_sg_fonte=ORSE&amp;serv_nr_codigo=424&amp;peri_nr_ano=2022&amp;peri_nr_mes=7&amp;peri_nr_ordem=1" TargetMode="External"/><Relationship Id="rId64" Type="http://schemas.openxmlformats.org/officeDocument/2006/relationships/hyperlink" Target="http://orse.cehop.se.gov.br/composicao.asp?font_sg_fonte=SINAPI&amp;serv_nr_codigo=93671&amp;peri_nr_ano=2022&amp;peri_nr_mes=7&amp;peri_nr_ordem=1" TargetMode="External"/><Relationship Id="rId118" Type="http://schemas.openxmlformats.org/officeDocument/2006/relationships/hyperlink" Target="http://orse.cehop.se.gov.br/composicao.asp?font_sg_fonte=ORSE&amp;serv_nr_codigo=2999&amp;peri_nr_ano=2022&amp;peri_nr_mes=7&amp;peri_nr_ordem=1" TargetMode="External"/><Relationship Id="rId139" Type="http://schemas.openxmlformats.org/officeDocument/2006/relationships/hyperlink" Target="http://orse.cehop.se.gov.br/composicao.asp?font_sg_fonte=ORSE&amp;serv_nr_codigo=3798&amp;peri_nr_ano=2022&amp;peri_nr_mes=7&amp;peri_nr_ordem=1" TargetMode="External"/><Relationship Id="rId80" Type="http://schemas.openxmlformats.org/officeDocument/2006/relationships/hyperlink" Target="http://orse.cehop.se.gov.br/composicao.asp?font_sg_fonte=ORSE&amp;serv_nr_codigo=354&amp;peri_nr_ano=2022&amp;peri_nr_mes=7&amp;peri_nr_ordem=1" TargetMode="External"/><Relationship Id="rId85" Type="http://schemas.openxmlformats.org/officeDocument/2006/relationships/hyperlink" Target="http://orse.cehop.se.gov.br/composicao.asp?font_sg_fonte=ORSE&amp;serv_nr_codigo=358&amp;peri_nr_ano=2022&amp;peri_nr_mes=7&amp;peri_nr_ordem=1" TargetMode="External"/><Relationship Id="rId150" Type="http://schemas.openxmlformats.org/officeDocument/2006/relationships/hyperlink" Target="http://orse.cehop.se.gov.br/composicao.asp?font_sg_fonte=ORSE&amp;serv_nr_codigo=1849&amp;peri_nr_ano=2022&amp;peri_nr_mes=7&amp;peri_nr_ordem=1" TargetMode="External"/><Relationship Id="rId155" Type="http://schemas.openxmlformats.org/officeDocument/2006/relationships/hyperlink" Target="http://orse.cehop.se.gov.br/composicao.asp?font_sg_fonte=ORSE&amp;serv_nr_codigo=3783&amp;peri_nr_ano=2022&amp;peri_nr_mes=7&amp;peri_nr_ordem=1" TargetMode="External"/><Relationship Id="rId12" Type="http://schemas.openxmlformats.org/officeDocument/2006/relationships/hyperlink" Target="http://orse.cehop.se.gov.br/composicao.asp?font_sg_fonte=SINAPI&amp;serv_nr_codigo=93358&amp;peri_nr_ano=2022&amp;peri_nr_mes=7&amp;peri_nr_ordem=1" TargetMode="External"/><Relationship Id="rId17" Type="http://schemas.openxmlformats.org/officeDocument/2006/relationships/hyperlink" Target="http://orse.cehop.se.gov.br/composicao.asp?font_sg_fonte=ORSE&amp;serv_nr_codigo=2794&amp;peri_nr_ano=2022&amp;peri_nr_mes=7&amp;peri_nr_ordem=1" TargetMode="External"/><Relationship Id="rId33" Type="http://schemas.openxmlformats.org/officeDocument/2006/relationships/hyperlink" Target="http://orse.cehop.se.gov.br/composicao.asp?font_sg_fonte=ORSE&amp;serv_nr_codigo=12959&amp;peri_nr_ano=2022&amp;peri_nr_mes=7&amp;peri_nr_ordem=1" TargetMode="External"/><Relationship Id="rId38" Type="http://schemas.openxmlformats.org/officeDocument/2006/relationships/hyperlink" Target="http://orse.cehop.se.gov.br/composicao.asp?font_sg_fonte=ORSE&amp;serv_nr_codigo=12803&amp;peri_nr_ano=2022&amp;peri_nr_mes=7&amp;peri_nr_ordem=1" TargetMode="External"/><Relationship Id="rId59" Type="http://schemas.openxmlformats.org/officeDocument/2006/relationships/hyperlink" Target="http://orse.cehop.se.gov.br/composicao.asp?font_sg_fonte=SINAPI&amp;serv_nr_codigo=93654&amp;peri_nr_ano=2022&amp;peri_nr_mes=7&amp;peri_nr_ordem=1" TargetMode="External"/><Relationship Id="rId103" Type="http://schemas.openxmlformats.org/officeDocument/2006/relationships/hyperlink" Target="http://orse.cehop.se.gov.br/composicao.asp?font_sg_fonte=ORSE&amp;serv_nr_codigo=7152&amp;peri_nr_ano=2022&amp;peri_nr_mes=7&amp;peri_nr_ordem=1" TargetMode="External"/><Relationship Id="rId108" Type="http://schemas.openxmlformats.org/officeDocument/2006/relationships/hyperlink" Target="http://orse.cehop.se.gov.br/composicao.asp?font_sg_fonte=ORSE&amp;serv_nr_codigo=599&amp;peri_nr_ano=2022&amp;peri_nr_mes=7&amp;peri_nr_ordem=1" TargetMode="External"/><Relationship Id="rId124" Type="http://schemas.openxmlformats.org/officeDocument/2006/relationships/hyperlink" Target="http://orse.cehop.se.gov.br/composicao.asp?font_sg_fonte=ORSE&amp;serv_nr_codigo=12808&amp;peri_nr_ano=2022&amp;peri_nr_mes=7&amp;peri_nr_ordem=1" TargetMode="External"/><Relationship Id="rId129" Type="http://schemas.openxmlformats.org/officeDocument/2006/relationships/hyperlink" Target="http://orse.cehop.se.gov.br/composicao.asp?font_sg_fonte=ORSE&amp;serv_nr_codigo=11997&amp;peri_nr_ano=2022&amp;peri_nr_mes=7&amp;peri_nr_ordem=1" TargetMode="External"/><Relationship Id="rId54" Type="http://schemas.openxmlformats.org/officeDocument/2006/relationships/hyperlink" Target="http://orse.cehop.se.gov.br/composicao.asp?font_sg_fonte=ORSE&amp;serv_nr_codigo=12876&amp;peri_nr_ano=2022&amp;peri_nr_mes=7&amp;peri_nr_ordem=1" TargetMode="External"/><Relationship Id="rId70" Type="http://schemas.openxmlformats.org/officeDocument/2006/relationships/hyperlink" Target="http://orse.cehop.se.gov.br/composicao.asp?font_sg_fonte=ORSE&amp;serv_nr_codigo=3765&amp;peri_nr_ano=2022&amp;peri_nr_mes=7&amp;peri_nr_ordem=1" TargetMode="External"/><Relationship Id="rId75" Type="http://schemas.openxmlformats.org/officeDocument/2006/relationships/hyperlink" Target="http://orse.cehop.se.gov.br/composicao.asp?font_sg_fonte=ORSE&amp;serv_nr_codigo=7150&amp;peri_nr_ano=2022&amp;peri_nr_mes=7&amp;peri_nr_ordem=1" TargetMode="External"/><Relationship Id="rId91" Type="http://schemas.openxmlformats.org/officeDocument/2006/relationships/hyperlink" Target="http://orse.cehop.se.gov.br/composicao.asp?font_sg_fonte=ORSE&amp;serv_nr_codigo=11264&amp;peri_nr_ano=2022&amp;peri_nr_mes=7&amp;peri_nr_ordem=1" TargetMode="External"/><Relationship Id="rId96" Type="http://schemas.openxmlformats.org/officeDocument/2006/relationships/hyperlink" Target="http://orse.cehop.se.gov.br/composicao.asp?font_sg_fonte=ORSE&amp;serv_nr_codigo=367&amp;peri_nr_ano=2022&amp;peri_nr_mes=7&amp;peri_nr_ordem=1" TargetMode="External"/><Relationship Id="rId140" Type="http://schemas.openxmlformats.org/officeDocument/2006/relationships/hyperlink" Target="http://orse.cehop.se.gov.br/composicao.asp?font_sg_fonte=ORSE&amp;serv_nr_codigo=3797&amp;peri_nr_ano=2022&amp;peri_nr_mes=7&amp;peri_nr_ordem=1" TargetMode="External"/><Relationship Id="rId145" Type="http://schemas.openxmlformats.org/officeDocument/2006/relationships/hyperlink" Target="http://orse.cehop.se.gov.br/composicao.asp?font_sg_fonte=ORSE&amp;serv_nr_codigo=3343&amp;peri_nr_ano=2022&amp;peri_nr_mes=7&amp;peri_nr_ordem=1" TargetMode="External"/><Relationship Id="rId1" Type="http://schemas.openxmlformats.org/officeDocument/2006/relationships/hyperlink" Target="http://orse.cehop.se.gov.br/composicao.asp?font_sg_fonte=ORSE&amp;serv_nr_codigo=11397&amp;peri_nr_ano=2022&amp;peri_nr_mes=7&amp;peri_nr_ordem=1" TargetMode="External"/><Relationship Id="rId6" Type="http://schemas.openxmlformats.org/officeDocument/2006/relationships/hyperlink" Target="http://orse.cehop.se.gov.br/composicao.asp?font_sg_fonte=ORSE&amp;serv_nr_codigo=4657&amp;peri_nr_ano=2022&amp;peri_nr_mes=7&amp;peri_nr_ordem=1" TargetMode="External"/><Relationship Id="rId23" Type="http://schemas.openxmlformats.org/officeDocument/2006/relationships/hyperlink" Target="http://orse.cehop.se.gov.br/composicao.asp?font_sg_fonte=ORSE&amp;serv_nr_codigo=10292&amp;peri_nr_ano=2022&amp;peri_nr_mes=7&amp;peri_nr_ordem=1" TargetMode="External"/><Relationship Id="rId28" Type="http://schemas.openxmlformats.org/officeDocument/2006/relationships/hyperlink" Target="http://orse.cehop.se.gov.br/composicao.asp?font_sg_fonte=ORSE&amp;serv_nr_codigo=763&amp;peri_nr_ano=2022&amp;peri_nr_mes=7&amp;peri_nr_ordem=1" TargetMode="External"/><Relationship Id="rId49" Type="http://schemas.openxmlformats.org/officeDocument/2006/relationships/hyperlink" Target="http://orse.cehop.se.gov.br/composicao.asp?font_sg_fonte=ORSE&amp;serv_nr_codigo=8389&amp;peri_nr_ano=2022&amp;peri_nr_mes=7&amp;peri_nr_ordem=1" TargetMode="External"/><Relationship Id="rId114" Type="http://schemas.openxmlformats.org/officeDocument/2006/relationships/hyperlink" Target="http://orse.cehop.se.gov.br/composicao.asp?font_sg_fonte=ORSE&amp;serv_nr_codigo=591&amp;peri_nr_ano=2022&amp;peri_nr_mes=7&amp;peri_nr_ordem=1" TargetMode="External"/><Relationship Id="rId119" Type="http://schemas.openxmlformats.org/officeDocument/2006/relationships/hyperlink" Target="http://orse.cehop.se.gov.br/composicao.asp?font_sg_fonte=ORSE&amp;serv_nr_codigo=2999&amp;peri_nr_ano=2022&amp;peri_nr_mes=7&amp;peri_nr_ordem=1" TargetMode="External"/><Relationship Id="rId44" Type="http://schemas.openxmlformats.org/officeDocument/2006/relationships/hyperlink" Target="http://orse.cehop.se.gov.br/composicao.asp?font_sg_fonte=ORSE&amp;serv_nr_codigo=9669&amp;peri_nr_ano=2022&amp;peri_nr_mes=7&amp;peri_nr_ordem=1" TargetMode="External"/><Relationship Id="rId60" Type="http://schemas.openxmlformats.org/officeDocument/2006/relationships/hyperlink" Target="http://orse.cehop.se.gov.br/composicao.asp?font_sg_fonte=SINAPI&amp;serv_nr_codigo=93655&amp;peri_nr_ano=2022&amp;peri_nr_mes=7&amp;peri_nr_ordem=1" TargetMode="External"/><Relationship Id="rId65" Type="http://schemas.openxmlformats.org/officeDocument/2006/relationships/hyperlink" Target="http://orse.cehop.se.gov.br/composicao.asp?font_sg_fonte=SINAPI&amp;serv_nr_codigo=93671&amp;peri_nr_ano=2022&amp;peri_nr_mes=7&amp;peri_nr_ordem=1" TargetMode="External"/><Relationship Id="rId81" Type="http://schemas.openxmlformats.org/officeDocument/2006/relationships/hyperlink" Target="http://orse.cehop.se.gov.br/composicao.asp?font_sg_fonte=ORSE&amp;serv_nr_codigo=354&amp;peri_nr_ano=2022&amp;peri_nr_mes=7&amp;peri_nr_ordem=1" TargetMode="External"/><Relationship Id="rId86" Type="http://schemas.openxmlformats.org/officeDocument/2006/relationships/hyperlink" Target="http://orse.cehop.se.gov.br/composicao.asp?font_sg_fonte=ORSE&amp;serv_nr_codigo=359&amp;peri_nr_ano=2022&amp;peri_nr_mes=7&amp;peri_nr_ordem=1" TargetMode="External"/><Relationship Id="rId130" Type="http://schemas.openxmlformats.org/officeDocument/2006/relationships/hyperlink" Target="http://orse.cehop.se.gov.br/composicao.asp?font_sg_fonte=ORSE&amp;serv_nr_codigo=11996&amp;peri_nr_ano=2022&amp;peri_nr_mes=7&amp;peri_nr_ordem=1" TargetMode="External"/><Relationship Id="rId135" Type="http://schemas.openxmlformats.org/officeDocument/2006/relationships/hyperlink" Target="http://orse.cehop.se.gov.br/composicao.asp?font_sg_fonte=ORSE&amp;serv_nr_codigo=13047&amp;peri_nr_ano=2022&amp;peri_nr_mes=7&amp;peri_nr_ordem=1" TargetMode="External"/><Relationship Id="rId151" Type="http://schemas.openxmlformats.org/officeDocument/2006/relationships/hyperlink" Target="http://orse.cehop.se.gov.br/composicao.asp?font_sg_fonte=ORSE&amp;serv_nr_codigo=1849&amp;peri_nr_ano=2022&amp;peri_nr_mes=7&amp;peri_nr_ordem=1" TargetMode="External"/><Relationship Id="rId156" Type="http://schemas.openxmlformats.org/officeDocument/2006/relationships/hyperlink" Target="http://orse.cehop.se.gov.br/composicao.asp?font_sg_fonte=ORSE&amp;serv_nr_codigo=12695&amp;peri_nr_ano=2022&amp;peri_nr_mes=8&amp;peri_nr_ordem=1" TargetMode="External"/><Relationship Id="rId13" Type="http://schemas.openxmlformats.org/officeDocument/2006/relationships/hyperlink" Target="http://orse.cehop.se.gov.br/composicao.asp?font_sg_fonte=SINAPI&amp;serv_nr_codigo=93358&amp;peri_nr_ano=2022&amp;peri_nr_mes=7&amp;peri_nr_ordem=1" TargetMode="External"/><Relationship Id="rId18" Type="http://schemas.openxmlformats.org/officeDocument/2006/relationships/hyperlink" Target="http://orse.cehop.se.gov.br/composicao.asp?font_sg_fonte=ORSE&amp;serv_nr_codigo=2797&amp;peri_nr_ano=2022&amp;peri_nr_mes=7&amp;peri_nr_ordem=1" TargetMode="External"/><Relationship Id="rId39" Type="http://schemas.openxmlformats.org/officeDocument/2006/relationships/hyperlink" Target="http://orse.cehop.se.gov.br/composicao.asp?font_sg_fonte=ORSE&amp;serv_nr_codigo=12803&amp;peri_nr_ano=2022&amp;peri_nr_mes=7&amp;peri_nr_ordem=1" TargetMode="External"/><Relationship Id="rId109" Type="http://schemas.openxmlformats.org/officeDocument/2006/relationships/hyperlink" Target="http://orse.cehop.se.gov.br/composicao.asp?font_sg_fonte=ORSE&amp;serv_nr_codigo=599&amp;peri_nr_ano=2022&amp;peri_nr_mes=7&amp;peri_nr_ordem=1" TargetMode="External"/><Relationship Id="rId34" Type="http://schemas.openxmlformats.org/officeDocument/2006/relationships/hyperlink" Target="http://orse.cehop.se.gov.br/composicao.asp?font_sg_fonte=ORSE&amp;serv_nr_codigo=9521&amp;peri_nr_ano=2022&amp;peri_nr_mes=7&amp;peri_nr_ordem=1" TargetMode="External"/><Relationship Id="rId50" Type="http://schemas.openxmlformats.org/officeDocument/2006/relationships/hyperlink" Target="http://orse.cehop.se.gov.br/composicao.asp?font_sg_fonte=ORSE&amp;serv_nr_codigo=9045&amp;peri_nr_ano=2022&amp;peri_nr_mes=7&amp;peri_nr_ordem=1" TargetMode="External"/><Relationship Id="rId55" Type="http://schemas.openxmlformats.org/officeDocument/2006/relationships/hyperlink" Target="http://orse.cehop.se.gov.br/composicao.asp?font_sg_fonte=ORSE&amp;serv_nr_codigo=12876&amp;peri_nr_ano=2022&amp;peri_nr_mes=7&amp;peri_nr_ordem=1" TargetMode="External"/><Relationship Id="rId76" Type="http://schemas.openxmlformats.org/officeDocument/2006/relationships/hyperlink" Target="http://orse.cehop.se.gov.br/composicao.asp?font_sg_fonte=ORSE&amp;serv_nr_codigo=353&amp;peri_nr_ano=2022&amp;peri_nr_mes=7&amp;peri_nr_ordem=1" TargetMode="External"/><Relationship Id="rId97" Type="http://schemas.openxmlformats.org/officeDocument/2006/relationships/hyperlink" Target="http://orse.cehop.se.gov.br/composicao.asp?font_sg_fonte=ORSE&amp;serv_nr_codigo=367&amp;peri_nr_ano=2022&amp;peri_nr_mes=7&amp;peri_nr_ordem=1" TargetMode="External"/><Relationship Id="rId104" Type="http://schemas.openxmlformats.org/officeDocument/2006/relationships/hyperlink" Target="http://orse.cehop.se.gov.br/composicao.asp?font_sg_fonte=ORSE&amp;serv_nr_codigo=597&amp;peri_nr_ano=2022&amp;peri_nr_mes=7&amp;peri_nr_ordem=1" TargetMode="External"/><Relationship Id="rId120" Type="http://schemas.openxmlformats.org/officeDocument/2006/relationships/hyperlink" Target="http://orse.cehop.se.gov.br/composicao.asp?font_sg_fonte=ORSE&amp;serv_nr_codigo=3026&amp;peri_nr_ano=2022&amp;peri_nr_mes=7&amp;peri_nr_ordem=1" TargetMode="External"/><Relationship Id="rId125" Type="http://schemas.openxmlformats.org/officeDocument/2006/relationships/hyperlink" Target="http://orse.cehop.se.gov.br/composicao.asp?font_sg_fonte=ORSE&amp;serv_nr_codigo=12808&amp;peri_nr_ano=2022&amp;peri_nr_mes=7&amp;peri_nr_ordem=1" TargetMode="External"/><Relationship Id="rId141" Type="http://schemas.openxmlformats.org/officeDocument/2006/relationships/hyperlink" Target="http://orse.cehop.se.gov.br/composicao.asp?font_sg_fonte=ORSE&amp;serv_nr_codigo=3797&amp;peri_nr_ano=2022&amp;peri_nr_mes=7&amp;peri_nr_ordem=1" TargetMode="External"/><Relationship Id="rId146" Type="http://schemas.openxmlformats.org/officeDocument/2006/relationships/hyperlink" Target="http://orse.cehop.se.gov.br/composicao.asp?font_sg_fonte=SINAPI&amp;serv_nr_codigo=100728&amp;peri_nr_ano=2022&amp;peri_nr_mes=7&amp;peri_nr_ordem=1" TargetMode="External"/><Relationship Id="rId7" Type="http://schemas.openxmlformats.org/officeDocument/2006/relationships/hyperlink" Target="http://orse.cehop.se.gov.br/composicao.asp?font_sg_fonte=ORSE&amp;serv_nr_codigo=2454&amp;peri_nr_ano=2022&amp;peri_nr_mes=7&amp;peri_nr_ordem=1" TargetMode="External"/><Relationship Id="rId71" Type="http://schemas.openxmlformats.org/officeDocument/2006/relationships/hyperlink" Target="http://orse.cehop.se.gov.br/composicao.asp?font_sg_fonte=ORSE&amp;serv_nr_codigo=3765&amp;peri_nr_ano=2022&amp;peri_nr_mes=7&amp;peri_nr_ordem=1" TargetMode="External"/><Relationship Id="rId92" Type="http://schemas.openxmlformats.org/officeDocument/2006/relationships/hyperlink" Target="http://orse.cehop.se.gov.br/composicao.asp?font_sg_fonte=ORSE&amp;serv_nr_codigo=11265&amp;peri_nr_ano=2022&amp;peri_nr_mes=7&amp;peri_nr_ordem=1" TargetMode="External"/><Relationship Id="rId2" Type="http://schemas.openxmlformats.org/officeDocument/2006/relationships/hyperlink" Target="http://orse.cehop.se.gov.br/composicao.asp?font_sg_fonte=ORSE&amp;serv_nr_codigo=11397&amp;peri_nr_ano=2022&amp;peri_nr_mes=7&amp;peri_nr_ordem=1" TargetMode="External"/><Relationship Id="rId29" Type="http://schemas.openxmlformats.org/officeDocument/2006/relationships/hyperlink" Target="http://orse.cehop.se.gov.br/composicao.asp?font_sg_fonte=ORSE&amp;serv_nr_codigo=763&amp;peri_nr_ano=2022&amp;peri_nr_mes=7&amp;peri_nr_ordem=1" TargetMode="External"/><Relationship Id="rId24" Type="http://schemas.openxmlformats.org/officeDocument/2006/relationships/hyperlink" Target="http://orse.cehop.se.gov.br/composicao.asp?font_sg_fonte=ORSE&amp;serv_nr_codigo=10291&amp;peri_nr_ano=2022&amp;peri_nr_mes=7&amp;peri_nr_ordem=1" TargetMode="External"/><Relationship Id="rId40" Type="http://schemas.openxmlformats.org/officeDocument/2006/relationships/hyperlink" Target="http://orse.cehop.se.gov.br/composicao.asp?font_sg_fonte=ORSE&amp;serv_nr_codigo=12545&amp;peri_nr_ano=2022&amp;peri_nr_mes=7&amp;peri_nr_ordem=1" TargetMode="External"/><Relationship Id="rId45" Type="http://schemas.openxmlformats.org/officeDocument/2006/relationships/hyperlink" Target="http://orse.cehop.se.gov.br/composicao.asp?font_sg_fonte=ORSE&amp;serv_nr_codigo=9669&amp;peri_nr_ano=2022&amp;peri_nr_mes=7&amp;peri_nr_ordem=1" TargetMode="External"/><Relationship Id="rId66" Type="http://schemas.openxmlformats.org/officeDocument/2006/relationships/hyperlink" Target="http://orse.cehop.se.gov.br/composicao.asp?font_sg_fonte=SINAPI&amp;serv_nr_codigo=93672&amp;peri_nr_ano=2022&amp;peri_nr_mes=7&amp;peri_nr_ordem=1" TargetMode="External"/><Relationship Id="rId87" Type="http://schemas.openxmlformats.org/officeDocument/2006/relationships/hyperlink" Target="http://orse.cehop.se.gov.br/composicao.asp?font_sg_fonte=ORSE&amp;serv_nr_codigo=359&amp;peri_nr_ano=2022&amp;peri_nr_mes=7&amp;peri_nr_ordem=1" TargetMode="External"/><Relationship Id="rId110" Type="http://schemas.openxmlformats.org/officeDocument/2006/relationships/hyperlink" Target="http://orse.cehop.se.gov.br/composicao.asp?font_sg_fonte=ORSE&amp;serv_nr_codigo=590&amp;peri_nr_ano=2022&amp;peri_nr_mes=7&amp;peri_nr_ordem=1" TargetMode="External"/><Relationship Id="rId115" Type="http://schemas.openxmlformats.org/officeDocument/2006/relationships/hyperlink" Target="http://orse.cehop.se.gov.br/composicao.asp?font_sg_fonte=ORSE&amp;serv_nr_codigo=591&amp;peri_nr_ano=2022&amp;peri_nr_mes=7&amp;peri_nr_ordem=1" TargetMode="External"/><Relationship Id="rId131" Type="http://schemas.openxmlformats.org/officeDocument/2006/relationships/hyperlink" Target="http://orse.cehop.se.gov.br/composicao.asp?font_sg_fonte=ORSE&amp;serv_nr_codigo=11996&amp;peri_nr_ano=2022&amp;peri_nr_mes=7&amp;peri_nr_ordem=1" TargetMode="External"/><Relationship Id="rId136" Type="http://schemas.openxmlformats.org/officeDocument/2006/relationships/hyperlink" Target="http://orse.cehop.se.gov.br/composicao.asp?font_sg_fonte=SINAPI&amp;serv_nr_codigo=91930&amp;peri_nr_ano=2022&amp;peri_nr_mes=7&amp;peri_nr_ordem=1" TargetMode="External"/><Relationship Id="rId157" Type="http://schemas.openxmlformats.org/officeDocument/2006/relationships/hyperlink" Target="http://orse.cehop.se.gov.br/composicao.asp?font_sg_fonte=ORSE&amp;serv_nr_codigo=12695&amp;peri_nr_ano=2022&amp;peri_nr_mes=8&amp;peri_nr_ordem=1" TargetMode="External"/><Relationship Id="rId61" Type="http://schemas.openxmlformats.org/officeDocument/2006/relationships/hyperlink" Target="http://orse.cehop.se.gov.br/composicao.asp?font_sg_fonte=SINAPI&amp;serv_nr_codigo=93655&amp;peri_nr_ano=2022&amp;peri_nr_mes=7&amp;peri_nr_ordem=1" TargetMode="External"/><Relationship Id="rId82" Type="http://schemas.openxmlformats.org/officeDocument/2006/relationships/hyperlink" Target="http://orse.cehop.se.gov.br/composicao.asp?font_sg_fonte=ORSE&amp;serv_nr_codigo=356&amp;peri_nr_ano=2022&amp;peri_nr_mes=7&amp;peri_nr_ordem=1" TargetMode="External"/><Relationship Id="rId152" Type="http://schemas.openxmlformats.org/officeDocument/2006/relationships/hyperlink" Target="http://orse.cehop.se.gov.br/composicao.asp?font_sg_fonte=ORSE&amp;serv_nr_codigo=1848&amp;peri_nr_ano=2022&amp;peri_nr_mes=7&amp;peri_nr_ordem=1" TargetMode="External"/><Relationship Id="rId19" Type="http://schemas.openxmlformats.org/officeDocument/2006/relationships/hyperlink" Target="http://orse.cehop.se.gov.br/composicao.asp?font_sg_fonte=ORSE&amp;serv_nr_codigo=2797&amp;peri_nr_ano=2022&amp;peri_nr_mes=7&amp;peri_nr_ordem=1" TargetMode="External"/><Relationship Id="rId14" Type="http://schemas.openxmlformats.org/officeDocument/2006/relationships/hyperlink" Target="http://orse.cehop.se.gov.br/composicao.asp?font_sg_fonte=ORSE&amp;serv_nr_codigo=2517&amp;peri_nr_ano=2022&amp;peri_nr_mes=7&amp;peri_nr_ordem=1" TargetMode="External"/><Relationship Id="rId30" Type="http://schemas.openxmlformats.org/officeDocument/2006/relationships/hyperlink" Target="http://orse.cehop.se.gov.br/composicao.asp?font_sg_fonte=ORSE&amp;serv_nr_codigo=764&amp;peri_nr_ano=2022&amp;peri_nr_mes=7&amp;peri_nr_ordem=1" TargetMode="External"/><Relationship Id="rId35" Type="http://schemas.openxmlformats.org/officeDocument/2006/relationships/hyperlink" Target="http://orse.cehop.se.gov.br/composicao.asp?font_sg_fonte=ORSE&amp;serv_nr_codigo=9521&amp;peri_nr_ano=2022&amp;peri_nr_mes=7&amp;peri_nr_ordem=1" TargetMode="External"/><Relationship Id="rId56" Type="http://schemas.openxmlformats.org/officeDocument/2006/relationships/hyperlink" Target="http://orse.cehop.se.gov.br/composicao.asp?font_sg_fonte=ORSE&amp;serv_nr_codigo=8489&amp;peri_nr_ano=2022&amp;peri_nr_mes=7&amp;peri_nr_ordem=1" TargetMode="External"/><Relationship Id="rId77" Type="http://schemas.openxmlformats.org/officeDocument/2006/relationships/hyperlink" Target="http://orse.cehop.se.gov.br/composicao.asp?font_sg_fonte=ORSE&amp;serv_nr_codigo=353&amp;peri_nr_ano=2022&amp;peri_nr_mes=7&amp;peri_nr_ordem=1" TargetMode="External"/><Relationship Id="rId100" Type="http://schemas.openxmlformats.org/officeDocument/2006/relationships/hyperlink" Target="http://orse.cehop.se.gov.br/composicao.asp?font_sg_fonte=ORSE&amp;serv_nr_codigo=7151&amp;peri_nr_ano=2022&amp;peri_nr_mes=7&amp;peri_nr_ordem=1" TargetMode="External"/><Relationship Id="rId105" Type="http://schemas.openxmlformats.org/officeDocument/2006/relationships/hyperlink" Target="http://orse.cehop.se.gov.br/composicao.asp?font_sg_fonte=ORSE&amp;serv_nr_codigo=597&amp;peri_nr_ano=2022&amp;peri_nr_mes=7&amp;peri_nr_ordem=1" TargetMode="External"/><Relationship Id="rId126" Type="http://schemas.openxmlformats.org/officeDocument/2006/relationships/hyperlink" Target="http://orse.cehop.se.gov.br/composicao.asp?font_sg_fonte=ORSE&amp;serv_nr_codigo=11999&amp;peri_nr_ano=2022&amp;peri_nr_mes=7&amp;peri_nr_ordem=1" TargetMode="External"/><Relationship Id="rId147" Type="http://schemas.openxmlformats.org/officeDocument/2006/relationships/hyperlink" Target="http://orse.cehop.se.gov.br/composicao.asp?font_sg_fonte=SINAPI&amp;serv_nr_codigo=100728&amp;peri_nr_ano=2022&amp;peri_nr_mes=7&amp;peri_nr_ordem=1" TargetMode="External"/><Relationship Id="rId8" Type="http://schemas.openxmlformats.org/officeDocument/2006/relationships/hyperlink" Target="http://orse.cehop.se.gov.br/composicao.asp?font_sg_fonte=ORSE&amp;serv_nr_codigo=2454&amp;peri_nr_ano=2022&amp;peri_nr_mes=7&amp;peri_nr_ordem=1" TargetMode="External"/><Relationship Id="rId51" Type="http://schemas.openxmlformats.org/officeDocument/2006/relationships/hyperlink" Target="http://orse.cehop.se.gov.br/composicao.asp?font_sg_fonte=ORSE&amp;serv_nr_codigo=9045&amp;peri_nr_ano=2022&amp;peri_nr_mes=7&amp;peri_nr_ordem=1" TargetMode="External"/><Relationship Id="rId72" Type="http://schemas.openxmlformats.org/officeDocument/2006/relationships/hyperlink" Target="http://orse.cehop.se.gov.br/composicao.asp?font_sg_fonte=ORSE&amp;serv_nr_codigo=11980&amp;peri_nr_ano=2022&amp;peri_nr_mes=7&amp;peri_nr_ordem=1" TargetMode="External"/><Relationship Id="rId93" Type="http://schemas.openxmlformats.org/officeDocument/2006/relationships/hyperlink" Target="http://orse.cehop.se.gov.br/composicao.asp?font_sg_fonte=ORSE&amp;serv_nr_codigo=11265&amp;peri_nr_ano=2022&amp;peri_nr_mes=7&amp;peri_nr_ordem=1" TargetMode="External"/><Relationship Id="rId98" Type="http://schemas.openxmlformats.org/officeDocument/2006/relationships/hyperlink" Target="http://orse.cehop.se.gov.br/composicao.asp?font_sg_fonte=ORSE&amp;serv_nr_codigo=368&amp;peri_nr_ano=2022&amp;peri_nr_mes=7&amp;peri_nr_ordem=1" TargetMode="External"/><Relationship Id="rId121" Type="http://schemas.openxmlformats.org/officeDocument/2006/relationships/hyperlink" Target="http://orse.cehop.se.gov.br/composicao.asp?font_sg_fonte=ORSE&amp;serv_nr_codigo=3026&amp;peri_nr_ano=2022&amp;peri_nr_mes=7&amp;peri_nr_ordem=1" TargetMode="External"/><Relationship Id="rId142" Type="http://schemas.openxmlformats.org/officeDocument/2006/relationships/hyperlink" Target="http://orse.cehop.se.gov.br/composicao.asp?font_sg_fonte=ORSE&amp;serv_nr_codigo=3801&amp;peri_nr_ano=2022&amp;peri_nr_mes=7&amp;peri_nr_ordem=1" TargetMode="External"/><Relationship Id="rId3" Type="http://schemas.openxmlformats.org/officeDocument/2006/relationships/hyperlink" Target="http://orse.cehop.se.gov.br/composicao.asp?font_sg_fonte=ORSE&amp;serv_nr_codigo=4654&amp;peri_nr_ano=2022&amp;peri_nr_mes=7&amp;peri_nr_ordem=1" TargetMode="External"/><Relationship Id="rId25" Type="http://schemas.openxmlformats.org/officeDocument/2006/relationships/hyperlink" Target="http://orse.cehop.se.gov.br/composicao.asp?font_sg_fonte=ORSE&amp;serv_nr_codigo=10291&amp;peri_nr_ano=2022&amp;peri_nr_mes=7&amp;peri_nr_ordem=1" TargetMode="External"/><Relationship Id="rId46" Type="http://schemas.openxmlformats.org/officeDocument/2006/relationships/hyperlink" Target="http://orse.cehop.se.gov.br/composicao.asp?font_sg_fonte=ORSE&amp;serv_nr_codigo=7904&amp;peri_nr_ano=2022&amp;peri_nr_mes=7&amp;peri_nr_ordem=1" TargetMode="External"/><Relationship Id="rId67" Type="http://schemas.openxmlformats.org/officeDocument/2006/relationships/hyperlink" Target="http://orse.cehop.se.gov.br/composicao.asp?font_sg_fonte=SINAPI&amp;serv_nr_codigo=93672&amp;peri_nr_ano=2022&amp;peri_nr_mes=7&amp;peri_nr_ordem=1" TargetMode="External"/><Relationship Id="rId116" Type="http://schemas.openxmlformats.org/officeDocument/2006/relationships/hyperlink" Target="http://orse.cehop.se.gov.br/composicao.asp?font_sg_fonte=ORSE&amp;serv_nr_codigo=13040&amp;peri_nr_ano=2022&amp;peri_nr_mes=7&amp;peri_nr_ordem=1" TargetMode="External"/><Relationship Id="rId137" Type="http://schemas.openxmlformats.org/officeDocument/2006/relationships/hyperlink" Target="http://orse.cehop.se.gov.br/composicao.asp?font_sg_fonte=SINAPI&amp;serv_nr_codigo=91930&amp;peri_nr_ano=2022&amp;peri_nr_mes=7&amp;peri_nr_ordem=1" TargetMode="External"/><Relationship Id="rId158" Type="http://schemas.openxmlformats.org/officeDocument/2006/relationships/drawing" Target="../drawings/drawing3.xml"/><Relationship Id="rId20" Type="http://schemas.openxmlformats.org/officeDocument/2006/relationships/hyperlink" Target="http://orse.cehop.se.gov.br/composicao.asp?font_sg_fonte=ORSE&amp;serv_nr_codigo=8075&amp;peri_nr_ano=2022&amp;peri_nr_mes=7&amp;peri_nr_ordem=1" TargetMode="External"/><Relationship Id="rId41" Type="http://schemas.openxmlformats.org/officeDocument/2006/relationships/hyperlink" Target="http://orse.cehop.se.gov.br/composicao.asp?font_sg_fonte=ORSE&amp;serv_nr_codigo=12545&amp;peri_nr_ano=2022&amp;peri_nr_mes=7&amp;peri_nr_ordem=1" TargetMode="External"/><Relationship Id="rId62" Type="http://schemas.openxmlformats.org/officeDocument/2006/relationships/hyperlink" Target="http://orse.cehop.se.gov.br/composicao.asp?font_sg_fonte=SINAPI&amp;serv_nr_codigo=93669&amp;peri_nr_ano=2022&amp;peri_nr_mes=7&amp;peri_nr_ordem=1" TargetMode="External"/><Relationship Id="rId83" Type="http://schemas.openxmlformats.org/officeDocument/2006/relationships/hyperlink" Target="http://orse.cehop.se.gov.br/composicao.asp?font_sg_fonte=ORSE&amp;serv_nr_codigo=356&amp;peri_nr_ano=2022&amp;peri_nr_mes=7&amp;peri_nr_ordem=1" TargetMode="External"/><Relationship Id="rId88" Type="http://schemas.openxmlformats.org/officeDocument/2006/relationships/hyperlink" Target="http://orse.cehop.se.gov.br/composicao.asp?font_sg_fonte=ORSE&amp;serv_nr_codigo=11343&amp;peri_nr_ano=2022&amp;peri_nr_mes=7&amp;peri_nr_ordem=1" TargetMode="External"/><Relationship Id="rId111" Type="http://schemas.openxmlformats.org/officeDocument/2006/relationships/hyperlink" Target="http://orse.cehop.se.gov.br/composicao.asp?font_sg_fonte=ORSE&amp;serv_nr_codigo=590&amp;peri_nr_ano=2022&amp;peri_nr_mes=7&amp;peri_nr_ordem=1" TargetMode="External"/><Relationship Id="rId132" Type="http://schemas.openxmlformats.org/officeDocument/2006/relationships/hyperlink" Target="http://orse.cehop.se.gov.br/composicao.asp?font_sg_fonte=ORSE&amp;serv_nr_codigo=13178&amp;peri_nr_ano=2022&amp;peri_nr_mes=7&amp;peri_nr_ordem=1" TargetMode="External"/><Relationship Id="rId153" Type="http://schemas.openxmlformats.org/officeDocument/2006/relationships/hyperlink" Target="http://orse.cehop.se.gov.br/composicao.asp?font_sg_fonte=ORSE&amp;serv_nr_codigo=1848&amp;peri_nr_ano=2022&amp;peri_nr_mes=7&amp;peri_nr_ordem=1" TargetMode="External"/><Relationship Id="rId15" Type="http://schemas.openxmlformats.org/officeDocument/2006/relationships/hyperlink" Target="http://orse.cehop.se.gov.br/composicao.asp?font_sg_fonte=ORSE&amp;serv_nr_codigo=2517&amp;peri_nr_ano=2022&amp;peri_nr_mes=7&amp;peri_nr_ordem=1" TargetMode="External"/><Relationship Id="rId36" Type="http://schemas.openxmlformats.org/officeDocument/2006/relationships/hyperlink" Target="http://orse.cehop.se.gov.br/composicao.asp?font_sg_fonte=ORSE&amp;serv_nr_codigo=11295&amp;peri_nr_ano=2022&amp;peri_nr_mes=7&amp;peri_nr_ordem=1" TargetMode="External"/><Relationship Id="rId57" Type="http://schemas.openxmlformats.org/officeDocument/2006/relationships/hyperlink" Target="http://orse.cehop.se.gov.br/composicao.asp?font_sg_fonte=ORSE&amp;serv_nr_codigo=8489&amp;peri_nr_ano=2022&amp;peri_nr_mes=7&amp;peri_nr_ordem=1" TargetMode="External"/><Relationship Id="rId106" Type="http://schemas.openxmlformats.org/officeDocument/2006/relationships/hyperlink" Target="http://orse.cehop.se.gov.br/composicao.asp?font_sg_fonte=ORSE&amp;serv_nr_codigo=598&amp;peri_nr_ano=2022&amp;peri_nr_mes=7&amp;peri_nr_ordem=1" TargetMode="External"/><Relationship Id="rId127" Type="http://schemas.openxmlformats.org/officeDocument/2006/relationships/hyperlink" Target="http://orse.cehop.se.gov.br/composicao.asp?font_sg_fonte=ORSE&amp;serv_nr_codigo=11999&amp;peri_nr_ano=2022&amp;peri_nr_mes=7&amp;peri_nr_ordem=1" TargetMode="External"/><Relationship Id="rId10" Type="http://schemas.openxmlformats.org/officeDocument/2006/relationships/hyperlink" Target="https://www.creama.org.br/uploads/servico/7793/x5-4su5ZsrAnSGlyjuCoy-EKnDp25gZg.pdf" TargetMode="External"/><Relationship Id="rId31" Type="http://schemas.openxmlformats.org/officeDocument/2006/relationships/hyperlink" Target="http://orse.cehop.se.gov.br/composicao.asp?font_sg_fonte=ORSE&amp;serv_nr_codigo=764&amp;peri_nr_ano=2022&amp;peri_nr_mes=7&amp;peri_nr_ordem=1" TargetMode="External"/><Relationship Id="rId52" Type="http://schemas.openxmlformats.org/officeDocument/2006/relationships/hyperlink" Target="http://orse.cehop.se.gov.br/composicao.asp?font_sg_fonte=ORSE&amp;serv_nr_codigo=3771&amp;peri_nr_ano=2022&amp;peri_nr_mes=7&amp;peri_nr_ordem=1" TargetMode="External"/><Relationship Id="rId73" Type="http://schemas.openxmlformats.org/officeDocument/2006/relationships/hyperlink" Target="http://orse.cehop.se.gov.br/composicao.asp?font_sg_fonte=ORSE&amp;serv_nr_codigo=11980&amp;peri_nr_ano=2022&amp;peri_nr_mes=7&amp;peri_nr_ordem=1" TargetMode="External"/><Relationship Id="rId78" Type="http://schemas.openxmlformats.org/officeDocument/2006/relationships/hyperlink" Target="http://orse.cehop.se.gov.br/composicao.asp?font_sg_fonte=ORSE&amp;serv_nr_codigo=357&amp;peri_nr_ano=2022&amp;peri_nr_mes=7&amp;peri_nr_ordem=1" TargetMode="External"/><Relationship Id="rId94" Type="http://schemas.openxmlformats.org/officeDocument/2006/relationships/hyperlink" Target="http://orse.cehop.se.gov.br/composicao.asp?font_sg_fonte=ORSE&amp;serv_nr_codigo=366&amp;peri_nr_ano=2022&amp;peri_nr_mes=7&amp;peri_nr_ordem=1" TargetMode="External"/><Relationship Id="rId99" Type="http://schemas.openxmlformats.org/officeDocument/2006/relationships/hyperlink" Target="http://orse.cehop.se.gov.br/composicao.asp?font_sg_fonte=ORSE&amp;serv_nr_codigo=368&amp;peri_nr_ano=2022&amp;peri_nr_mes=7&amp;peri_nr_ordem=1" TargetMode="External"/><Relationship Id="rId101" Type="http://schemas.openxmlformats.org/officeDocument/2006/relationships/hyperlink" Target="http://orse.cehop.se.gov.br/composicao.asp?font_sg_fonte=ORSE&amp;serv_nr_codigo=7151&amp;peri_nr_ano=2022&amp;peri_nr_mes=7&amp;peri_nr_ordem=1" TargetMode="External"/><Relationship Id="rId122" Type="http://schemas.openxmlformats.org/officeDocument/2006/relationships/hyperlink" Target="http://orse.cehop.se.gov.br/composicao.asp?font_sg_fonte=ORSE&amp;serv_nr_codigo=12577&amp;peri_nr_ano=2022&amp;peri_nr_mes=7&amp;peri_nr_ordem=1" TargetMode="External"/><Relationship Id="rId143" Type="http://schemas.openxmlformats.org/officeDocument/2006/relationships/hyperlink" Target="http://orse.cehop.se.gov.br/composicao.asp?font_sg_fonte=ORSE&amp;serv_nr_codigo=3801&amp;peri_nr_ano=2022&amp;peri_nr_mes=7&amp;peri_nr_ordem=1" TargetMode="External"/><Relationship Id="rId148" Type="http://schemas.openxmlformats.org/officeDocument/2006/relationships/hyperlink" Target="http://orse.cehop.se.gov.br/composicao.asp?font_sg_fonte=ORSE&amp;serv_nr_codigo=1850&amp;peri_nr_ano=2022&amp;peri_nr_mes=7&amp;peri_nr_ordem=1" TargetMode="External"/><Relationship Id="rId4" Type="http://schemas.openxmlformats.org/officeDocument/2006/relationships/hyperlink" Target="http://orse.cehop.se.gov.br/composicao.asp?font_sg_fonte=ORSE&amp;serv_nr_codigo=4654&amp;peri_nr_ano=2022&amp;peri_nr_mes=7&amp;peri_nr_ordem=1" TargetMode="External"/><Relationship Id="rId9" Type="http://schemas.openxmlformats.org/officeDocument/2006/relationships/hyperlink" Target="https://www.creama.org.br/uploads/servico/7793/x5-4su5ZsrAnSGlyjuCoy-EKnDp25gZg.pdf" TargetMode="External"/><Relationship Id="rId26" Type="http://schemas.openxmlformats.org/officeDocument/2006/relationships/hyperlink" Target="http://orse.cehop.se.gov.br/composicao.asp?font_sg_fonte=ORSE&amp;serv_nr_codigo=12877&amp;peri_nr_ano=2022&amp;peri_nr_mes=7&amp;peri_nr_ordem=1" TargetMode="External"/><Relationship Id="rId47" Type="http://schemas.openxmlformats.org/officeDocument/2006/relationships/hyperlink" Target="http://orse.cehop.se.gov.br/composicao.asp?font_sg_fonte=ORSE&amp;serv_nr_codigo=7904&amp;peri_nr_ano=2022&amp;peri_nr_mes=7&amp;peri_nr_ordem=1" TargetMode="External"/><Relationship Id="rId68" Type="http://schemas.openxmlformats.org/officeDocument/2006/relationships/hyperlink" Target="http://orse.cehop.se.gov.br/composicao.asp?font_sg_fonte=ORSE&amp;serv_nr_codigo=12454&amp;peri_nr_ano=2022&amp;peri_nr_mes=7&amp;peri_nr_ordem=1" TargetMode="External"/><Relationship Id="rId89" Type="http://schemas.openxmlformats.org/officeDocument/2006/relationships/hyperlink" Target="http://orse.cehop.se.gov.br/composicao.asp?font_sg_fonte=ORSE&amp;serv_nr_codigo=11343&amp;peri_nr_ano=2022&amp;peri_nr_mes=7&amp;peri_nr_ordem=1" TargetMode="External"/><Relationship Id="rId112" Type="http://schemas.openxmlformats.org/officeDocument/2006/relationships/hyperlink" Target="http://orse.cehop.se.gov.br/composicao.asp?font_sg_fonte=ORSE&amp;serv_nr_codigo=589&amp;peri_nr_ano=2022&amp;peri_nr_mes=7&amp;peri_nr_ordem=1" TargetMode="External"/><Relationship Id="rId133" Type="http://schemas.openxmlformats.org/officeDocument/2006/relationships/hyperlink" Target="http://orse.cehop.se.gov.br/composicao.asp?font_sg_fonte=ORSE&amp;serv_nr_codigo=13178&amp;peri_nr_ano=2022&amp;peri_nr_mes=7&amp;peri_nr_ordem=1" TargetMode="External"/><Relationship Id="rId154" Type="http://schemas.openxmlformats.org/officeDocument/2006/relationships/hyperlink" Target="http://orse.cehop.se.gov.br/composicao.asp?font_sg_fonte=ORSE&amp;serv_nr_codigo=3783&amp;peri_nr_ano=2022&amp;peri_nr_mes=7&amp;peri_nr_ordem=1" TargetMode="External"/><Relationship Id="rId16" Type="http://schemas.openxmlformats.org/officeDocument/2006/relationships/hyperlink" Target="http://orse.cehop.se.gov.br/composicao.asp?font_sg_fonte=ORSE&amp;serv_nr_codigo=2794&amp;peri_nr_ano=2022&amp;peri_nr_mes=7&amp;peri_nr_ordem=1" TargetMode="External"/><Relationship Id="rId37" Type="http://schemas.openxmlformats.org/officeDocument/2006/relationships/hyperlink" Target="http://orse.cehop.se.gov.br/composicao.asp?font_sg_fonte=ORSE&amp;serv_nr_codigo=11295&amp;peri_nr_ano=2022&amp;peri_nr_mes=7&amp;peri_nr_ordem=1" TargetMode="External"/><Relationship Id="rId58" Type="http://schemas.openxmlformats.org/officeDocument/2006/relationships/hyperlink" Target="http://orse.cehop.se.gov.br/composicao.asp?font_sg_fonte=SINAPI&amp;serv_nr_codigo=93654&amp;peri_nr_ano=2022&amp;peri_nr_mes=7&amp;peri_nr_ordem=1" TargetMode="External"/><Relationship Id="rId79" Type="http://schemas.openxmlformats.org/officeDocument/2006/relationships/hyperlink" Target="http://orse.cehop.se.gov.br/composicao.asp?font_sg_fonte=ORSE&amp;serv_nr_codigo=357&amp;peri_nr_ano=2022&amp;peri_nr_mes=7&amp;peri_nr_ordem=1" TargetMode="External"/><Relationship Id="rId102" Type="http://schemas.openxmlformats.org/officeDocument/2006/relationships/hyperlink" Target="http://orse.cehop.se.gov.br/composicao.asp?font_sg_fonte=ORSE&amp;serv_nr_codigo=7152&amp;peri_nr_ano=2022&amp;peri_nr_mes=7&amp;peri_nr_ordem=1" TargetMode="External"/><Relationship Id="rId123" Type="http://schemas.openxmlformats.org/officeDocument/2006/relationships/hyperlink" Target="http://orse.cehop.se.gov.br/composicao.asp?font_sg_fonte=ORSE&amp;serv_nr_codigo=12577&amp;peri_nr_ano=2022&amp;peri_nr_mes=7&amp;peri_nr_ordem=1" TargetMode="External"/><Relationship Id="rId144" Type="http://schemas.openxmlformats.org/officeDocument/2006/relationships/hyperlink" Target="http://orse.cehop.se.gov.br/composicao.asp?font_sg_fonte=ORSE&amp;serv_nr_codigo=3343&amp;peri_nr_ano=2022&amp;peri_nr_mes=7&amp;peri_nr_ordem=1" TargetMode="External"/><Relationship Id="rId90" Type="http://schemas.openxmlformats.org/officeDocument/2006/relationships/hyperlink" Target="http://orse.cehop.se.gov.br/composicao.asp?font_sg_fonte=ORSE&amp;serv_nr_codigo=11264&amp;peri_nr_ano=2022&amp;peri_nr_mes=7&amp;peri_nr_ordem=1" TargetMode="External"/><Relationship Id="rId27" Type="http://schemas.openxmlformats.org/officeDocument/2006/relationships/hyperlink" Target="http://orse.cehop.se.gov.br/composicao.asp?font_sg_fonte=ORSE&amp;serv_nr_codigo=12877&amp;peri_nr_ano=2022&amp;peri_nr_mes=7&amp;peri_nr_ordem=1" TargetMode="External"/><Relationship Id="rId48" Type="http://schemas.openxmlformats.org/officeDocument/2006/relationships/hyperlink" Target="http://orse.cehop.se.gov.br/composicao.asp?font_sg_fonte=ORSE&amp;serv_nr_codigo=8389&amp;peri_nr_ano=2022&amp;peri_nr_mes=7&amp;peri_nr_ordem=1" TargetMode="External"/><Relationship Id="rId69" Type="http://schemas.openxmlformats.org/officeDocument/2006/relationships/hyperlink" Target="http://orse.cehop.se.gov.br/composicao.asp?font_sg_fonte=ORSE&amp;serv_nr_codigo=12454&amp;peri_nr_ano=2022&amp;peri_nr_mes=7&amp;peri_nr_ordem=1" TargetMode="External"/><Relationship Id="rId113" Type="http://schemas.openxmlformats.org/officeDocument/2006/relationships/hyperlink" Target="http://orse.cehop.se.gov.br/composicao.asp?font_sg_fonte=ORSE&amp;serv_nr_codigo=589&amp;peri_nr_ano=2022&amp;peri_nr_mes=7&amp;peri_nr_ordem=1" TargetMode="External"/><Relationship Id="rId134" Type="http://schemas.openxmlformats.org/officeDocument/2006/relationships/hyperlink" Target="http://orse.cehop.se.gov.br/composicao.asp?font_sg_fonte=ORSE&amp;serv_nr_codigo=13047&amp;peri_nr_ano=2022&amp;peri_nr_mes=7&amp;peri_nr_ordem=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creama.org.br/uploads/servico/7793/x5-4su5ZsrAnSGlyjuCoy-EKnDp25gZg.pdf" TargetMode="External"/><Relationship Id="rId299" Type="http://schemas.openxmlformats.org/officeDocument/2006/relationships/hyperlink" Target="http://orse.cehop.se.gov.br/composicao.asp?font_sg_fonte=ORSE&amp;serv_nr_codigo=359&amp;peri_nr_ano=2022&amp;peri_nr_mes=7&amp;peri_nr_ordem=1" TargetMode="External"/><Relationship Id="rId21" Type="http://schemas.openxmlformats.org/officeDocument/2006/relationships/hyperlink" Target="https://www.creama.org.br/uploads/servico/7793/x5-4su5ZsrAnSGlyjuCoy-EKnDp25gZg.pdf" TargetMode="External"/><Relationship Id="rId63" Type="http://schemas.openxmlformats.org/officeDocument/2006/relationships/hyperlink" Target="https://www.creama.org.br/uploads/servico/7793/x5-4su5ZsrAnSGlyjuCoy-EKnDp25gZg.pdf" TargetMode="External"/><Relationship Id="rId159" Type="http://schemas.openxmlformats.org/officeDocument/2006/relationships/hyperlink" Target="https://www.creama.org.br/uploads/servico/7793/x5-4su5ZsrAnSGlyjuCoy-EKnDp25gZg.pdf" TargetMode="External"/><Relationship Id="rId324" Type="http://schemas.openxmlformats.org/officeDocument/2006/relationships/hyperlink" Target="http://orse.cehop.se.gov.br/composicao.asp?font_sg_fonte=ORSE&amp;serv_nr_codigo=589&amp;peri_nr_ano=2022&amp;peri_nr_mes=7&amp;peri_nr_ordem=1" TargetMode="External"/><Relationship Id="rId366" Type="http://schemas.openxmlformats.org/officeDocument/2006/relationships/hyperlink" Target="http://orse.cehop.se.gov.br/composicao.asp?font_sg_fonte=ORSE&amp;serv_nr_codigo=3783&amp;peri_nr_ano=2022&amp;peri_nr_mes=7&amp;peri_nr_ordem=1" TargetMode="External"/><Relationship Id="rId170" Type="http://schemas.openxmlformats.org/officeDocument/2006/relationships/hyperlink" Target="https://www.creama.org.br/uploads/servico/7793/x5-4su5ZsrAnSGlyjuCoy-EKnDp25gZg.pdf" TargetMode="External"/><Relationship Id="rId226" Type="http://schemas.openxmlformats.org/officeDocument/2006/relationships/hyperlink" Target="http://orse.cehop.se.gov.br/composicao.asp?font_sg_fonte=ORSE&amp;serv_nr_codigo=2517&amp;peri_nr_ano=2022&amp;peri_nr_mes=7&amp;peri_nr_ordem=1" TargetMode="External"/><Relationship Id="rId268" Type="http://schemas.openxmlformats.org/officeDocument/2006/relationships/hyperlink" Target="http://orse.cehop.se.gov.br/composicao.asp?font_sg_fonte=ORSE&amp;serv_nr_codigo=8489&amp;peri_nr_ano=2022&amp;peri_nr_mes=7&amp;peri_nr_ordem=1" TargetMode="External"/><Relationship Id="rId32" Type="http://schemas.openxmlformats.org/officeDocument/2006/relationships/hyperlink" Target="https://www.creama.org.br/uploads/servico/7793/x5-4su5ZsrAnSGlyjuCoy-EKnDp25gZg.pdf" TargetMode="External"/><Relationship Id="rId74" Type="http://schemas.openxmlformats.org/officeDocument/2006/relationships/hyperlink" Target="https://www.creama.org.br/uploads/servico/7793/x5-4su5ZsrAnSGlyjuCoy-EKnDp25gZg.pdf" TargetMode="External"/><Relationship Id="rId128" Type="http://schemas.openxmlformats.org/officeDocument/2006/relationships/hyperlink" Target="https://www.creama.org.br/uploads/servico/7793/x5-4su5ZsrAnSGlyjuCoy-EKnDp25gZg.pdf" TargetMode="External"/><Relationship Id="rId335" Type="http://schemas.openxmlformats.org/officeDocument/2006/relationships/hyperlink" Target="http://orse.cehop.se.gov.br/composicao.asp?font_sg_fonte=ORSE&amp;serv_nr_codigo=12577&amp;peri_nr_ano=2022&amp;peri_nr_mes=7&amp;peri_nr_ordem=1" TargetMode="External"/><Relationship Id="rId5" Type="http://schemas.openxmlformats.org/officeDocument/2006/relationships/hyperlink" Target="http://orse.cehop.se.gov.br/composicao.asp?font_sg_fonte=ORSE&amp;serv_nr_codigo=4657&amp;peri_nr_ano=2022&amp;peri_nr_mes=7&amp;peri_nr_ordem=1" TargetMode="External"/><Relationship Id="rId181" Type="http://schemas.openxmlformats.org/officeDocument/2006/relationships/hyperlink" Target="https://www.creama.org.br/uploads/servico/7793/x5-4su5ZsrAnSGlyjuCoy-EKnDp25gZg.pdf" TargetMode="External"/><Relationship Id="rId237" Type="http://schemas.openxmlformats.org/officeDocument/2006/relationships/hyperlink" Target="http://orse.cehop.se.gov.br/composicao.asp?font_sg_fonte=ORSE&amp;serv_nr_codigo=10291&amp;peri_nr_ano=2021&amp;peri_nr_mes=9&amp;peri_nr_ordem=1" TargetMode="External"/><Relationship Id="rId279" Type="http://schemas.openxmlformats.org/officeDocument/2006/relationships/hyperlink" Target="http://orse.cehop.se.gov.br/composicao.asp?font_sg_fonte=SINAPI&amp;serv_nr_codigo=93672&amp;peri_nr_ano=2022&amp;peri_nr_mes=7&amp;peri_nr_ordem=1" TargetMode="External"/><Relationship Id="rId43" Type="http://schemas.openxmlformats.org/officeDocument/2006/relationships/hyperlink" Target="https://www.creama.org.br/uploads/servico/7793/x5-4su5ZsrAnSGlyjuCoy-EKnDp25gZg.pdf" TargetMode="External"/><Relationship Id="rId139" Type="http://schemas.openxmlformats.org/officeDocument/2006/relationships/hyperlink" Target="https://www.creama.org.br/uploads/servico/7793/x5-4su5ZsrAnSGlyjuCoy-EKnDp25gZg.pdf" TargetMode="External"/><Relationship Id="rId290" Type="http://schemas.openxmlformats.org/officeDocument/2006/relationships/hyperlink" Target="http://orse.cehop.se.gov.br/composicao.asp?font_sg_fonte=ORSE&amp;serv_nr_codigo=357&amp;peri_nr_ano=2022&amp;peri_nr_mes=7&amp;peri_nr_ordem=1" TargetMode="External"/><Relationship Id="rId304" Type="http://schemas.openxmlformats.org/officeDocument/2006/relationships/hyperlink" Target="http://orse.cehop.se.gov.br/composicao.asp?font_sg_fonte=ORSE&amp;serv_nr_codigo=11265&amp;peri_nr_ano=2022&amp;peri_nr_mes=7&amp;peri_nr_ordem=1" TargetMode="External"/><Relationship Id="rId346" Type="http://schemas.openxmlformats.org/officeDocument/2006/relationships/hyperlink" Target="http://orse.cehop.se.gov.br/composicao.asp?font_sg_fonte=ORSE&amp;serv_nr_codigo=13047&amp;peri_nr_ano=2022&amp;peri_nr_mes=7&amp;peri_nr_ordem=1" TargetMode="External"/><Relationship Id="rId85" Type="http://schemas.openxmlformats.org/officeDocument/2006/relationships/hyperlink" Target="https://www.creama.org.br/uploads/servico/7793/x5-4su5ZsrAnSGlyjuCoy-EKnDp25gZg.pdf" TargetMode="External"/><Relationship Id="rId150" Type="http://schemas.openxmlformats.org/officeDocument/2006/relationships/hyperlink" Target="https://www.creama.org.br/uploads/servico/7793/x5-4su5ZsrAnSGlyjuCoy-EKnDp25gZg.pdf" TargetMode="External"/><Relationship Id="rId192" Type="http://schemas.openxmlformats.org/officeDocument/2006/relationships/hyperlink" Target="https://www.creama.org.br/uploads/servico/7793/x5-4su5ZsrAnSGlyjuCoy-EKnDp25gZg.pdf" TargetMode="External"/><Relationship Id="rId206" Type="http://schemas.openxmlformats.org/officeDocument/2006/relationships/hyperlink" Target="https://www.creama.org.br/uploads/servico/7793/x5-4su5ZsrAnSGlyjuCoy-EKnDp25gZg.pdf" TargetMode="External"/><Relationship Id="rId248" Type="http://schemas.openxmlformats.org/officeDocument/2006/relationships/hyperlink" Target="http://orse.cehop.se.gov.br/composicao.asp?font_sg_fonte=ORSE&amp;serv_nr_codigo=11295&amp;peri_nr_ano=2022&amp;peri_nr_mes=7&amp;peri_nr_ordem=1" TargetMode="External"/><Relationship Id="rId12" Type="http://schemas.openxmlformats.org/officeDocument/2006/relationships/hyperlink" Target="https://www.creama.org.br/uploads/servico/7793/x5-4su5ZsrAnSGlyjuCoy-EKnDp25gZg.pdf" TargetMode="External"/><Relationship Id="rId108" Type="http://schemas.openxmlformats.org/officeDocument/2006/relationships/hyperlink" Target="https://www.creama.org.br/uploads/servico/7793/x5-4su5ZsrAnSGlyjuCoy-EKnDp25gZg.pdf" TargetMode="External"/><Relationship Id="rId315" Type="http://schemas.openxmlformats.org/officeDocument/2006/relationships/hyperlink" Target="http://orse.cehop.se.gov.br/composicao.asp?font_sg_fonte=ORSE&amp;serv_nr_codigo=7152&amp;peri_nr_ano=2022&amp;peri_nr_mes=7&amp;peri_nr_ordem=1" TargetMode="External"/><Relationship Id="rId357" Type="http://schemas.openxmlformats.org/officeDocument/2006/relationships/hyperlink" Target="http://orse.cehop.se.gov.br/composicao.asp?font_sg_fonte=ORSE&amp;serv_nr_codigo=3343&amp;peri_nr_ano=2022&amp;peri_nr_mes=7&amp;peri_nr_ordem=1" TargetMode="External"/><Relationship Id="rId54" Type="http://schemas.openxmlformats.org/officeDocument/2006/relationships/hyperlink" Target="https://www.creama.org.br/uploads/servico/7793/x5-4su5ZsrAnSGlyjuCoy-EKnDp25gZg.pdf" TargetMode="External"/><Relationship Id="rId96" Type="http://schemas.openxmlformats.org/officeDocument/2006/relationships/hyperlink" Target="https://www.creama.org.br/uploads/servico/7793/x5-4su5ZsrAnSGlyjuCoy-EKnDp25gZg.pdf" TargetMode="External"/><Relationship Id="rId161" Type="http://schemas.openxmlformats.org/officeDocument/2006/relationships/hyperlink" Target="https://www.creama.org.br/uploads/servico/7793/x5-4su5ZsrAnSGlyjuCoy-EKnDp25gZg.pdf" TargetMode="External"/><Relationship Id="rId217" Type="http://schemas.openxmlformats.org/officeDocument/2006/relationships/hyperlink" Target="https://www.creama.org.br/uploads/servico/7793/x5-4su5ZsrAnSGlyjuCoy-EKnDp25gZg.pdf" TargetMode="External"/><Relationship Id="rId259" Type="http://schemas.openxmlformats.org/officeDocument/2006/relationships/hyperlink" Target="http://orse.cehop.se.gov.br/composicao.asp?font_sg_fonte=ORSE&amp;serv_nr_codigo=7904&amp;peri_nr_ano=2022&amp;peri_nr_mes=7&amp;peri_nr_ordem=1" TargetMode="External"/><Relationship Id="rId23" Type="http://schemas.openxmlformats.org/officeDocument/2006/relationships/hyperlink" Target="https://www.creama.org.br/uploads/servico/7793/x5-4su5ZsrAnSGlyjuCoy-EKnDp25gZg.pdf" TargetMode="External"/><Relationship Id="rId119" Type="http://schemas.openxmlformats.org/officeDocument/2006/relationships/hyperlink" Target="https://www.creama.org.br/uploads/servico/7793/x5-4su5ZsrAnSGlyjuCoy-EKnDp25gZg.pdf" TargetMode="External"/><Relationship Id="rId270" Type="http://schemas.openxmlformats.org/officeDocument/2006/relationships/hyperlink" Target="http://orse.cehop.se.gov.br/composicao.asp?font_sg_fonte=SINAPI&amp;serv_nr_codigo=93654&amp;peri_nr_ano=2022&amp;peri_nr_mes=7&amp;peri_nr_ordem=1" TargetMode="External"/><Relationship Id="rId326" Type="http://schemas.openxmlformats.org/officeDocument/2006/relationships/hyperlink" Target="http://orse.cehop.se.gov.br/composicao.asp?font_sg_fonte=ORSE&amp;serv_nr_codigo=591&amp;peri_nr_ano=2022&amp;peri_nr_mes=7&amp;peri_nr_ordem=1" TargetMode="External"/><Relationship Id="rId65" Type="http://schemas.openxmlformats.org/officeDocument/2006/relationships/hyperlink" Target="https://www.creama.org.br/uploads/servico/7793/x5-4su5ZsrAnSGlyjuCoy-EKnDp25gZg.pdf" TargetMode="External"/><Relationship Id="rId130" Type="http://schemas.openxmlformats.org/officeDocument/2006/relationships/hyperlink" Target="https://www.creama.org.br/uploads/servico/7793/x5-4su5ZsrAnSGlyjuCoy-EKnDp25gZg.pdf" TargetMode="External"/><Relationship Id="rId368" Type="http://schemas.openxmlformats.org/officeDocument/2006/relationships/hyperlink" Target="http://orse.cehop.se.gov.br/composicao.asp?font_sg_fonte=ORSE&amp;serv_nr_codigo=12695&amp;peri_nr_ano=2022&amp;peri_nr_mes=8&amp;peri_nr_ordem=1" TargetMode="External"/><Relationship Id="rId172" Type="http://schemas.openxmlformats.org/officeDocument/2006/relationships/hyperlink" Target="https://www.creama.org.br/uploads/servico/7793/x5-4su5ZsrAnSGlyjuCoy-EKnDp25gZg.pdf" TargetMode="External"/><Relationship Id="rId228" Type="http://schemas.openxmlformats.org/officeDocument/2006/relationships/hyperlink" Target="http://orse.cehop.se.gov.br/composicao.asp?font_sg_fonte=ORSE&amp;serv_nr_codigo=2794&amp;peri_nr_ano=2022&amp;peri_nr_mes=7&amp;peri_nr_ordem=1" TargetMode="External"/><Relationship Id="rId281" Type="http://schemas.openxmlformats.org/officeDocument/2006/relationships/hyperlink" Target="http://orse.cehop.se.gov.br/composicao.asp?font_sg_fonte=ORSE&amp;serv_nr_codigo=12454&amp;peri_nr_ano=2022&amp;peri_nr_mes=7&amp;peri_nr_ordem=1" TargetMode="External"/><Relationship Id="rId337" Type="http://schemas.openxmlformats.org/officeDocument/2006/relationships/hyperlink" Target="http://orse.cehop.se.gov.br/composicao.asp?font_sg_fonte=ORSE&amp;serv_nr_codigo=12808&amp;peri_nr_ano=2022&amp;peri_nr_mes=7&amp;peri_nr_ordem=1" TargetMode="External"/><Relationship Id="rId34" Type="http://schemas.openxmlformats.org/officeDocument/2006/relationships/hyperlink" Target="https://www.creama.org.br/uploads/servico/7793/x5-4su5ZsrAnSGlyjuCoy-EKnDp25gZg.pdf" TargetMode="External"/><Relationship Id="rId76" Type="http://schemas.openxmlformats.org/officeDocument/2006/relationships/hyperlink" Target="https://www.creama.org.br/uploads/servico/7793/x5-4su5ZsrAnSGlyjuCoy-EKnDp25gZg.pdf" TargetMode="External"/><Relationship Id="rId141" Type="http://schemas.openxmlformats.org/officeDocument/2006/relationships/hyperlink" Target="https://www.creama.org.br/uploads/servico/7793/x5-4su5ZsrAnSGlyjuCoy-EKnDp25gZg.pdf" TargetMode="External"/><Relationship Id="rId7" Type="http://schemas.openxmlformats.org/officeDocument/2006/relationships/hyperlink" Target="http://orse.cehop.se.gov.br/composicao.asp?font_sg_fonte=ORSE&amp;serv_nr_codigo=2454&amp;peri_nr_ano=2022&amp;peri_nr_mes=7&amp;peri_nr_ordem=1" TargetMode="External"/><Relationship Id="rId183" Type="http://schemas.openxmlformats.org/officeDocument/2006/relationships/hyperlink" Target="https://www.creama.org.br/uploads/servico/7793/x5-4su5ZsrAnSGlyjuCoy-EKnDp25gZg.pdf" TargetMode="External"/><Relationship Id="rId239" Type="http://schemas.openxmlformats.org/officeDocument/2006/relationships/hyperlink" Target="http://orse.cehop.se.gov.br/composicao.asp?font_sg_fonte=ORSE&amp;serv_nr_codigo=12877&amp;peri_nr_ano=2021&amp;peri_nr_mes=9&amp;peri_nr_ordem=1" TargetMode="External"/><Relationship Id="rId250" Type="http://schemas.openxmlformats.org/officeDocument/2006/relationships/hyperlink" Target="http://orse.cehop.se.gov.br/composicao.asp?font_sg_fonte=ORSE&amp;serv_nr_codigo=12803&amp;peri_nr_ano=2022&amp;peri_nr_mes=7&amp;peri_nr_ordem=1" TargetMode="External"/><Relationship Id="rId292" Type="http://schemas.openxmlformats.org/officeDocument/2006/relationships/hyperlink" Target="http://orse.cehop.se.gov.br/composicao.asp?font_sg_fonte=ORSE&amp;serv_nr_codigo=354&amp;peri_nr_ano=2022&amp;peri_nr_mes=7&amp;peri_nr_ordem=1" TargetMode="External"/><Relationship Id="rId306" Type="http://schemas.openxmlformats.org/officeDocument/2006/relationships/hyperlink" Target="http://orse.cehop.se.gov.br/composicao.asp?font_sg_fonte=ORSE&amp;serv_nr_codigo=366&amp;peri_nr_ano=2022&amp;peri_nr_mes=7&amp;peri_nr_ordem=1" TargetMode="External"/><Relationship Id="rId45" Type="http://schemas.openxmlformats.org/officeDocument/2006/relationships/hyperlink" Target="https://www.creama.org.br/uploads/servico/7793/x5-4su5ZsrAnSGlyjuCoy-EKnDp25gZg.pdf" TargetMode="External"/><Relationship Id="rId87" Type="http://schemas.openxmlformats.org/officeDocument/2006/relationships/hyperlink" Target="https://www.creama.org.br/uploads/servico/7793/x5-4su5ZsrAnSGlyjuCoy-EKnDp25gZg.pdf" TargetMode="External"/><Relationship Id="rId110" Type="http://schemas.openxmlformats.org/officeDocument/2006/relationships/hyperlink" Target="https://www.creama.org.br/uploads/servico/7793/x5-4su5ZsrAnSGlyjuCoy-EKnDp25gZg.pdf" TargetMode="External"/><Relationship Id="rId348" Type="http://schemas.openxmlformats.org/officeDocument/2006/relationships/hyperlink" Target="http://orse.cehop.se.gov.br/composicao.asp?font_sg_fonte=SINAPI&amp;serv_nr_codigo=91930&amp;peri_nr_ano=2022&amp;peri_nr_mes=7&amp;peri_nr_ordem=1" TargetMode="External"/><Relationship Id="rId152" Type="http://schemas.openxmlformats.org/officeDocument/2006/relationships/hyperlink" Target="https://www.creama.org.br/uploads/servico/7793/x5-4su5ZsrAnSGlyjuCoy-EKnDp25gZg.pdf" TargetMode="External"/><Relationship Id="rId194" Type="http://schemas.openxmlformats.org/officeDocument/2006/relationships/hyperlink" Target="https://www.creama.org.br/uploads/servico/7793/x5-4su5ZsrAnSGlyjuCoy-EKnDp25gZg.pdf" TargetMode="External"/><Relationship Id="rId208" Type="http://schemas.openxmlformats.org/officeDocument/2006/relationships/hyperlink" Target="https://www.creama.org.br/uploads/servico/7793/x5-4su5ZsrAnSGlyjuCoy-EKnDp25gZg.pdf" TargetMode="External"/><Relationship Id="rId261" Type="http://schemas.openxmlformats.org/officeDocument/2006/relationships/hyperlink" Target="http://orse.cehop.se.gov.br/composicao.asp?font_sg_fonte=ORSE&amp;serv_nr_codigo=8389&amp;peri_nr_ano=2022&amp;peri_nr_mes=7&amp;peri_nr_ordem=1" TargetMode="External"/><Relationship Id="rId14" Type="http://schemas.openxmlformats.org/officeDocument/2006/relationships/hyperlink" Target="https://www.creama.org.br/uploads/servico/7793/x5-4su5ZsrAnSGlyjuCoy-EKnDp25gZg.pdf" TargetMode="External"/><Relationship Id="rId56" Type="http://schemas.openxmlformats.org/officeDocument/2006/relationships/hyperlink" Target="https://www.creama.org.br/uploads/servico/7793/x5-4su5ZsrAnSGlyjuCoy-EKnDp25gZg.pdf" TargetMode="External"/><Relationship Id="rId317" Type="http://schemas.openxmlformats.org/officeDocument/2006/relationships/hyperlink" Target="http://orse.cehop.se.gov.br/composicao.asp?font_sg_fonte=ORSE&amp;serv_nr_codigo=597&amp;peri_nr_ano=2022&amp;peri_nr_mes=7&amp;peri_nr_ordem=1" TargetMode="External"/><Relationship Id="rId359" Type="http://schemas.openxmlformats.org/officeDocument/2006/relationships/hyperlink" Target="http://orse.cehop.se.gov.br/composicao.asp?font_sg_fonte=SINAPI&amp;serv_nr_codigo=100728&amp;peri_nr_ano=2022&amp;peri_nr_mes=7&amp;peri_nr_ordem=1" TargetMode="External"/><Relationship Id="rId98" Type="http://schemas.openxmlformats.org/officeDocument/2006/relationships/hyperlink" Target="https://www.creama.org.br/uploads/servico/7793/x5-4su5ZsrAnSGlyjuCoy-EKnDp25gZg.pdf" TargetMode="External"/><Relationship Id="rId121" Type="http://schemas.openxmlformats.org/officeDocument/2006/relationships/hyperlink" Target="https://www.creama.org.br/uploads/servico/7793/x5-4su5ZsrAnSGlyjuCoy-EKnDp25gZg.pdf" TargetMode="External"/><Relationship Id="rId163" Type="http://schemas.openxmlformats.org/officeDocument/2006/relationships/hyperlink" Target="https://www.creama.org.br/uploads/servico/7793/x5-4su5ZsrAnSGlyjuCoy-EKnDp25gZg.pdf" TargetMode="External"/><Relationship Id="rId219" Type="http://schemas.openxmlformats.org/officeDocument/2006/relationships/hyperlink" Target="https://www.creama.org.br/uploads/servico/7793/x5-4su5ZsrAnSGlyjuCoy-EKnDp25gZg.pdf" TargetMode="External"/><Relationship Id="rId370" Type="http://schemas.openxmlformats.org/officeDocument/2006/relationships/drawing" Target="../drawings/drawing4.xml"/><Relationship Id="rId230" Type="http://schemas.openxmlformats.org/officeDocument/2006/relationships/hyperlink" Target="http://orse.cehop.se.gov.br/composicao.asp?font_sg_fonte=ORSE&amp;serv_nr_codigo=2797&amp;peri_nr_ano=2022&amp;peri_nr_mes=7&amp;peri_nr_ordem=1" TargetMode="External"/><Relationship Id="rId25" Type="http://schemas.openxmlformats.org/officeDocument/2006/relationships/hyperlink" Target="https://www.creama.org.br/uploads/servico/7793/x5-4su5ZsrAnSGlyjuCoy-EKnDp25gZg.pdf" TargetMode="External"/><Relationship Id="rId67" Type="http://schemas.openxmlformats.org/officeDocument/2006/relationships/hyperlink" Target="https://www.creama.org.br/uploads/servico/7793/x5-4su5ZsrAnSGlyjuCoy-EKnDp25gZg.pdf" TargetMode="External"/><Relationship Id="rId272" Type="http://schemas.openxmlformats.org/officeDocument/2006/relationships/hyperlink" Target="http://orse.cehop.se.gov.br/composicao.asp?font_sg_fonte=SINAPI&amp;serv_nr_codigo=93655&amp;peri_nr_ano=2022&amp;peri_nr_mes=7&amp;peri_nr_ordem=1" TargetMode="External"/><Relationship Id="rId328" Type="http://schemas.openxmlformats.org/officeDocument/2006/relationships/hyperlink" Target="http://orse.cehop.se.gov.br/composicao.asp?font_sg_fonte=ORSE&amp;serv_nr_codigo=13040&amp;peri_nr_ano=2022&amp;peri_nr_mes=7&amp;peri_nr_ordem=1" TargetMode="External"/><Relationship Id="rId132" Type="http://schemas.openxmlformats.org/officeDocument/2006/relationships/hyperlink" Target="https://www.creama.org.br/uploads/servico/7793/x5-4su5ZsrAnSGlyjuCoy-EKnDp25gZg.pdf" TargetMode="External"/><Relationship Id="rId174" Type="http://schemas.openxmlformats.org/officeDocument/2006/relationships/hyperlink" Target="https://www.creama.org.br/uploads/servico/7793/x5-4su5ZsrAnSGlyjuCoy-EKnDp25gZg.pdf" TargetMode="External"/><Relationship Id="rId241" Type="http://schemas.openxmlformats.org/officeDocument/2006/relationships/hyperlink" Target="http://orse.cehop.se.gov.br/composicao.asp?font_sg_fonte=ORSE&amp;serv_nr_codigo=763&amp;peri_nr_ano=2021&amp;peri_nr_mes=9&amp;peri_nr_ordem=1" TargetMode="External"/><Relationship Id="rId15" Type="http://schemas.openxmlformats.org/officeDocument/2006/relationships/hyperlink" Target="https://www.creama.org.br/uploads/servico/7793/x5-4su5ZsrAnSGlyjuCoy-EKnDp25gZg.pdf" TargetMode="External"/><Relationship Id="rId36" Type="http://schemas.openxmlformats.org/officeDocument/2006/relationships/hyperlink" Target="https://www.creama.org.br/uploads/servico/7793/x5-4su5ZsrAnSGlyjuCoy-EKnDp25gZg.pdf" TargetMode="External"/><Relationship Id="rId57" Type="http://schemas.openxmlformats.org/officeDocument/2006/relationships/hyperlink" Target="https://www.creama.org.br/uploads/servico/7793/x5-4su5ZsrAnSGlyjuCoy-EKnDp25gZg.pdf" TargetMode="External"/><Relationship Id="rId262" Type="http://schemas.openxmlformats.org/officeDocument/2006/relationships/hyperlink" Target="http://orse.cehop.se.gov.br/composicao.asp?font_sg_fonte=ORSE&amp;serv_nr_codigo=9045&amp;peri_nr_ano=2022&amp;peri_nr_mes=7&amp;peri_nr_ordem=1" TargetMode="External"/><Relationship Id="rId283" Type="http://schemas.openxmlformats.org/officeDocument/2006/relationships/hyperlink" Target="http://orse.cehop.se.gov.br/composicao.asp?font_sg_fonte=ORSE&amp;serv_nr_codigo=3765&amp;peri_nr_ano=2022&amp;peri_nr_mes=7&amp;peri_nr_ordem=1" TargetMode="External"/><Relationship Id="rId318" Type="http://schemas.openxmlformats.org/officeDocument/2006/relationships/hyperlink" Target="http://orse.cehop.se.gov.br/composicao.asp?font_sg_fonte=ORSE&amp;serv_nr_codigo=598&amp;peri_nr_ano=2022&amp;peri_nr_mes=7&amp;peri_nr_ordem=1" TargetMode="External"/><Relationship Id="rId339" Type="http://schemas.openxmlformats.org/officeDocument/2006/relationships/hyperlink" Target="http://orse.cehop.se.gov.br/composicao.asp?font_sg_fonte=ORSE&amp;serv_nr_codigo=11999&amp;peri_nr_ano=2022&amp;peri_nr_mes=7&amp;peri_nr_ordem=1" TargetMode="External"/><Relationship Id="rId78" Type="http://schemas.openxmlformats.org/officeDocument/2006/relationships/hyperlink" Target="https://www.creama.org.br/uploads/servico/7793/x5-4su5ZsrAnSGlyjuCoy-EKnDp25gZg.pdf" TargetMode="External"/><Relationship Id="rId99" Type="http://schemas.openxmlformats.org/officeDocument/2006/relationships/hyperlink" Target="https://www.creama.org.br/uploads/servico/7793/x5-4su5ZsrAnSGlyjuCoy-EKnDp25gZg.pdf" TargetMode="External"/><Relationship Id="rId101" Type="http://schemas.openxmlformats.org/officeDocument/2006/relationships/hyperlink" Target="https://www.creama.org.br/uploads/servico/7793/x5-4su5ZsrAnSGlyjuCoy-EKnDp25gZg.pdf" TargetMode="External"/><Relationship Id="rId122" Type="http://schemas.openxmlformats.org/officeDocument/2006/relationships/hyperlink" Target="https://www.creama.org.br/uploads/servico/7793/x5-4su5ZsrAnSGlyjuCoy-EKnDp25gZg.pdf" TargetMode="External"/><Relationship Id="rId143" Type="http://schemas.openxmlformats.org/officeDocument/2006/relationships/hyperlink" Target="https://www.creama.org.br/uploads/servico/7793/x5-4su5ZsrAnSGlyjuCoy-EKnDp25gZg.pdf" TargetMode="External"/><Relationship Id="rId164" Type="http://schemas.openxmlformats.org/officeDocument/2006/relationships/hyperlink" Target="https://www.creama.org.br/uploads/servico/7793/x5-4su5ZsrAnSGlyjuCoy-EKnDp25gZg.pdf" TargetMode="External"/><Relationship Id="rId185" Type="http://schemas.openxmlformats.org/officeDocument/2006/relationships/hyperlink" Target="https://www.creama.org.br/uploads/servico/7793/x5-4su5ZsrAnSGlyjuCoy-EKnDp25gZg.pdf" TargetMode="External"/><Relationship Id="rId350" Type="http://schemas.openxmlformats.org/officeDocument/2006/relationships/hyperlink" Target="http://orse.cehop.se.gov.br/composicao.asp?font_sg_fonte=ORSE&amp;serv_nr_codigo=3798&amp;peri_nr_ano=2022&amp;peri_nr_mes=7&amp;peri_nr_ordem=1" TargetMode="External"/><Relationship Id="rId9" Type="http://schemas.openxmlformats.org/officeDocument/2006/relationships/hyperlink" Target="https://www.creama.org.br/uploads/servico/7793/x5-4su5ZsrAnSGlyjuCoy-EKnDp25gZg.pdf" TargetMode="External"/><Relationship Id="rId210" Type="http://schemas.openxmlformats.org/officeDocument/2006/relationships/hyperlink" Target="https://www.creama.org.br/uploads/servico/7793/x5-4su5ZsrAnSGlyjuCoy-EKnDp25gZg.pdf" TargetMode="External"/><Relationship Id="rId26" Type="http://schemas.openxmlformats.org/officeDocument/2006/relationships/hyperlink" Target="https://www.creama.org.br/uploads/servico/7793/x5-4su5ZsrAnSGlyjuCoy-EKnDp25gZg.pdf" TargetMode="External"/><Relationship Id="rId231" Type="http://schemas.openxmlformats.org/officeDocument/2006/relationships/hyperlink" Target="http://orse.cehop.se.gov.br/composicao.asp?font_sg_fonte=ORSE&amp;serv_nr_codigo=2797&amp;peri_nr_ano=2022&amp;peri_nr_mes=7&amp;peri_nr_ordem=1" TargetMode="External"/><Relationship Id="rId252" Type="http://schemas.openxmlformats.org/officeDocument/2006/relationships/hyperlink" Target="http://orse.cehop.se.gov.br/composicao.asp?font_sg_fonte=ORSE&amp;serv_nr_codigo=12545&amp;peri_nr_ano=2022&amp;peri_nr_mes=7&amp;peri_nr_ordem=1" TargetMode="External"/><Relationship Id="rId273" Type="http://schemas.openxmlformats.org/officeDocument/2006/relationships/hyperlink" Target="http://orse.cehop.se.gov.br/composicao.asp?font_sg_fonte=SINAPI&amp;serv_nr_codigo=93655&amp;peri_nr_ano=2022&amp;peri_nr_mes=7&amp;peri_nr_ordem=1" TargetMode="External"/><Relationship Id="rId294" Type="http://schemas.openxmlformats.org/officeDocument/2006/relationships/hyperlink" Target="http://orse.cehop.se.gov.br/composicao.asp?font_sg_fonte=ORSE&amp;serv_nr_codigo=356&amp;peri_nr_ano=2022&amp;peri_nr_mes=7&amp;peri_nr_ordem=1" TargetMode="External"/><Relationship Id="rId308" Type="http://schemas.openxmlformats.org/officeDocument/2006/relationships/hyperlink" Target="http://orse.cehop.se.gov.br/composicao.asp?font_sg_fonte=ORSE&amp;serv_nr_codigo=367&amp;peri_nr_ano=2022&amp;peri_nr_mes=7&amp;peri_nr_ordem=1" TargetMode="External"/><Relationship Id="rId329" Type="http://schemas.openxmlformats.org/officeDocument/2006/relationships/hyperlink" Target="http://orse.cehop.se.gov.br/composicao.asp?font_sg_fonte=ORSE&amp;serv_nr_codigo=13040&amp;peri_nr_ano=2022&amp;peri_nr_mes=7&amp;peri_nr_ordem=1" TargetMode="External"/><Relationship Id="rId47" Type="http://schemas.openxmlformats.org/officeDocument/2006/relationships/hyperlink" Target="https://www.creama.org.br/uploads/servico/7793/x5-4su5ZsrAnSGlyjuCoy-EKnDp25gZg.pdf" TargetMode="External"/><Relationship Id="rId68" Type="http://schemas.openxmlformats.org/officeDocument/2006/relationships/hyperlink" Target="https://www.creama.org.br/uploads/servico/7793/x5-4su5ZsrAnSGlyjuCoy-EKnDp25gZg.pdf" TargetMode="External"/><Relationship Id="rId89" Type="http://schemas.openxmlformats.org/officeDocument/2006/relationships/hyperlink" Target="https://www.creama.org.br/uploads/servico/7793/x5-4su5ZsrAnSGlyjuCoy-EKnDp25gZg.pdf" TargetMode="External"/><Relationship Id="rId112" Type="http://schemas.openxmlformats.org/officeDocument/2006/relationships/hyperlink" Target="https://www.creama.org.br/uploads/servico/7793/x5-4su5ZsrAnSGlyjuCoy-EKnDp25gZg.pdf" TargetMode="External"/><Relationship Id="rId133" Type="http://schemas.openxmlformats.org/officeDocument/2006/relationships/hyperlink" Target="https://www.creama.org.br/uploads/servico/7793/x5-4su5ZsrAnSGlyjuCoy-EKnDp25gZg.pdf" TargetMode="External"/><Relationship Id="rId154" Type="http://schemas.openxmlformats.org/officeDocument/2006/relationships/hyperlink" Target="https://www.creama.org.br/uploads/servico/7793/x5-4su5ZsrAnSGlyjuCoy-EKnDp25gZg.pdf" TargetMode="External"/><Relationship Id="rId175" Type="http://schemas.openxmlformats.org/officeDocument/2006/relationships/hyperlink" Target="https://www.creama.org.br/uploads/servico/7793/x5-4su5ZsrAnSGlyjuCoy-EKnDp25gZg.pdf" TargetMode="External"/><Relationship Id="rId340" Type="http://schemas.openxmlformats.org/officeDocument/2006/relationships/hyperlink" Target="http://orse.cehop.se.gov.br/composicao.asp?font_sg_fonte=ORSE&amp;serv_nr_codigo=11997&amp;peri_nr_ano=2022&amp;peri_nr_mes=7&amp;peri_nr_ordem=1" TargetMode="External"/><Relationship Id="rId361" Type="http://schemas.openxmlformats.org/officeDocument/2006/relationships/hyperlink" Target="http://orse.cehop.se.gov.br/composicao.asp?font_sg_fonte=ORSE&amp;serv_nr_codigo=1850&amp;peri_nr_ano=2022&amp;peri_nr_mes=7&amp;peri_nr_ordem=1" TargetMode="External"/><Relationship Id="rId196" Type="http://schemas.openxmlformats.org/officeDocument/2006/relationships/hyperlink" Target="https://www.creama.org.br/uploads/servico/7793/x5-4su5ZsrAnSGlyjuCoy-EKnDp25gZg.pdf" TargetMode="External"/><Relationship Id="rId200" Type="http://schemas.openxmlformats.org/officeDocument/2006/relationships/hyperlink" Target="https://www.creama.org.br/uploads/servico/7793/x5-4su5ZsrAnSGlyjuCoy-EKnDp25gZg.pdf" TargetMode="External"/><Relationship Id="rId16" Type="http://schemas.openxmlformats.org/officeDocument/2006/relationships/hyperlink" Target="https://www.creama.org.br/uploads/servico/7793/x5-4su5ZsrAnSGlyjuCoy-EKnDp25gZg.pdf" TargetMode="External"/><Relationship Id="rId221" Type="http://schemas.openxmlformats.org/officeDocument/2006/relationships/hyperlink" Target="https://www.creama.org.br/uploads/servico/7793/x5-4su5ZsrAnSGlyjuCoy-EKnDp25gZg.pdf" TargetMode="External"/><Relationship Id="rId242" Type="http://schemas.openxmlformats.org/officeDocument/2006/relationships/hyperlink" Target="http://orse.cehop.se.gov.br/composicao.asp?font_sg_fonte=ORSE&amp;serv_nr_codigo=764&amp;peri_nr_ano=2022&amp;peri_nr_mes=7&amp;peri_nr_ordem=1" TargetMode="External"/><Relationship Id="rId263" Type="http://schemas.openxmlformats.org/officeDocument/2006/relationships/hyperlink" Target="http://orse.cehop.se.gov.br/composicao.asp?font_sg_fonte=ORSE&amp;serv_nr_codigo=9045&amp;peri_nr_ano=2022&amp;peri_nr_mes=7&amp;peri_nr_ordem=1" TargetMode="External"/><Relationship Id="rId284" Type="http://schemas.openxmlformats.org/officeDocument/2006/relationships/hyperlink" Target="http://orse.cehop.se.gov.br/composicao.asp?font_sg_fonte=ORSE&amp;serv_nr_codigo=11980&amp;peri_nr_ano=2022&amp;peri_nr_mes=7&amp;peri_nr_ordem=1" TargetMode="External"/><Relationship Id="rId319" Type="http://schemas.openxmlformats.org/officeDocument/2006/relationships/hyperlink" Target="http://orse.cehop.se.gov.br/composicao.asp?font_sg_fonte=ORSE&amp;serv_nr_codigo=598&amp;peri_nr_ano=2022&amp;peri_nr_mes=7&amp;peri_nr_ordem=1" TargetMode="External"/><Relationship Id="rId37" Type="http://schemas.openxmlformats.org/officeDocument/2006/relationships/hyperlink" Target="https://www.creama.org.br/uploads/servico/7793/x5-4su5ZsrAnSGlyjuCoy-EKnDp25gZg.pdf" TargetMode="External"/><Relationship Id="rId58" Type="http://schemas.openxmlformats.org/officeDocument/2006/relationships/hyperlink" Target="https://www.creama.org.br/uploads/servico/7793/x5-4su5ZsrAnSGlyjuCoy-EKnDp25gZg.pdf" TargetMode="External"/><Relationship Id="rId79" Type="http://schemas.openxmlformats.org/officeDocument/2006/relationships/hyperlink" Target="https://www.creama.org.br/uploads/servico/7793/x5-4su5ZsrAnSGlyjuCoy-EKnDp25gZg.pdf" TargetMode="External"/><Relationship Id="rId102" Type="http://schemas.openxmlformats.org/officeDocument/2006/relationships/hyperlink" Target="https://www.creama.org.br/uploads/servico/7793/x5-4su5ZsrAnSGlyjuCoy-EKnDp25gZg.pdf" TargetMode="External"/><Relationship Id="rId123" Type="http://schemas.openxmlformats.org/officeDocument/2006/relationships/hyperlink" Target="https://www.creama.org.br/uploads/servico/7793/x5-4su5ZsrAnSGlyjuCoy-EKnDp25gZg.pdf" TargetMode="External"/><Relationship Id="rId144" Type="http://schemas.openxmlformats.org/officeDocument/2006/relationships/hyperlink" Target="https://www.creama.org.br/uploads/servico/7793/x5-4su5ZsrAnSGlyjuCoy-EKnDp25gZg.pdf" TargetMode="External"/><Relationship Id="rId330" Type="http://schemas.openxmlformats.org/officeDocument/2006/relationships/hyperlink" Target="http://orse.cehop.se.gov.br/composicao.asp?font_sg_fonte=ORSE&amp;serv_nr_codigo=2999&amp;peri_nr_ano=2022&amp;peri_nr_mes=7&amp;peri_nr_ordem=1" TargetMode="External"/><Relationship Id="rId90" Type="http://schemas.openxmlformats.org/officeDocument/2006/relationships/hyperlink" Target="https://www.creama.org.br/uploads/servico/7793/x5-4su5ZsrAnSGlyjuCoy-EKnDp25gZg.pdf" TargetMode="External"/><Relationship Id="rId165" Type="http://schemas.openxmlformats.org/officeDocument/2006/relationships/hyperlink" Target="https://www.creama.org.br/uploads/servico/7793/x5-4su5ZsrAnSGlyjuCoy-EKnDp25gZg.pdf" TargetMode="External"/><Relationship Id="rId186" Type="http://schemas.openxmlformats.org/officeDocument/2006/relationships/hyperlink" Target="https://www.creama.org.br/uploads/servico/7793/x5-4su5ZsrAnSGlyjuCoy-EKnDp25gZg.pdf" TargetMode="External"/><Relationship Id="rId351" Type="http://schemas.openxmlformats.org/officeDocument/2006/relationships/hyperlink" Target="http://orse.cehop.se.gov.br/composicao.asp?font_sg_fonte=ORSE&amp;serv_nr_codigo=3798&amp;peri_nr_ano=2022&amp;peri_nr_mes=7&amp;peri_nr_ordem=1" TargetMode="External"/><Relationship Id="rId211" Type="http://schemas.openxmlformats.org/officeDocument/2006/relationships/hyperlink" Target="https://www.creama.org.br/uploads/servico/7793/x5-4su5ZsrAnSGlyjuCoy-EKnDp25gZg.pdf" TargetMode="External"/><Relationship Id="rId232" Type="http://schemas.openxmlformats.org/officeDocument/2006/relationships/hyperlink" Target="http://orse.cehop.se.gov.br/composicao.asp?font_sg_fonte=ORSE&amp;serv_nr_codigo=8075&amp;peri_nr_ano=2022&amp;peri_nr_mes=7&amp;peri_nr_ordem=1" TargetMode="External"/><Relationship Id="rId253" Type="http://schemas.openxmlformats.org/officeDocument/2006/relationships/hyperlink" Target="http://orse.cehop.se.gov.br/composicao.asp?font_sg_fonte=ORSE&amp;serv_nr_codigo=12545&amp;peri_nr_ano=2021&amp;peri_nr_mes=9&amp;peri_nr_ordem=1" TargetMode="External"/><Relationship Id="rId274" Type="http://schemas.openxmlformats.org/officeDocument/2006/relationships/hyperlink" Target="http://orse.cehop.se.gov.br/composicao.asp?font_sg_fonte=SINAPI&amp;serv_nr_codigo=93669&amp;peri_nr_ano=2022&amp;peri_nr_mes=7&amp;peri_nr_ordem=1" TargetMode="External"/><Relationship Id="rId295" Type="http://schemas.openxmlformats.org/officeDocument/2006/relationships/hyperlink" Target="http://orse.cehop.se.gov.br/composicao.asp?font_sg_fonte=ORSE&amp;serv_nr_codigo=356&amp;peri_nr_ano=2022&amp;peri_nr_mes=7&amp;peri_nr_ordem=1" TargetMode="External"/><Relationship Id="rId309" Type="http://schemas.openxmlformats.org/officeDocument/2006/relationships/hyperlink" Target="http://orse.cehop.se.gov.br/composicao.asp?font_sg_fonte=ORSE&amp;serv_nr_codigo=367&amp;peri_nr_ano=2022&amp;peri_nr_mes=7&amp;peri_nr_ordem=1" TargetMode="External"/><Relationship Id="rId27" Type="http://schemas.openxmlformats.org/officeDocument/2006/relationships/hyperlink" Target="https://www.creama.org.br/uploads/servico/7793/x5-4su5ZsrAnSGlyjuCoy-EKnDp25gZg.pdf" TargetMode="External"/><Relationship Id="rId48" Type="http://schemas.openxmlformats.org/officeDocument/2006/relationships/hyperlink" Target="https://www.creama.org.br/uploads/servico/7793/x5-4su5ZsrAnSGlyjuCoy-EKnDp25gZg.pdf" TargetMode="External"/><Relationship Id="rId69" Type="http://schemas.openxmlformats.org/officeDocument/2006/relationships/hyperlink" Target="https://www.creama.org.br/uploads/servico/7793/x5-4su5ZsrAnSGlyjuCoy-EKnDp25gZg.pdf" TargetMode="External"/><Relationship Id="rId113" Type="http://schemas.openxmlformats.org/officeDocument/2006/relationships/hyperlink" Target="https://www.creama.org.br/uploads/servico/7793/x5-4su5ZsrAnSGlyjuCoy-EKnDp25gZg.pdf" TargetMode="External"/><Relationship Id="rId134" Type="http://schemas.openxmlformats.org/officeDocument/2006/relationships/hyperlink" Target="https://www.creama.org.br/uploads/servico/7793/x5-4su5ZsrAnSGlyjuCoy-EKnDp25gZg.pdf" TargetMode="External"/><Relationship Id="rId320" Type="http://schemas.openxmlformats.org/officeDocument/2006/relationships/hyperlink" Target="http://orse.cehop.se.gov.br/composicao.asp?font_sg_fonte=ORSE&amp;serv_nr_codigo=599&amp;peri_nr_ano=2022&amp;peri_nr_mes=7&amp;peri_nr_ordem=1" TargetMode="External"/><Relationship Id="rId80" Type="http://schemas.openxmlformats.org/officeDocument/2006/relationships/hyperlink" Target="https://www.creama.org.br/uploads/servico/7793/x5-4su5ZsrAnSGlyjuCoy-EKnDp25gZg.pdf" TargetMode="External"/><Relationship Id="rId155" Type="http://schemas.openxmlformats.org/officeDocument/2006/relationships/hyperlink" Target="https://www.creama.org.br/uploads/servico/7793/x5-4su5ZsrAnSGlyjuCoy-EKnDp25gZg.pdf" TargetMode="External"/><Relationship Id="rId176" Type="http://schemas.openxmlformats.org/officeDocument/2006/relationships/hyperlink" Target="https://www.creama.org.br/uploads/servico/7793/x5-4su5ZsrAnSGlyjuCoy-EKnDp25gZg.pdf" TargetMode="External"/><Relationship Id="rId197" Type="http://schemas.openxmlformats.org/officeDocument/2006/relationships/hyperlink" Target="https://www.creama.org.br/uploads/servico/7793/x5-4su5ZsrAnSGlyjuCoy-EKnDp25gZg.pdf" TargetMode="External"/><Relationship Id="rId341" Type="http://schemas.openxmlformats.org/officeDocument/2006/relationships/hyperlink" Target="http://orse.cehop.se.gov.br/composicao.asp?font_sg_fonte=ORSE&amp;serv_nr_codigo=11997&amp;peri_nr_ano=2022&amp;peri_nr_mes=7&amp;peri_nr_ordem=1" TargetMode="External"/><Relationship Id="rId362" Type="http://schemas.openxmlformats.org/officeDocument/2006/relationships/hyperlink" Target="http://orse.cehop.se.gov.br/composicao.asp?font_sg_fonte=ORSE&amp;serv_nr_codigo=1849&amp;peri_nr_ano=2022&amp;peri_nr_mes=7&amp;peri_nr_ordem=1" TargetMode="External"/><Relationship Id="rId201" Type="http://schemas.openxmlformats.org/officeDocument/2006/relationships/hyperlink" Target="https://www.creama.org.br/uploads/servico/7793/x5-4su5ZsrAnSGlyjuCoy-EKnDp25gZg.pdf" TargetMode="External"/><Relationship Id="rId222" Type="http://schemas.openxmlformats.org/officeDocument/2006/relationships/hyperlink" Target="https://www.creama.org.br/uploads/servico/7793/x5-4su5ZsrAnSGlyjuCoy-EKnDp25gZg.pdf" TargetMode="External"/><Relationship Id="rId243" Type="http://schemas.openxmlformats.org/officeDocument/2006/relationships/hyperlink" Target="http://orse.cehop.se.gov.br/composicao.asp?font_sg_fonte=ORSE&amp;serv_nr_codigo=764&amp;peri_nr_ano=2021&amp;peri_nr_mes=9&amp;peri_nr_ordem=1" TargetMode="External"/><Relationship Id="rId264" Type="http://schemas.openxmlformats.org/officeDocument/2006/relationships/hyperlink" Target="http://orse.cehop.se.gov.br/composicao.asp?font_sg_fonte=ORSE&amp;serv_nr_codigo=3771&amp;peri_nr_ano=2022&amp;peri_nr_mes=7&amp;peri_nr_ordem=1" TargetMode="External"/><Relationship Id="rId285" Type="http://schemas.openxmlformats.org/officeDocument/2006/relationships/hyperlink" Target="http://orse.cehop.se.gov.br/composicao.asp?font_sg_fonte=ORSE&amp;serv_nr_codigo=11980&amp;peri_nr_ano=2022&amp;peri_nr_mes=7&amp;peri_nr_ordem=1" TargetMode="External"/><Relationship Id="rId17" Type="http://schemas.openxmlformats.org/officeDocument/2006/relationships/hyperlink" Target="https://www.creama.org.br/uploads/servico/7793/x5-4su5ZsrAnSGlyjuCoy-EKnDp25gZg.pdf" TargetMode="External"/><Relationship Id="rId38" Type="http://schemas.openxmlformats.org/officeDocument/2006/relationships/hyperlink" Target="https://www.creama.org.br/uploads/servico/7793/x5-4su5ZsrAnSGlyjuCoy-EKnDp25gZg.pdf" TargetMode="External"/><Relationship Id="rId59" Type="http://schemas.openxmlformats.org/officeDocument/2006/relationships/hyperlink" Target="https://www.creama.org.br/uploads/servico/7793/x5-4su5ZsrAnSGlyjuCoy-EKnDp25gZg.pdf" TargetMode="External"/><Relationship Id="rId103" Type="http://schemas.openxmlformats.org/officeDocument/2006/relationships/hyperlink" Target="https://www.creama.org.br/uploads/servico/7793/x5-4su5ZsrAnSGlyjuCoy-EKnDp25gZg.pdf" TargetMode="External"/><Relationship Id="rId124" Type="http://schemas.openxmlformats.org/officeDocument/2006/relationships/hyperlink" Target="https://www.creama.org.br/uploads/servico/7793/x5-4su5ZsrAnSGlyjuCoy-EKnDp25gZg.pdf" TargetMode="External"/><Relationship Id="rId310" Type="http://schemas.openxmlformats.org/officeDocument/2006/relationships/hyperlink" Target="http://orse.cehop.se.gov.br/composicao.asp?font_sg_fonte=ORSE&amp;serv_nr_codigo=368&amp;peri_nr_ano=2022&amp;peri_nr_mes=7&amp;peri_nr_ordem=1" TargetMode="External"/><Relationship Id="rId70" Type="http://schemas.openxmlformats.org/officeDocument/2006/relationships/hyperlink" Target="https://www.creama.org.br/uploads/servico/7793/x5-4su5ZsrAnSGlyjuCoy-EKnDp25gZg.pdf" TargetMode="External"/><Relationship Id="rId91" Type="http://schemas.openxmlformats.org/officeDocument/2006/relationships/hyperlink" Target="https://www.creama.org.br/uploads/servico/7793/x5-4su5ZsrAnSGlyjuCoy-EKnDp25gZg.pdf" TargetMode="External"/><Relationship Id="rId145" Type="http://schemas.openxmlformats.org/officeDocument/2006/relationships/hyperlink" Target="https://www.creama.org.br/uploads/servico/7793/x5-4su5ZsrAnSGlyjuCoy-EKnDp25gZg.pdf" TargetMode="External"/><Relationship Id="rId166" Type="http://schemas.openxmlformats.org/officeDocument/2006/relationships/hyperlink" Target="https://www.creama.org.br/uploads/servico/7793/x5-4su5ZsrAnSGlyjuCoy-EKnDp25gZg.pdf" TargetMode="External"/><Relationship Id="rId187" Type="http://schemas.openxmlformats.org/officeDocument/2006/relationships/hyperlink" Target="https://www.creama.org.br/uploads/servico/7793/x5-4su5ZsrAnSGlyjuCoy-EKnDp25gZg.pdf" TargetMode="External"/><Relationship Id="rId331" Type="http://schemas.openxmlformats.org/officeDocument/2006/relationships/hyperlink" Target="http://orse.cehop.se.gov.br/composicao.asp?font_sg_fonte=ORSE&amp;serv_nr_codigo=2999&amp;peri_nr_ano=2022&amp;peri_nr_mes=7&amp;peri_nr_ordem=1" TargetMode="External"/><Relationship Id="rId352" Type="http://schemas.openxmlformats.org/officeDocument/2006/relationships/hyperlink" Target="http://orse.cehop.se.gov.br/composicao.asp?font_sg_fonte=ORSE&amp;serv_nr_codigo=3797&amp;peri_nr_ano=2022&amp;peri_nr_mes=7&amp;peri_nr_ordem=1" TargetMode="External"/><Relationship Id="rId1" Type="http://schemas.openxmlformats.org/officeDocument/2006/relationships/hyperlink" Target="http://orse.cehop.se.gov.br/composicao.asp?font_sg_fonte=ORSE&amp;serv_nr_codigo=11397&amp;peri_nr_ano=2022&amp;peri_nr_mes=7&amp;peri_nr_ordem=1" TargetMode="External"/><Relationship Id="rId212" Type="http://schemas.openxmlformats.org/officeDocument/2006/relationships/hyperlink" Target="https://www.creama.org.br/uploads/servico/7793/x5-4su5ZsrAnSGlyjuCoy-EKnDp25gZg.pdf" TargetMode="External"/><Relationship Id="rId233" Type="http://schemas.openxmlformats.org/officeDocument/2006/relationships/hyperlink" Target="http://orse.cehop.se.gov.br/composicao.asp?font_sg_fonte=ORSE&amp;serv_nr_codigo=8075&amp;peri_nr_ano=2022&amp;peri_nr_mes=7&amp;peri_nr_ordem=1" TargetMode="External"/><Relationship Id="rId254" Type="http://schemas.openxmlformats.org/officeDocument/2006/relationships/hyperlink" Target="http://orse.cehop.se.gov.br/composicao.asp?font_sg_fonte=ORSE&amp;serv_nr_codigo=424&amp;peri_nr_ano=2022&amp;peri_nr_mes=7&amp;peri_nr_ordem=1" TargetMode="External"/><Relationship Id="rId28" Type="http://schemas.openxmlformats.org/officeDocument/2006/relationships/hyperlink" Target="https://www.creama.org.br/uploads/servico/7793/x5-4su5ZsrAnSGlyjuCoy-EKnDp25gZg.pdf" TargetMode="External"/><Relationship Id="rId49" Type="http://schemas.openxmlformats.org/officeDocument/2006/relationships/hyperlink" Target="https://www.creama.org.br/uploads/servico/7793/x5-4su5ZsrAnSGlyjuCoy-EKnDp25gZg.pdf" TargetMode="External"/><Relationship Id="rId114" Type="http://schemas.openxmlformats.org/officeDocument/2006/relationships/hyperlink" Target="https://www.creama.org.br/uploads/servico/7793/x5-4su5ZsrAnSGlyjuCoy-EKnDp25gZg.pdf" TargetMode="External"/><Relationship Id="rId275" Type="http://schemas.openxmlformats.org/officeDocument/2006/relationships/hyperlink" Target="http://orse.cehop.se.gov.br/composicao.asp?font_sg_fonte=SINAPI&amp;serv_nr_codigo=93669&amp;peri_nr_ano=2022&amp;peri_nr_mes=7&amp;peri_nr_ordem=1" TargetMode="External"/><Relationship Id="rId296" Type="http://schemas.openxmlformats.org/officeDocument/2006/relationships/hyperlink" Target="http://orse.cehop.se.gov.br/composicao.asp?font_sg_fonte=ORSE&amp;serv_nr_codigo=358&amp;peri_nr_ano=2022&amp;peri_nr_mes=7&amp;peri_nr_ordem=1" TargetMode="External"/><Relationship Id="rId300" Type="http://schemas.openxmlformats.org/officeDocument/2006/relationships/hyperlink" Target="http://orse.cehop.se.gov.br/composicao.asp?font_sg_fonte=ORSE&amp;serv_nr_codigo=11343&amp;peri_nr_ano=2022&amp;peri_nr_mes=7&amp;peri_nr_ordem=1" TargetMode="External"/><Relationship Id="rId60" Type="http://schemas.openxmlformats.org/officeDocument/2006/relationships/hyperlink" Target="https://www.creama.org.br/uploads/servico/7793/x5-4su5ZsrAnSGlyjuCoy-EKnDp25gZg.pdf" TargetMode="External"/><Relationship Id="rId81" Type="http://schemas.openxmlformats.org/officeDocument/2006/relationships/hyperlink" Target="https://www.creama.org.br/uploads/servico/7793/x5-4su5ZsrAnSGlyjuCoy-EKnDp25gZg.pdf" TargetMode="External"/><Relationship Id="rId135" Type="http://schemas.openxmlformats.org/officeDocument/2006/relationships/hyperlink" Target="https://www.creama.org.br/uploads/servico/7793/x5-4su5ZsrAnSGlyjuCoy-EKnDp25gZg.pdf" TargetMode="External"/><Relationship Id="rId156" Type="http://schemas.openxmlformats.org/officeDocument/2006/relationships/hyperlink" Target="https://www.creama.org.br/uploads/servico/7793/x5-4su5ZsrAnSGlyjuCoy-EKnDp25gZg.pdf" TargetMode="External"/><Relationship Id="rId177" Type="http://schemas.openxmlformats.org/officeDocument/2006/relationships/hyperlink" Target="https://www.creama.org.br/uploads/servico/7793/x5-4su5ZsrAnSGlyjuCoy-EKnDp25gZg.pdf" TargetMode="External"/><Relationship Id="rId198" Type="http://schemas.openxmlformats.org/officeDocument/2006/relationships/hyperlink" Target="https://www.creama.org.br/uploads/servico/7793/x5-4su5ZsrAnSGlyjuCoy-EKnDp25gZg.pdf" TargetMode="External"/><Relationship Id="rId321" Type="http://schemas.openxmlformats.org/officeDocument/2006/relationships/hyperlink" Target="http://orse.cehop.se.gov.br/composicao.asp?font_sg_fonte=ORSE&amp;serv_nr_codigo=599&amp;peri_nr_ano=2022&amp;peri_nr_mes=7&amp;peri_nr_ordem=1" TargetMode="External"/><Relationship Id="rId342" Type="http://schemas.openxmlformats.org/officeDocument/2006/relationships/hyperlink" Target="http://orse.cehop.se.gov.br/composicao.asp?font_sg_fonte=ORSE&amp;serv_nr_codigo=11996&amp;peri_nr_ano=2022&amp;peri_nr_mes=7&amp;peri_nr_ordem=1" TargetMode="External"/><Relationship Id="rId363" Type="http://schemas.openxmlformats.org/officeDocument/2006/relationships/hyperlink" Target="http://orse.cehop.se.gov.br/composicao.asp?font_sg_fonte=ORSE&amp;serv_nr_codigo=1849&amp;peri_nr_ano=2022&amp;peri_nr_mes=7&amp;peri_nr_ordem=1" TargetMode="External"/><Relationship Id="rId202" Type="http://schemas.openxmlformats.org/officeDocument/2006/relationships/hyperlink" Target="https://www.creama.org.br/uploads/servico/7793/x5-4su5ZsrAnSGlyjuCoy-EKnDp25gZg.pdf" TargetMode="External"/><Relationship Id="rId223" Type="http://schemas.openxmlformats.org/officeDocument/2006/relationships/hyperlink" Target="https://www.creama.org.br/uploads/servico/7793/x5-4su5ZsrAnSGlyjuCoy-EKnDp25gZg.pdf" TargetMode="External"/><Relationship Id="rId244" Type="http://schemas.openxmlformats.org/officeDocument/2006/relationships/hyperlink" Target="http://orse.cehop.se.gov.br/composicao.asp?font_sg_fonte=ORSE&amp;serv_nr_codigo=12959&amp;peri_nr_ano=2022&amp;peri_nr_mes=7&amp;peri_nr_ordem=1" TargetMode="External"/><Relationship Id="rId18" Type="http://schemas.openxmlformats.org/officeDocument/2006/relationships/hyperlink" Target="https://www.creama.org.br/uploads/servico/7793/x5-4su5ZsrAnSGlyjuCoy-EKnDp25gZg.pdf" TargetMode="External"/><Relationship Id="rId39" Type="http://schemas.openxmlformats.org/officeDocument/2006/relationships/hyperlink" Target="https://www.creama.org.br/uploads/servico/7793/x5-4su5ZsrAnSGlyjuCoy-EKnDp25gZg.pdf" TargetMode="External"/><Relationship Id="rId265" Type="http://schemas.openxmlformats.org/officeDocument/2006/relationships/hyperlink" Target="http://orse.cehop.se.gov.br/composicao.asp?font_sg_fonte=ORSE&amp;serv_nr_codigo=3771&amp;peri_nr_ano=2022&amp;peri_nr_mes=7&amp;peri_nr_ordem=1" TargetMode="External"/><Relationship Id="rId286" Type="http://schemas.openxmlformats.org/officeDocument/2006/relationships/hyperlink" Target="http://orse.cehop.se.gov.br/composicao.asp?font_sg_fonte=ORSE&amp;serv_nr_codigo=7150&amp;peri_nr_ano=2022&amp;peri_nr_mes=7&amp;peri_nr_ordem=1" TargetMode="External"/><Relationship Id="rId50" Type="http://schemas.openxmlformats.org/officeDocument/2006/relationships/hyperlink" Target="https://www.creama.org.br/uploads/servico/7793/x5-4su5ZsrAnSGlyjuCoy-EKnDp25gZg.pdf" TargetMode="External"/><Relationship Id="rId104" Type="http://schemas.openxmlformats.org/officeDocument/2006/relationships/hyperlink" Target="https://www.creama.org.br/uploads/servico/7793/x5-4su5ZsrAnSGlyjuCoy-EKnDp25gZg.pdf" TargetMode="External"/><Relationship Id="rId125" Type="http://schemas.openxmlformats.org/officeDocument/2006/relationships/hyperlink" Target="https://www.creama.org.br/uploads/servico/7793/x5-4su5ZsrAnSGlyjuCoy-EKnDp25gZg.pdf" TargetMode="External"/><Relationship Id="rId146" Type="http://schemas.openxmlformats.org/officeDocument/2006/relationships/hyperlink" Target="https://www.creama.org.br/uploads/servico/7793/x5-4su5ZsrAnSGlyjuCoy-EKnDp25gZg.pdf" TargetMode="External"/><Relationship Id="rId167" Type="http://schemas.openxmlformats.org/officeDocument/2006/relationships/hyperlink" Target="https://www.creama.org.br/uploads/servico/7793/x5-4su5ZsrAnSGlyjuCoy-EKnDp25gZg.pdf" TargetMode="External"/><Relationship Id="rId188" Type="http://schemas.openxmlformats.org/officeDocument/2006/relationships/hyperlink" Target="https://www.creama.org.br/uploads/servico/7793/x5-4su5ZsrAnSGlyjuCoy-EKnDp25gZg.pdf" TargetMode="External"/><Relationship Id="rId311" Type="http://schemas.openxmlformats.org/officeDocument/2006/relationships/hyperlink" Target="http://orse.cehop.se.gov.br/composicao.asp?font_sg_fonte=ORSE&amp;serv_nr_codigo=368&amp;peri_nr_ano=2022&amp;peri_nr_mes=7&amp;peri_nr_ordem=1" TargetMode="External"/><Relationship Id="rId332" Type="http://schemas.openxmlformats.org/officeDocument/2006/relationships/hyperlink" Target="http://orse.cehop.se.gov.br/composicao.asp?font_sg_fonte=ORSE&amp;serv_nr_codigo=3026&amp;peri_nr_ano=2022&amp;peri_nr_mes=7&amp;peri_nr_ordem=1" TargetMode="External"/><Relationship Id="rId353" Type="http://schemas.openxmlformats.org/officeDocument/2006/relationships/hyperlink" Target="http://orse.cehop.se.gov.br/composicao.asp?font_sg_fonte=ORSE&amp;serv_nr_codigo=3797&amp;peri_nr_ano=2022&amp;peri_nr_mes=7&amp;peri_nr_ordem=1" TargetMode="External"/><Relationship Id="rId71" Type="http://schemas.openxmlformats.org/officeDocument/2006/relationships/hyperlink" Target="https://www.creama.org.br/uploads/servico/7793/x5-4su5ZsrAnSGlyjuCoy-EKnDp25gZg.pdf" TargetMode="External"/><Relationship Id="rId92" Type="http://schemas.openxmlformats.org/officeDocument/2006/relationships/hyperlink" Target="https://www.creama.org.br/uploads/servico/7793/x5-4su5ZsrAnSGlyjuCoy-EKnDp25gZg.pdf" TargetMode="External"/><Relationship Id="rId213" Type="http://schemas.openxmlformats.org/officeDocument/2006/relationships/hyperlink" Target="https://www.creama.org.br/uploads/servico/7793/x5-4su5ZsrAnSGlyjuCoy-EKnDp25gZg.pdf" TargetMode="External"/><Relationship Id="rId234" Type="http://schemas.openxmlformats.org/officeDocument/2006/relationships/hyperlink" Target="http://orse.cehop.se.gov.br/composicao.asp?font_sg_fonte=ORSE&amp;serv_nr_codigo=10292&amp;peri_nr_ano=2022&amp;peri_nr_mes=7&amp;peri_nr_ordem=1" TargetMode="External"/><Relationship Id="rId2" Type="http://schemas.openxmlformats.org/officeDocument/2006/relationships/hyperlink" Target="http://orse.cehop.se.gov.br/composicao.asp?font_sg_fonte=ORSE&amp;serv_nr_codigo=11397&amp;peri_nr_ano=2022&amp;peri_nr_mes=7&amp;peri_nr_ordem=1" TargetMode="External"/><Relationship Id="rId29" Type="http://schemas.openxmlformats.org/officeDocument/2006/relationships/hyperlink" Target="https://www.creama.org.br/uploads/servico/7793/x5-4su5ZsrAnSGlyjuCoy-EKnDp25gZg.pdf" TargetMode="External"/><Relationship Id="rId255" Type="http://schemas.openxmlformats.org/officeDocument/2006/relationships/hyperlink" Target="http://orse.cehop.se.gov.br/composicao.asp?font_sg_fonte=ORSE&amp;serv_nr_codigo=424&amp;peri_nr_ano=2021&amp;peri_nr_mes=9&amp;peri_nr_ordem=1" TargetMode="External"/><Relationship Id="rId276" Type="http://schemas.openxmlformats.org/officeDocument/2006/relationships/hyperlink" Target="http://orse.cehop.se.gov.br/composicao.asp?font_sg_fonte=SINAPI&amp;serv_nr_codigo=93671&amp;peri_nr_ano=2022&amp;peri_nr_mes=7&amp;peri_nr_ordem=1" TargetMode="External"/><Relationship Id="rId297" Type="http://schemas.openxmlformats.org/officeDocument/2006/relationships/hyperlink" Target="http://orse.cehop.se.gov.br/composicao.asp?font_sg_fonte=ORSE&amp;serv_nr_codigo=358&amp;peri_nr_ano=2022&amp;peri_nr_mes=7&amp;peri_nr_ordem=1" TargetMode="External"/><Relationship Id="rId40" Type="http://schemas.openxmlformats.org/officeDocument/2006/relationships/hyperlink" Target="https://www.creama.org.br/uploads/servico/7793/x5-4su5ZsrAnSGlyjuCoy-EKnDp25gZg.pdf" TargetMode="External"/><Relationship Id="rId115" Type="http://schemas.openxmlformats.org/officeDocument/2006/relationships/hyperlink" Target="https://www.creama.org.br/uploads/servico/7793/x5-4su5ZsrAnSGlyjuCoy-EKnDp25gZg.pdf" TargetMode="External"/><Relationship Id="rId136" Type="http://schemas.openxmlformats.org/officeDocument/2006/relationships/hyperlink" Target="https://www.creama.org.br/uploads/servico/7793/x5-4su5ZsrAnSGlyjuCoy-EKnDp25gZg.pdf" TargetMode="External"/><Relationship Id="rId157" Type="http://schemas.openxmlformats.org/officeDocument/2006/relationships/hyperlink" Target="https://www.creama.org.br/uploads/servico/7793/x5-4su5ZsrAnSGlyjuCoy-EKnDp25gZg.pdf" TargetMode="External"/><Relationship Id="rId178" Type="http://schemas.openxmlformats.org/officeDocument/2006/relationships/hyperlink" Target="https://www.creama.org.br/uploads/servico/7793/x5-4su5ZsrAnSGlyjuCoy-EKnDp25gZg.pdf" TargetMode="External"/><Relationship Id="rId301" Type="http://schemas.openxmlformats.org/officeDocument/2006/relationships/hyperlink" Target="http://orse.cehop.se.gov.br/composicao.asp?font_sg_fonte=ORSE&amp;serv_nr_codigo=11343&amp;peri_nr_ano=2022&amp;peri_nr_mes=7&amp;peri_nr_ordem=1" TargetMode="External"/><Relationship Id="rId322" Type="http://schemas.openxmlformats.org/officeDocument/2006/relationships/hyperlink" Target="http://orse.cehop.se.gov.br/composicao.asp?font_sg_fonte=ORSE&amp;serv_nr_codigo=590&amp;peri_nr_ano=2022&amp;peri_nr_mes=7&amp;peri_nr_ordem=1" TargetMode="External"/><Relationship Id="rId343" Type="http://schemas.openxmlformats.org/officeDocument/2006/relationships/hyperlink" Target="http://orse.cehop.se.gov.br/composicao.asp?font_sg_fonte=ORSE&amp;serv_nr_codigo=11996&amp;peri_nr_ano=2022&amp;peri_nr_mes=7&amp;peri_nr_ordem=1" TargetMode="External"/><Relationship Id="rId364" Type="http://schemas.openxmlformats.org/officeDocument/2006/relationships/hyperlink" Target="http://orse.cehop.se.gov.br/composicao.asp?font_sg_fonte=ORSE&amp;serv_nr_codigo=1848&amp;peri_nr_ano=2022&amp;peri_nr_mes=7&amp;peri_nr_ordem=1" TargetMode="External"/><Relationship Id="rId61" Type="http://schemas.openxmlformats.org/officeDocument/2006/relationships/hyperlink" Target="https://www.creama.org.br/uploads/servico/7793/x5-4su5ZsrAnSGlyjuCoy-EKnDp25gZg.pdf" TargetMode="External"/><Relationship Id="rId82" Type="http://schemas.openxmlformats.org/officeDocument/2006/relationships/hyperlink" Target="https://www.creama.org.br/uploads/servico/7793/x5-4su5ZsrAnSGlyjuCoy-EKnDp25gZg.pdf" TargetMode="External"/><Relationship Id="rId199" Type="http://schemas.openxmlformats.org/officeDocument/2006/relationships/hyperlink" Target="https://www.creama.org.br/uploads/servico/7793/x5-4su5ZsrAnSGlyjuCoy-EKnDp25gZg.pdf" TargetMode="External"/><Relationship Id="rId203" Type="http://schemas.openxmlformats.org/officeDocument/2006/relationships/hyperlink" Target="https://www.creama.org.br/uploads/servico/7793/x5-4su5ZsrAnSGlyjuCoy-EKnDp25gZg.pdf" TargetMode="External"/><Relationship Id="rId19" Type="http://schemas.openxmlformats.org/officeDocument/2006/relationships/hyperlink" Target="https://www.creama.org.br/uploads/servico/7793/x5-4su5ZsrAnSGlyjuCoy-EKnDp25gZg.pdf" TargetMode="External"/><Relationship Id="rId224" Type="http://schemas.openxmlformats.org/officeDocument/2006/relationships/hyperlink" Target="http://orse.cehop.se.gov.br/composicao.asp?font_sg_fonte=SINAPI&amp;serv_nr_codigo=93358&amp;peri_nr_ano=2022&amp;peri_nr_mes=7&amp;peri_nr_ordem=1" TargetMode="External"/><Relationship Id="rId245" Type="http://schemas.openxmlformats.org/officeDocument/2006/relationships/hyperlink" Target="http://orse.cehop.se.gov.br/composicao.asp?font_sg_fonte=ORSE&amp;serv_nr_codigo=12959&amp;peri_nr_ano=2021&amp;peri_nr_mes=9&amp;peri_nr_ordem=1" TargetMode="External"/><Relationship Id="rId266" Type="http://schemas.openxmlformats.org/officeDocument/2006/relationships/hyperlink" Target="http://orse.cehop.se.gov.br/composicao.asp?font_sg_fonte=ORSE&amp;serv_nr_codigo=12876&amp;peri_nr_ano=2022&amp;peri_nr_mes=7&amp;peri_nr_ordem=1" TargetMode="External"/><Relationship Id="rId287" Type="http://schemas.openxmlformats.org/officeDocument/2006/relationships/hyperlink" Target="http://orse.cehop.se.gov.br/composicao.asp?font_sg_fonte=ORSE&amp;serv_nr_codigo=7150&amp;peri_nr_ano=2022&amp;peri_nr_mes=7&amp;peri_nr_ordem=1" TargetMode="External"/><Relationship Id="rId30" Type="http://schemas.openxmlformats.org/officeDocument/2006/relationships/hyperlink" Target="https://www.creama.org.br/uploads/servico/7793/x5-4su5ZsrAnSGlyjuCoy-EKnDp25gZg.pdf" TargetMode="External"/><Relationship Id="rId105" Type="http://schemas.openxmlformats.org/officeDocument/2006/relationships/hyperlink" Target="https://www.creama.org.br/uploads/servico/7793/x5-4su5ZsrAnSGlyjuCoy-EKnDp25gZg.pdf" TargetMode="External"/><Relationship Id="rId126" Type="http://schemas.openxmlformats.org/officeDocument/2006/relationships/hyperlink" Target="https://www.creama.org.br/uploads/servico/7793/x5-4su5ZsrAnSGlyjuCoy-EKnDp25gZg.pdf" TargetMode="External"/><Relationship Id="rId147" Type="http://schemas.openxmlformats.org/officeDocument/2006/relationships/hyperlink" Target="https://www.creama.org.br/uploads/servico/7793/x5-4su5ZsrAnSGlyjuCoy-EKnDp25gZg.pdf" TargetMode="External"/><Relationship Id="rId168" Type="http://schemas.openxmlformats.org/officeDocument/2006/relationships/hyperlink" Target="https://www.creama.org.br/uploads/servico/7793/x5-4su5ZsrAnSGlyjuCoy-EKnDp25gZg.pdf" TargetMode="External"/><Relationship Id="rId312" Type="http://schemas.openxmlformats.org/officeDocument/2006/relationships/hyperlink" Target="http://orse.cehop.se.gov.br/composicao.asp?font_sg_fonte=ORSE&amp;serv_nr_codigo=7151&amp;peri_nr_ano=2022&amp;peri_nr_mes=7&amp;peri_nr_ordem=1" TargetMode="External"/><Relationship Id="rId333" Type="http://schemas.openxmlformats.org/officeDocument/2006/relationships/hyperlink" Target="http://orse.cehop.se.gov.br/composicao.asp?font_sg_fonte=ORSE&amp;serv_nr_codigo=3026&amp;peri_nr_ano=2022&amp;peri_nr_mes=7&amp;peri_nr_ordem=1" TargetMode="External"/><Relationship Id="rId354" Type="http://schemas.openxmlformats.org/officeDocument/2006/relationships/hyperlink" Target="http://orse.cehop.se.gov.br/composicao.asp?font_sg_fonte=ORSE&amp;serv_nr_codigo=3801&amp;peri_nr_ano=2022&amp;peri_nr_mes=7&amp;peri_nr_ordem=1" TargetMode="External"/><Relationship Id="rId51" Type="http://schemas.openxmlformats.org/officeDocument/2006/relationships/hyperlink" Target="https://www.creama.org.br/uploads/servico/7793/x5-4su5ZsrAnSGlyjuCoy-EKnDp25gZg.pdf" TargetMode="External"/><Relationship Id="rId72" Type="http://schemas.openxmlformats.org/officeDocument/2006/relationships/hyperlink" Target="https://www.creama.org.br/uploads/servico/7793/x5-4su5ZsrAnSGlyjuCoy-EKnDp25gZg.pdf" TargetMode="External"/><Relationship Id="rId93" Type="http://schemas.openxmlformats.org/officeDocument/2006/relationships/hyperlink" Target="https://www.creama.org.br/uploads/servico/7793/x5-4su5ZsrAnSGlyjuCoy-EKnDp25gZg.pdf" TargetMode="External"/><Relationship Id="rId189" Type="http://schemas.openxmlformats.org/officeDocument/2006/relationships/hyperlink" Target="https://www.creama.org.br/uploads/servico/7793/x5-4su5ZsrAnSGlyjuCoy-EKnDp25gZg.pdf" TargetMode="External"/><Relationship Id="rId3" Type="http://schemas.openxmlformats.org/officeDocument/2006/relationships/hyperlink" Target="http://orse.cehop.se.gov.br/composicao.asp?font_sg_fonte=ORSE&amp;serv_nr_codigo=4654&amp;peri_nr_ano=2022&amp;peri_nr_mes=7&amp;peri_nr_ordem=1" TargetMode="External"/><Relationship Id="rId214" Type="http://schemas.openxmlformats.org/officeDocument/2006/relationships/hyperlink" Target="https://www.creama.org.br/uploads/servico/7793/x5-4su5ZsrAnSGlyjuCoy-EKnDp25gZg.pdf" TargetMode="External"/><Relationship Id="rId235" Type="http://schemas.openxmlformats.org/officeDocument/2006/relationships/hyperlink" Target="http://orse.cehop.se.gov.br/composicao.asp?font_sg_fonte=ORSE&amp;serv_nr_codigo=10292&amp;peri_nr_ano=2021&amp;peri_nr_mes=9&amp;peri_nr_ordem=1" TargetMode="External"/><Relationship Id="rId256" Type="http://schemas.openxmlformats.org/officeDocument/2006/relationships/hyperlink" Target="http://orse.cehop.se.gov.br/composicao.asp?font_sg_fonte=ORSE&amp;serv_nr_codigo=9669&amp;peri_nr_ano=2022&amp;peri_nr_mes=7&amp;peri_nr_ordem=1" TargetMode="External"/><Relationship Id="rId277" Type="http://schemas.openxmlformats.org/officeDocument/2006/relationships/hyperlink" Target="http://orse.cehop.se.gov.br/composicao.asp?font_sg_fonte=SINAPI&amp;serv_nr_codigo=93671&amp;peri_nr_ano=2022&amp;peri_nr_mes=7&amp;peri_nr_ordem=1" TargetMode="External"/><Relationship Id="rId298" Type="http://schemas.openxmlformats.org/officeDocument/2006/relationships/hyperlink" Target="http://orse.cehop.se.gov.br/composicao.asp?font_sg_fonte=ORSE&amp;serv_nr_codigo=359&amp;peri_nr_ano=2022&amp;peri_nr_mes=7&amp;peri_nr_ordem=1" TargetMode="External"/><Relationship Id="rId116" Type="http://schemas.openxmlformats.org/officeDocument/2006/relationships/hyperlink" Target="https://www.creama.org.br/uploads/servico/7793/x5-4su5ZsrAnSGlyjuCoy-EKnDp25gZg.pdf" TargetMode="External"/><Relationship Id="rId137" Type="http://schemas.openxmlformats.org/officeDocument/2006/relationships/hyperlink" Target="https://www.creama.org.br/uploads/servico/7793/x5-4su5ZsrAnSGlyjuCoy-EKnDp25gZg.pdf" TargetMode="External"/><Relationship Id="rId158" Type="http://schemas.openxmlformats.org/officeDocument/2006/relationships/hyperlink" Target="https://www.creama.org.br/uploads/servico/7793/x5-4su5ZsrAnSGlyjuCoy-EKnDp25gZg.pdf" TargetMode="External"/><Relationship Id="rId302" Type="http://schemas.openxmlformats.org/officeDocument/2006/relationships/hyperlink" Target="http://orse.cehop.se.gov.br/composicao.asp?font_sg_fonte=ORSE&amp;serv_nr_codigo=11264&amp;peri_nr_ano=2022&amp;peri_nr_mes=7&amp;peri_nr_ordem=1" TargetMode="External"/><Relationship Id="rId323" Type="http://schemas.openxmlformats.org/officeDocument/2006/relationships/hyperlink" Target="http://orse.cehop.se.gov.br/composicao.asp?font_sg_fonte=ORSE&amp;serv_nr_codigo=590&amp;peri_nr_ano=2022&amp;peri_nr_mes=7&amp;peri_nr_ordem=1" TargetMode="External"/><Relationship Id="rId344" Type="http://schemas.openxmlformats.org/officeDocument/2006/relationships/hyperlink" Target="http://orse.cehop.se.gov.br/composicao.asp?font_sg_fonte=ORSE&amp;serv_nr_codigo=13178&amp;peri_nr_ano=2022&amp;peri_nr_mes=7&amp;peri_nr_ordem=1" TargetMode="External"/><Relationship Id="rId20" Type="http://schemas.openxmlformats.org/officeDocument/2006/relationships/hyperlink" Target="https://www.creama.org.br/uploads/servico/7793/x5-4su5ZsrAnSGlyjuCoy-EKnDp25gZg.pdf" TargetMode="External"/><Relationship Id="rId41" Type="http://schemas.openxmlformats.org/officeDocument/2006/relationships/hyperlink" Target="https://www.creama.org.br/uploads/servico/7793/x5-4su5ZsrAnSGlyjuCoy-EKnDp25gZg.pdf" TargetMode="External"/><Relationship Id="rId62" Type="http://schemas.openxmlformats.org/officeDocument/2006/relationships/hyperlink" Target="https://www.creama.org.br/uploads/servico/7793/x5-4su5ZsrAnSGlyjuCoy-EKnDp25gZg.pdf" TargetMode="External"/><Relationship Id="rId83" Type="http://schemas.openxmlformats.org/officeDocument/2006/relationships/hyperlink" Target="https://www.creama.org.br/uploads/servico/7793/x5-4su5ZsrAnSGlyjuCoy-EKnDp25gZg.pdf" TargetMode="External"/><Relationship Id="rId179" Type="http://schemas.openxmlformats.org/officeDocument/2006/relationships/hyperlink" Target="https://www.creama.org.br/uploads/servico/7793/x5-4su5ZsrAnSGlyjuCoy-EKnDp25gZg.pdf" TargetMode="External"/><Relationship Id="rId365" Type="http://schemas.openxmlformats.org/officeDocument/2006/relationships/hyperlink" Target="http://orse.cehop.se.gov.br/composicao.asp?font_sg_fonte=ORSE&amp;serv_nr_codigo=1848&amp;peri_nr_ano=2022&amp;peri_nr_mes=7&amp;peri_nr_ordem=1" TargetMode="External"/><Relationship Id="rId190" Type="http://schemas.openxmlformats.org/officeDocument/2006/relationships/hyperlink" Target="https://www.creama.org.br/uploads/servico/7793/x5-4su5ZsrAnSGlyjuCoy-EKnDp25gZg.pdf" TargetMode="External"/><Relationship Id="rId204" Type="http://schemas.openxmlformats.org/officeDocument/2006/relationships/hyperlink" Target="https://www.creama.org.br/uploads/servico/7793/x5-4su5ZsrAnSGlyjuCoy-EKnDp25gZg.pdf" TargetMode="External"/><Relationship Id="rId225" Type="http://schemas.openxmlformats.org/officeDocument/2006/relationships/hyperlink" Target="http://orse.cehop.se.gov.br/composicao.asp?font_sg_fonte=SINAPI&amp;serv_nr_codigo=93358&amp;peri_nr_ano=2022&amp;peri_nr_mes=7&amp;peri_nr_ordem=1" TargetMode="External"/><Relationship Id="rId246" Type="http://schemas.openxmlformats.org/officeDocument/2006/relationships/hyperlink" Target="http://orse.cehop.se.gov.br/composicao.asp?font_sg_fonte=ORSE&amp;serv_nr_codigo=9521&amp;peri_nr_ano=2022&amp;peri_nr_mes=7&amp;peri_nr_ordem=1" TargetMode="External"/><Relationship Id="rId267" Type="http://schemas.openxmlformats.org/officeDocument/2006/relationships/hyperlink" Target="http://orse.cehop.se.gov.br/composicao.asp?font_sg_fonte=ORSE&amp;serv_nr_codigo=12876&amp;peri_nr_ano=2022&amp;peri_nr_mes=7&amp;peri_nr_ordem=1" TargetMode="External"/><Relationship Id="rId288" Type="http://schemas.openxmlformats.org/officeDocument/2006/relationships/hyperlink" Target="http://orse.cehop.se.gov.br/composicao.asp?font_sg_fonte=ORSE&amp;serv_nr_codigo=353&amp;peri_nr_ano=2022&amp;peri_nr_mes=7&amp;peri_nr_ordem=1" TargetMode="External"/><Relationship Id="rId106" Type="http://schemas.openxmlformats.org/officeDocument/2006/relationships/hyperlink" Target="https://www.creama.org.br/uploads/servico/7793/x5-4su5ZsrAnSGlyjuCoy-EKnDp25gZg.pdf" TargetMode="External"/><Relationship Id="rId127" Type="http://schemas.openxmlformats.org/officeDocument/2006/relationships/hyperlink" Target="https://www.creama.org.br/uploads/servico/7793/x5-4su5ZsrAnSGlyjuCoy-EKnDp25gZg.pdf" TargetMode="External"/><Relationship Id="rId313" Type="http://schemas.openxmlformats.org/officeDocument/2006/relationships/hyperlink" Target="http://orse.cehop.se.gov.br/composicao.asp?font_sg_fonte=ORSE&amp;serv_nr_codigo=7151&amp;peri_nr_ano=2022&amp;peri_nr_mes=7&amp;peri_nr_ordem=1" TargetMode="External"/><Relationship Id="rId10" Type="http://schemas.openxmlformats.org/officeDocument/2006/relationships/hyperlink" Target="https://www.creama.org.br/uploads/servico/7793/x5-4su5ZsrAnSGlyjuCoy-EKnDp25gZg.pdf" TargetMode="External"/><Relationship Id="rId31" Type="http://schemas.openxmlformats.org/officeDocument/2006/relationships/hyperlink" Target="https://www.creama.org.br/uploads/servico/7793/x5-4su5ZsrAnSGlyjuCoy-EKnDp25gZg.pdf" TargetMode="External"/><Relationship Id="rId52" Type="http://schemas.openxmlformats.org/officeDocument/2006/relationships/hyperlink" Target="https://www.creama.org.br/uploads/servico/7793/x5-4su5ZsrAnSGlyjuCoy-EKnDp25gZg.pdf" TargetMode="External"/><Relationship Id="rId73" Type="http://schemas.openxmlformats.org/officeDocument/2006/relationships/hyperlink" Target="https://www.creama.org.br/uploads/servico/7793/x5-4su5ZsrAnSGlyjuCoy-EKnDp25gZg.pdf" TargetMode="External"/><Relationship Id="rId94" Type="http://schemas.openxmlformats.org/officeDocument/2006/relationships/hyperlink" Target="https://www.creama.org.br/uploads/servico/7793/x5-4su5ZsrAnSGlyjuCoy-EKnDp25gZg.pdf" TargetMode="External"/><Relationship Id="rId148" Type="http://schemas.openxmlformats.org/officeDocument/2006/relationships/hyperlink" Target="https://www.creama.org.br/uploads/servico/7793/x5-4su5ZsrAnSGlyjuCoy-EKnDp25gZg.pdf" TargetMode="External"/><Relationship Id="rId169" Type="http://schemas.openxmlformats.org/officeDocument/2006/relationships/hyperlink" Target="https://www.creama.org.br/uploads/servico/7793/x5-4su5ZsrAnSGlyjuCoy-EKnDp25gZg.pdf" TargetMode="External"/><Relationship Id="rId334" Type="http://schemas.openxmlformats.org/officeDocument/2006/relationships/hyperlink" Target="http://orse.cehop.se.gov.br/composicao.asp?font_sg_fonte=ORSE&amp;serv_nr_codigo=12577&amp;peri_nr_ano=2022&amp;peri_nr_mes=7&amp;peri_nr_ordem=1" TargetMode="External"/><Relationship Id="rId355" Type="http://schemas.openxmlformats.org/officeDocument/2006/relationships/hyperlink" Target="http://orse.cehop.se.gov.br/composicao.asp?font_sg_fonte=ORSE&amp;serv_nr_codigo=3801&amp;peri_nr_ano=2022&amp;peri_nr_mes=7&amp;peri_nr_ordem=1" TargetMode="External"/><Relationship Id="rId4" Type="http://schemas.openxmlformats.org/officeDocument/2006/relationships/hyperlink" Target="http://orse.cehop.se.gov.br/composicao.asp?font_sg_fonte=ORSE&amp;serv_nr_codigo=4654&amp;peri_nr_ano=2022&amp;peri_nr_mes=7&amp;peri_nr_ordem=1" TargetMode="External"/><Relationship Id="rId180" Type="http://schemas.openxmlformats.org/officeDocument/2006/relationships/hyperlink" Target="https://www.creama.org.br/uploads/servico/7793/x5-4su5ZsrAnSGlyjuCoy-EKnDp25gZg.pdf" TargetMode="External"/><Relationship Id="rId215" Type="http://schemas.openxmlformats.org/officeDocument/2006/relationships/hyperlink" Target="https://www.creama.org.br/uploads/servico/7793/x5-4su5ZsrAnSGlyjuCoy-EKnDp25gZg.pdf" TargetMode="External"/><Relationship Id="rId236" Type="http://schemas.openxmlformats.org/officeDocument/2006/relationships/hyperlink" Target="http://orse.cehop.se.gov.br/composicao.asp?font_sg_fonte=ORSE&amp;serv_nr_codigo=10291&amp;peri_nr_ano=2022&amp;peri_nr_mes=7&amp;peri_nr_ordem=1" TargetMode="External"/><Relationship Id="rId257" Type="http://schemas.openxmlformats.org/officeDocument/2006/relationships/hyperlink" Target="http://orse.cehop.se.gov.br/composicao.asp?font_sg_fonte=ORSE&amp;serv_nr_codigo=9669&amp;peri_nr_ano=2022&amp;peri_nr_mes=7&amp;peri_nr_ordem=1" TargetMode="External"/><Relationship Id="rId278" Type="http://schemas.openxmlformats.org/officeDocument/2006/relationships/hyperlink" Target="http://orse.cehop.se.gov.br/composicao.asp?font_sg_fonte=SINAPI&amp;serv_nr_codigo=93672&amp;peri_nr_ano=2022&amp;peri_nr_mes=7&amp;peri_nr_ordem=1" TargetMode="External"/><Relationship Id="rId303" Type="http://schemas.openxmlformats.org/officeDocument/2006/relationships/hyperlink" Target="http://orse.cehop.se.gov.br/composicao.asp?font_sg_fonte=ORSE&amp;serv_nr_codigo=11264&amp;peri_nr_ano=2022&amp;peri_nr_mes=7&amp;peri_nr_ordem=1" TargetMode="External"/><Relationship Id="rId42" Type="http://schemas.openxmlformats.org/officeDocument/2006/relationships/hyperlink" Target="https://www.creama.org.br/uploads/servico/7793/x5-4su5ZsrAnSGlyjuCoy-EKnDp25gZg.pdf" TargetMode="External"/><Relationship Id="rId84" Type="http://schemas.openxmlformats.org/officeDocument/2006/relationships/hyperlink" Target="https://www.creama.org.br/uploads/servico/7793/x5-4su5ZsrAnSGlyjuCoy-EKnDp25gZg.pdf" TargetMode="External"/><Relationship Id="rId138" Type="http://schemas.openxmlformats.org/officeDocument/2006/relationships/hyperlink" Target="https://www.creama.org.br/uploads/servico/7793/x5-4su5ZsrAnSGlyjuCoy-EKnDp25gZg.pdf" TargetMode="External"/><Relationship Id="rId345" Type="http://schemas.openxmlformats.org/officeDocument/2006/relationships/hyperlink" Target="http://orse.cehop.se.gov.br/composicao.asp?font_sg_fonte=ORSE&amp;serv_nr_codigo=13178&amp;peri_nr_ano=2022&amp;peri_nr_mes=7&amp;peri_nr_ordem=1" TargetMode="External"/><Relationship Id="rId191" Type="http://schemas.openxmlformats.org/officeDocument/2006/relationships/hyperlink" Target="https://www.creama.org.br/uploads/servico/7793/x5-4su5ZsrAnSGlyjuCoy-EKnDp25gZg.pdf" TargetMode="External"/><Relationship Id="rId205" Type="http://schemas.openxmlformats.org/officeDocument/2006/relationships/hyperlink" Target="https://www.creama.org.br/uploads/servico/7793/x5-4su5ZsrAnSGlyjuCoy-EKnDp25gZg.pdf" TargetMode="External"/><Relationship Id="rId247" Type="http://schemas.openxmlformats.org/officeDocument/2006/relationships/hyperlink" Target="http://orse.cehop.se.gov.br/composicao.asp?font_sg_fonte=ORSE&amp;serv_nr_codigo=9521&amp;peri_nr_ano=2021&amp;peri_nr_mes=9&amp;peri_nr_ordem=1" TargetMode="External"/><Relationship Id="rId107" Type="http://schemas.openxmlformats.org/officeDocument/2006/relationships/hyperlink" Target="https://www.creama.org.br/uploads/servico/7793/x5-4su5ZsrAnSGlyjuCoy-EKnDp25gZg.pdf" TargetMode="External"/><Relationship Id="rId289" Type="http://schemas.openxmlformats.org/officeDocument/2006/relationships/hyperlink" Target="http://orse.cehop.se.gov.br/composicao.asp?font_sg_fonte=ORSE&amp;serv_nr_codigo=353&amp;peri_nr_ano=2022&amp;peri_nr_mes=7&amp;peri_nr_ordem=1" TargetMode="External"/><Relationship Id="rId11" Type="http://schemas.openxmlformats.org/officeDocument/2006/relationships/hyperlink" Target="https://www.creama.org.br/uploads/servico/7793/x5-4su5ZsrAnSGlyjuCoy-EKnDp25gZg.pdf" TargetMode="External"/><Relationship Id="rId53" Type="http://schemas.openxmlformats.org/officeDocument/2006/relationships/hyperlink" Target="https://www.creama.org.br/uploads/servico/7793/x5-4su5ZsrAnSGlyjuCoy-EKnDp25gZg.pdf" TargetMode="External"/><Relationship Id="rId149" Type="http://schemas.openxmlformats.org/officeDocument/2006/relationships/hyperlink" Target="https://www.creama.org.br/uploads/servico/7793/x5-4su5ZsrAnSGlyjuCoy-EKnDp25gZg.pdf" TargetMode="External"/><Relationship Id="rId314" Type="http://schemas.openxmlformats.org/officeDocument/2006/relationships/hyperlink" Target="http://orse.cehop.se.gov.br/composicao.asp?font_sg_fonte=ORSE&amp;serv_nr_codigo=7152&amp;peri_nr_ano=2022&amp;peri_nr_mes=7&amp;peri_nr_ordem=1" TargetMode="External"/><Relationship Id="rId356" Type="http://schemas.openxmlformats.org/officeDocument/2006/relationships/hyperlink" Target="http://orse.cehop.se.gov.br/composicao.asp?font_sg_fonte=ORSE&amp;serv_nr_codigo=3343&amp;peri_nr_ano=2022&amp;peri_nr_mes=7&amp;peri_nr_ordem=1" TargetMode="External"/><Relationship Id="rId95" Type="http://schemas.openxmlformats.org/officeDocument/2006/relationships/hyperlink" Target="https://www.creama.org.br/uploads/servico/7793/x5-4su5ZsrAnSGlyjuCoy-EKnDp25gZg.pdf" TargetMode="External"/><Relationship Id="rId160" Type="http://schemas.openxmlformats.org/officeDocument/2006/relationships/hyperlink" Target="https://www.creama.org.br/uploads/servico/7793/x5-4su5ZsrAnSGlyjuCoy-EKnDp25gZg.pdf" TargetMode="External"/><Relationship Id="rId216" Type="http://schemas.openxmlformats.org/officeDocument/2006/relationships/hyperlink" Target="https://www.creama.org.br/uploads/servico/7793/x5-4su5ZsrAnSGlyjuCoy-EKnDp25gZg.pdf" TargetMode="External"/><Relationship Id="rId258" Type="http://schemas.openxmlformats.org/officeDocument/2006/relationships/hyperlink" Target="http://orse.cehop.se.gov.br/composicao.asp?font_sg_fonte=ORSE&amp;serv_nr_codigo=7904&amp;peri_nr_ano=2022&amp;peri_nr_mes=7&amp;peri_nr_ordem=1" TargetMode="External"/><Relationship Id="rId22" Type="http://schemas.openxmlformats.org/officeDocument/2006/relationships/hyperlink" Target="https://www.creama.org.br/uploads/servico/7793/x5-4su5ZsrAnSGlyjuCoy-EKnDp25gZg.pdf" TargetMode="External"/><Relationship Id="rId64" Type="http://schemas.openxmlformats.org/officeDocument/2006/relationships/hyperlink" Target="https://www.creama.org.br/uploads/servico/7793/x5-4su5ZsrAnSGlyjuCoy-EKnDp25gZg.pdf" TargetMode="External"/><Relationship Id="rId118" Type="http://schemas.openxmlformats.org/officeDocument/2006/relationships/hyperlink" Target="https://www.creama.org.br/uploads/servico/7793/x5-4su5ZsrAnSGlyjuCoy-EKnDp25gZg.pdf" TargetMode="External"/><Relationship Id="rId325" Type="http://schemas.openxmlformats.org/officeDocument/2006/relationships/hyperlink" Target="http://orse.cehop.se.gov.br/composicao.asp?font_sg_fonte=ORSE&amp;serv_nr_codigo=589&amp;peri_nr_ano=2022&amp;peri_nr_mes=7&amp;peri_nr_ordem=1" TargetMode="External"/><Relationship Id="rId367" Type="http://schemas.openxmlformats.org/officeDocument/2006/relationships/hyperlink" Target="http://orse.cehop.se.gov.br/composicao.asp?font_sg_fonte=ORSE&amp;serv_nr_codigo=3783&amp;peri_nr_ano=2022&amp;peri_nr_mes=7&amp;peri_nr_ordem=1" TargetMode="External"/><Relationship Id="rId171" Type="http://schemas.openxmlformats.org/officeDocument/2006/relationships/hyperlink" Target="https://www.creama.org.br/uploads/servico/7793/x5-4su5ZsrAnSGlyjuCoy-EKnDp25gZg.pdf" TargetMode="External"/><Relationship Id="rId227" Type="http://schemas.openxmlformats.org/officeDocument/2006/relationships/hyperlink" Target="http://orse.cehop.se.gov.br/composicao.asp?font_sg_fonte=ORSE&amp;serv_nr_codigo=2517&amp;peri_nr_ano=2022&amp;peri_nr_mes=7&amp;peri_nr_ordem=1" TargetMode="External"/><Relationship Id="rId269" Type="http://schemas.openxmlformats.org/officeDocument/2006/relationships/hyperlink" Target="http://orse.cehop.se.gov.br/composicao.asp?font_sg_fonte=ORSE&amp;serv_nr_codigo=8489&amp;peri_nr_ano=2022&amp;peri_nr_mes=7&amp;peri_nr_ordem=1" TargetMode="External"/><Relationship Id="rId33" Type="http://schemas.openxmlformats.org/officeDocument/2006/relationships/hyperlink" Target="https://www.creama.org.br/uploads/servico/7793/x5-4su5ZsrAnSGlyjuCoy-EKnDp25gZg.pdf" TargetMode="External"/><Relationship Id="rId129" Type="http://schemas.openxmlformats.org/officeDocument/2006/relationships/hyperlink" Target="https://www.creama.org.br/uploads/servico/7793/x5-4su5ZsrAnSGlyjuCoy-EKnDp25gZg.pdf" TargetMode="External"/><Relationship Id="rId280" Type="http://schemas.openxmlformats.org/officeDocument/2006/relationships/hyperlink" Target="http://orse.cehop.se.gov.br/composicao.asp?font_sg_fonte=ORSE&amp;serv_nr_codigo=12454&amp;peri_nr_ano=2022&amp;peri_nr_mes=7&amp;peri_nr_ordem=1" TargetMode="External"/><Relationship Id="rId336" Type="http://schemas.openxmlformats.org/officeDocument/2006/relationships/hyperlink" Target="http://orse.cehop.se.gov.br/composicao.asp?font_sg_fonte=ORSE&amp;serv_nr_codigo=12808&amp;peri_nr_ano=2022&amp;peri_nr_mes=7&amp;peri_nr_ordem=1" TargetMode="External"/><Relationship Id="rId75" Type="http://schemas.openxmlformats.org/officeDocument/2006/relationships/hyperlink" Target="https://www.creama.org.br/uploads/servico/7793/x5-4su5ZsrAnSGlyjuCoy-EKnDp25gZg.pdf" TargetMode="External"/><Relationship Id="rId140" Type="http://schemas.openxmlformats.org/officeDocument/2006/relationships/hyperlink" Target="https://www.creama.org.br/uploads/servico/7793/x5-4su5ZsrAnSGlyjuCoy-EKnDp25gZg.pdf" TargetMode="External"/><Relationship Id="rId182" Type="http://schemas.openxmlformats.org/officeDocument/2006/relationships/hyperlink" Target="https://www.creama.org.br/uploads/servico/7793/x5-4su5ZsrAnSGlyjuCoy-EKnDp25gZg.pdf" TargetMode="External"/><Relationship Id="rId6" Type="http://schemas.openxmlformats.org/officeDocument/2006/relationships/hyperlink" Target="http://orse.cehop.se.gov.br/composicao.asp?font_sg_fonte=ORSE&amp;serv_nr_codigo=4657&amp;peri_nr_ano=2022&amp;peri_nr_mes=7&amp;peri_nr_ordem=1" TargetMode="External"/><Relationship Id="rId238" Type="http://schemas.openxmlformats.org/officeDocument/2006/relationships/hyperlink" Target="http://orse.cehop.se.gov.br/composicao.asp?font_sg_fonte=ORSE&amp;serv_nr_codigo=12877&amp;peri_nr_ano=2022&amp;peri_nr_mes=7&amp;peri_nr_ordem=1" TargetMode="External"/><Relationship Id="rId291" Type="http://schemas.openxmlformats.org/officeDocument/2006/relationships/hyperlink" Target="http://orse.cehop.se.gov.br/composicao.asp?font_sg_fonte=ORSE&amp;serv_nr_codigo=357&amp;peri_nr_ano=2022&amp;peri_nr_mes=7&amp;peri_nr_ordem=1" TargetMode="External"/><Relationship Id="rId305" Type="http://schemas.openxmlformats.org/officeDocument/2006/relationships/hyperlink" Target="http://orse.cehop.se.gov.br/composicao.asp?font_sg_fonte=ORSE&amp;serv_nr_codigo=11265&amp;peri_nr_ano=2022&amp;peri_nr_mes=7&amp;peri_nr_ordem=1" TargetMode="External"/><Relationship Id="rId347" Type="http://schemas.openxmlformats.org/officeDocument/2006/relationships/hyperlink" Target="http://orse.cehop.se.gov.br/composicao.asp?font_sg_fonte=ORSE&amp;serv_nr_codigo=13047&amp;peri_nr_ano=2022&amp;peri_nr_mes=7&amp;peri_nr_ordem=1" TargetMode="External"/><Relationship Id="rId44" Type="http://schemas.openxmlformats.org/officeDocument/2006/relationships/hyperlink" Target="https://www.creama.org.br/uploads/servico/7793/x5-4su5ZsrAnSGlyjuCoy-EKnDp25gZg.pdf" TargetMode="External"/><Relationship Id="rId86" Type="http://schemas.openxmlformats.org/officeDocument/2006/relationships/hyperlink" Target="https://www.creama.org.br/uploads/servico/7793/x5-4su5ZsrAnSGlyjuCoy-EKnDp25gZg.pdf" TargetMode="External"/><Relationship Id="rId151" Type="http://schemas.openxmlformats.org/officeDocument/2006/relationships/hyperlink" Target="https://www.creama.org.br/uploads/servico/7793/x5-4su5ZsrAnSGlyjuCoy-EKnDp25gZg.pdf" TargetMode="External"/><Relationship Id="rId193" Type="http://schemas.openxmlformats.org/officeDocument/2006/relationships/hyperlink" Target="https://www.creama.org.br/uploads/servico/7793/x5-4su5ZsrAnSGlyjuCoy-EKnDp25gZg.pdf" TargetMode="External"/><Relationship Id="rId207" Type="http://schemas.openxmlformats.org/officeDocument/2006/relationships/hyperlink" Target="https://www.creama.org.br/uploads/servico/7793/x5-4su5ZsrAnSGlyjuCoy-EKnDp25gZg.pdf" TargetMode="External"/><Relationship Id="rId249" Type="http://schemas.openxmlformats.org/officeDocument/2006/relationships/hyperlink" Target="http://orse.cehop.se.gov.br/composicao.asp?font_sg_fonte=ORSE&amp;serv_nr_codigo=11295&amp;peri_nr_ano=2021&amp;peri_nr_mes=9&amp;peri_nr_ordem=1" TargetMode="External"/><Relationship Id="rId13" Type="http://schemas.openxmlformats.org/officeDocument/2006/relationships/hyperlink" Target="https://www.creama.org.br/uploads/servico/7793/x5-4su5ZsrAnSGlyjuCoy-EKnDp25gZg.pdf" TargetMode="External"/><Relationship Id="rId109" Type="http://schemas.openxmlformats.org/officeDocument/2006/relationships/hyperlink" Target="https://www.creama.org.br/uploads/servico/7793/x5-4su5ZsrAnSGlyjuCoy-EKnDp25gZg.pdf" TargetMode="External"/><Relationship Id="rId260" Type="http://schemas.openxmlformats.org/officeDocument/2006/relationships/hyperlink" Target="http://orse.cehop.se.gov.br/composicao.asp?font_sg_fonte=ORSE&amp;serv_nr_codigo=8389&amp;peri_nr_ano=2022&amp;peri_nr_mes=7&amp;peri_nr_ordem=1" TargetMode="External"/><Relationship Id="rId316" Type="http://schemas.openxmlformats.org/officeDocument/2006/relationships/hyperlink" Target="http://orse.cehop.se.gov.br/composicao.asp?font_sg_fonte=ORSE&amp;serv_nr_codigo=597&amp;peri_nr_ano=2022&amp;peri_nr_mes=7&amp;peri_nr_ordem=1" TargetMode="External"/><Relationship Id="rId55" Type="http://schemas.openxmlformats.org/officeDocument/2006/relationships/hyperlink" Target="https://www.creama.org.br/uploads/servico/7793/x5-4su5ZsrAnSGlyjuCoy-EKnDp25gZg.pdf" TargetMode="External"/><Relationship Id="rId97" Type="http://schemas.openxmlformats.org/officeDocument/2006/relationships/hyperlink" Target="https://www.creama.org.br/uploads/servico/7793/x5-4su5ZsrAnSGlyjuCoy-EKnDp25gZg.pdf" TargetMode="External"/><Relationship Id="rId120" Type="http://schemas.openxmlformats.org/officeDocument/2006/relationships/hyperlink" Target="https://www.creama.org.br/uploads/servico/7793/x5-4su5ZsrAnSGlyjuCoy-EKnDp25gZg.pdf" TargetMode="External"/><Relationship Id="rId358" Type="http://schemas.openxmlformats.org/officeDocument/2006/relationships/hyperlink" Target="http://orse.cehop.se.gov.br/composicao.asp?font_sg_fonte=SINAPI&amp;serv_nr_codigo=100728&amp;peri_nr_ano=2022&amp;peri_nr_mes=7&amp;peri_nr_ordem=1" TargetMode="External"/><Relationship Id="rId162" Type="http://schemas.openxmlformats.org/officeDocument/2006/relationships/hyperlink" Target="https://www.creama.org.br/uploads/servico/7793/x5-4su5ZsrAnSGlyjuCoy-EKnDp25gZg.pdf" TargetMode="External"/><Relationship Id="rId218" Type="http://schemas.openxmlformats.org/officeDocument/2006/relationships/hyperlink" Target="https://www.creama.org.br/uploads/servico/7793/x5-4su5ZsrAnSGlyjuCoy-EKnDp25gZg.pdf" TargetMode="External"/><Relationship Id="rId271" Type="http://schemas.openxmlformats.org/officeDocument/2006/relationships/hyperlink" Target="http://orse.cehop.se.gov.br/composicao.asp?font_sg_fonte=SINAPI&amp;serv_nr_codigo=93654&amp;peri_nr_ano=2022&amp;peri_nr_mes=7&amp;peri_nr_ordem=1" TargetMode="External"/><Relationship Id="rId24" Type="http://schemas.openxmlformats.org/officeDocument/2006/relationships/hyperlink" Target="https://www.creama.org.br/uploads/servico/7793/x5-4su5ZsrAnSGlyjuCoy-EKnDp25gZg.pdf" TargetMode="External"/><Relationship Id="rId66" Type="http://schemas.openxmlformats.org/officeDocument/2006/relationships/hyperlink" Target="https://www.creama.org.br/uploads/servico/7793/x5-4su5ZsrAnSGlyjuCoy-EKnDp25gZg.pdf" TargetMode="External"/><Relationship Id="rId131" Type="http://schemas.openxmlformats.org/officeDocument/2006/relationships/hyperlink" Target="https://www.creama.org.br/uploads/servico/7793/x5-4su5ZsrAnSGlyjuCoy-EKnDp25gZg.pdf" TargetMode="External"/><Relationship Id="rId327" Type="http://schemas.openxmlformats.org/officeDocument/2006/relationships/hyperlink" Target="http://orse.cehop.se.gov.br/composicao.asp?font_sg_fonte=ORSE&amp;serv_nr_codigo=591&amp;peri_nr_ano=2022&amp;peri_nr_mes=7&amp;peri_nr_ordem=1" TargetMode="External"/><Relationship Id="rId369" Type="http://schemas.openxmlformats.org/officeDocument/2006/relationships/hyperlink" Target="http://orse.cehop.se.gov.br/composicao.asp?font_sg_fonte=ORSE&amp;serv_nr_codigo=12695&amp;peri_nr_ano=2022&amp;peri_nr_mes=8&amp;peri_nr_ordem=1" TargetMode="External"/><Relationship Id="rId173" Type="http://schemas.openxmlformats.org/officeDocument/2006/relationships/hyperlink" Target="https://www.creama.org.br/uploads/servico/7793/x5-4su5ZsrAnSGlyjuCoy-EKnDp25gZg.pdf" TargetMode="External"/><Relationship Id="rId229" Type="http://schemas.openxmlformats.org/officeDocument/2006/relationships/hyperlink" Target="http://orse.cehop.se.gov.br/composicao.asp?font_sg_fonte=ORSE&amp;serv_nr_codigo=2794&amp;peri_nr_ano=2022&amp;peri_nr_mes=7&amp;peri_nr_ordem=1" TargetMode="External"/><Relationship Id="rId240" Type="http://schemas.openxmlformats.org/officeDocument/2006/relationships/hyperlink" Target="http://orse.cehop.se.gov.br/composicao.asp?font_sg_fonte=ORSE&amp;serv_nr_codigo=763&amp;peri_nr_ano=2022&amp;peri_nr_mes=7&amp;peri_nr_ordem=1" TargetMode="External"/><Relationship Id="rId35" Type="http://schemas.openxmlformats.org/officeDocument/2006/relationships/hyperlink" Target="https://www.creama.org.br/uploads/servico/7793/x5-4su5ZsrAnSGlyjuCoy-EKnDp25gZg.pdf" TargetMode="External"/><Relationship Id="rId77" Type="http://schemas.openxmlformats.org/officeDocument/2006/relationships/hyperlink" Target="https://www.creama.org.br/uploads/servico/7793/x5-4su5ZsrAnSGlyjuCoy-EKnDp25gZg.pdf" TargetMode="External"/><Relationship Id="rId100" Type="http://schemas.openxmlformats.org/officeDocument/2006/relationships/hyperlink" Target="https://www.creama.org.br/uploads/servico/7793/x5-4su5ZsrAnSGlyjuCoy-EKnDp25gZg.pdf" TargetMode="External"/><Relationship Id="rId282" Type="http://schemas.openxmlformats.org/officeDocument/2006/relationships/hyperlink" Target="http://orse.cehop.se.gov.br/composicao.asp?font_sg_fonte=ORSE&amp;serv_nr_codigo=3765&amp;peri_nr_ano=2022&amp;peri_nr_mes=7&amp;peri_nr_ordem=1" TargetMode="External"/><Relationship Id="rId338" Type="http://schemas.openxmlformats.org/officeDocument/2006/relationships/hyperlink" Target="http://orse.cehop.se.gov.br/composicao.asp?font_sg_fonte=ORSE&amp;serv_nr_codigo=11999&amp;peri_nr_ano=2022&amp;peri_nr_mes=7&amp;peri_nr_ordem=1" TargetMode="External"/><Relationship Id="rId8" Type="http://schemas.openxmlformats.org/officeDocument/2006/relationships/hyperlink" Target="http://orse.cehop.se.gov.br/composicao.asp?font_sg_fonte=ORSE&amp;serv_nr_codigo=2454&amp;peri_nr_ano=2022&amp;peri_nr_mes=7&amp;peri_nr_ordem=1" TargetMode="External"/><Relationship Id="rId142" Type="http://schemas.openxmlformats.org/officeDocument/2006/relationships/hyperlink" Target="https://www.creama.org.br/uploads/servico/7793/x5-4su5ZsrAnSGlyjuCoy-EKnDp25gZg.pdf" TargetMode="External"/><Relationship Id="rId184" Type="http://schemas.openxmlformats.org/officeDocument/2006/relationships/hyperlink" Target="https://www.creama.org.br/uploads/servico/7793/x5-4su5ZsrAnSGlyjuCoy-EKnDp25gZg.pdf" TargetMode="External"/><Relationship Id="rId251" Type="http://schemas.openxmlformats.org/officeDocument/2006/relationships/hyperlink" Target="http://orse.cehop.se.gov.br/composicao.asp?font_sg_fonte=ORSE&amp;serv_nr_codigo=12803&amp;peri_nr_ano=2021&amp;peri_nr_mes=9&amp;peri_nr_ordem=1" TargetMode="External"/><Relationship Id="rId46" Type="http://schemas.openxmlformats.org/officeDocument/2006/relationships/hyperlink" Target="https://www.creama.org.br/uploads/servico/7793/x5-4su5ZsrAnSGlyjuCoy-EKnDp25gZg.pdf" TargetMode="External"/><Relationship Id="rId293" Type="http://schemas.openxmlformats.org/officeDocument/2006/relationships/hyperlink" Target="http://orse.cehop.se.gov.br/composicao.asp?font_sg_fonte=ORSE&amp;serv_nr_codigo=354&amp;peri_nr_ano=2022&amp;peri_nr_mes=7&amp;peri_nr_ordem=1" TargetMode="External"/><Relationship Id="rId307" Type="http://schemas.openxmlformats.org/officeDocument/2006/relationships/hyperlink" Target="http://orse.cehop.se.gov.br/composicao.asp?font_sg_fonte=ORSE&amp;serv_nr_codigo=366&amp;peri_nr_ano=2022&amp;peri_nr_mes=7&amp;peri_nr_ordem=1" TargetMode="External"/><Relationship Id="rId349" Type="http://schemas.openxmlformats.org/officeDocument/2006/relationships/hyperlink" Target="http://orse.cehop.se.gov.br/composicao.asp?font_sg_fonte=SINAPI&amp;serv_nr_codigo=91930&amp;peri_nr_ano=2022&amp;peri_nr_mes=7&amp;peri_nr_ordem=1" TargetMode="External"/><Relationship Id="rId88" Type="http://schemas.openxmlformats.org/officeDocument/2006/relationships/hyperlink" Target="https://www.creama.org.br/uploads/servico/7793/x5-4su5ZsrAnSGlyjuCoy-EKnDp25gZg.pdf" TargetMode="External"/><Relationship Id="rId111" Type="http://schemas.openxmlformats.org/officeDocument/2006/relationships/hyperlink" Target="https://www.creama.org.br/uploads/servico/7793/x5-4su5ZsrAnSGlyjuCoy-EKnDp25gZg.pdf" TargetMode="External"/><Relationship Id="rId153" Type="http://schemas.openxmlformats.org/officeDocument/2006/relationships/hyperlink" Target="https://www.creama.org.br/uploads/servico/7793/x5-4su5ZsrAnSGlyjuCoy-EKnDp25gZg.pdf" TargetMode="External"/><Relationship Id="rId195" Type="http://schemas.openxmlformats.org/officeDocument/2006/relationships/hyperlink" Target="https://www.creama.org.br/uploads/servico/7793/x5-4su5ZsrAnSGlyjuCoy-EKnDp25gZg.pdf" TargetMode="External"/><Relationship Id="rId209" Type="http://schemas.openxmlformats.org/officeDocument/2006/relationships/hyperlink" Target="https://www.creama.org.br/uploads/servico/7793/x5-4su5ZsrAnSGlyjuCoy-EKnDp25gZg.pdf" TargetMode="External"/><Relationship Id="rId360" Type="http://schemas.openxmlformats.org/officeDocument/2006/relationships/hyperlink" Target="http://orse.cehop.se.gov.br/composicao.asp?font_sg_fonte=ORSE&amp;serv_nr_codigo=1850&amp;peri_nr_ano=2022&amp;peri_nr_mes=7&amp;peri_nr_ordem=1" TargetMode="External"/><Relationship Id="rId220" Type="http://schemas.openxmlformats.org/officeDocument/2006/relationships/hyperlink" Target="https://www.creama.org.br/uploads/servico/7793/x5-4su5ZsrAnSGlyjuCoy-EKnDp25gZg.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orse.cehop.se.gov.br/insumosargumento.asp?tarefa=consult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D2D8-D513-472C-B9E2-6CAF76AEC562}">
  <dimension ref="A3:S28"/>
  <sheetViews>
    <sheetView tabSelected="1" view="pageBreakPreview" zoomScale="60" zoomScaleNormal="100" workbookViewId="0">
      <selection activeCell="K4" sqref="K4"/>
    </sheetView>
  </sheetViews>
  <sheetFormatPr defaultRowHeight="15.75"/>
  <cols>
    <col min="1" max="16384" width="9.140625" style="428"/>
  </cols>
  <sheetData>
    <row r="3" spans="1:19">
      <c r="B3" s="429"/>
      <c r="C3" s="429"/>
      <c r="D3" s="429"/>
      <c r="E3" s="429"/>
      <c r="F3" s="429"/>
      <c r="H3" s="429"/>
      <c r="I3" s="429"/>
      <c r="J3" s="429"/>
      <c r="K3" s="429"/>
      <c r="L3" s="429"/>
      <c r="M3" s="429"/>
      <c r="N3" s="429"/>
      <c r="O3" s="429"/>
      <c r="P3" s="429"/>
      <c r="Q3" s="429"/>
      <c r="R3" s="429"/>
      <c r="S3" s="429"/>
    </row>
    <row r="4" spans="1:19" ht="26.25">
      <c r="A4" s="430" t="s">
        <v>9194</v>
      </c>
    </row>
    <row r="5" spans="1:19">
      <c r="A5" s="518"/>
    </row>
    <row r="6" spans="1:19">
      <c r="F6" s="519" t="s">
        <v>9195</v>
      </c>
      <c r="G6" s="429"/>
    </row>
    <row r="7" spans="1:19">
      <c r="A7" s="520"/>
    </row>
    <row r="8" spans="1:19">
      <c r="A8" s="521" t="s">
        <v>9196</v>
      </c>
    </row>
    <row r="9" spans="1:19">
      <c r="A9" s="521" t="s">
        <v>9197</v>
      </c>
    </row>
    <row r="10" spans="1:19">
      <c r="A10" s="522" t="s">
        <v>9198</v>
      </c>
      <c r="B10" s="522"/>
      <c r="C10" s="522"/>
      <c r="D10" s="522"/>
      <c r="E10" s="522"/>
      <c r="F10" s="522"/>
      <c r="G10" s="522"/>
      <c r="H10" s="522"/>
      <c r="I10" s="522"/>
      <c r="J10" s="522"/>
      <c r="K10" s="522"/>
      <c r="L10" s="522"/>
      <c r="M10" s="522"/>
      <c r="N10" s="522"/>
      <c r="O10" s="522"/>
      <c r="P10" s="522"/>
      <c r="Q10" s="522"/>
      <c r="R10" s="523"/>
      <c r="S10" s="523"/>
    </row>
    <row r="11" spans="1:19">
      <c r="A11" s="521" t="s">
        <v>9199</v>
      </c>
    </row>
    <row r="12" spans="1:19">
      <c r="A12" s="521" t="s">
        <v>9200</v>
      </c>
    </row>
    <row r="13" spans="1:19">
      <c r="A13" s="521" t="s">
        <v>9201</v>
      </c>
    </row>
    <row r="14" spans="1:19">
      <c r="A14" s="521" t="s">
        <v>9202</v>
      </c>
    </row>
    <row r="15" spans="1:19">
      <c r="A15" s="524" t="s">
        <v>9203</v>
      </c>
    </row>
    <row r="16" spans="1:19">
      <c r="A16" s="521" t="s">
        <v>9204</v>
      </c>
    </row>
    <row r="17" spans="1:17">
      <c r="A17" s="521" t="s">
        <v>9205</v>
      </c>
    </row>
    <row r="18" spans="1:17">
      <c r="A18" s="521" t="s">
        <v>9206</v>
      </c>
    </row>
    <row r="19" spans="1:17">
      <c r="A19" s="521" t="s">
        <v>9207</v>
      </c>
    </row>
    <row r="20" spans="1:17">
      <c r="A20" s="521" t="s">
        <v>9208</v>
      </c>
    </row>
    <row r="21" spans="1:17">
      <c r="A21" s="521" t="s">
        <v>9209</v>
      </c>
    </row>
    <row r="22" spans="1:17">
      <c r="A22" s="521" t="s">
        <v>9210</v>
      </c>
    </row>
    <row r="23" spans="1:17">
      <c r="A23" s="522" t="s">
        <v>9211</v>
      </c>
      <c r="B23" s="522"/>
      <c r="C23" s="522"/>
      <c r="D23" s="522"/>
      <c r="E23" s="522"/>
      <c r="F23" s="522"/>
      <c r="G23" s="522"/>
      <c r="H23" s="522"/>
      <c r="I23" s="522"/>
      <c r="J23" s="522"/>
      <c r="K23" s="522"/>
      <c r="L23" s="522"/>
      <c r="M23" s="522"/>
      <c r="N23" s="522"/>
      <c r="O23" s="522"/>
      <c r="P23" s="522"/>
      <c r="Q23" s="522"/>
    </row>
    <row r="24" spans="1:17">
      <c r="A24" s="525"/>
    </row>
    <row r="25" spans="1:17">
      <c r="B25" s="525" t="s">
        <v>9212</v>
      </c>
    </row>
    <row r="26" spans="1:17">
      <c r="A26" s="525"/>
    </row>
    <row r="27" spans="1:17">
      <c r="C27" s="525" t="s">
        <v>9213</v>
      </c>
    </row>
    <row r="28" spans="1:17">
      <c r="A28" s="526"/>
    </row>
  </sheetData>
  <mergeCells count="2">
    <mergeCell ref="A10:Q10"/>
    <mergeCell ref="A23:Q23"/>
  </mergeCells>
  <hyperlinks>
    <hyperlink ref="A15" r:id="rId1" display="mailto:contratos@palmaresconstrucoes.com.br" xr:uid="{5F8D7204-3EFA-477D-A604-4B9166410F25}"/>
  </hyperlinks>
  <pageMargins left="0.511811024" right="0.511811024" top="0.78740157499999996" bottom="0.78740157499999996" header="0.31496062000000002" footer="0.31496062000000002"/>
  <pageSetup paperSize="9" scale="54"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
  <sheetViews>
    <sheetView showGridLines="0" workbookViewId="0"/>
  </sheetViews>
  <sheetFormatPr defaultColWidth="10.85546875" defaultRowHeight="12.95" customHeight="1"/>
  <cols>
    <col min="1" max="1" width="11.42578125" style="5" customWidth="1"/>
    <col min="2" max="2" width="5.42578125" style="5" customWidth="1"/>
    <col min="3" max="3" width="49.7109375" style="5" customWidth="1"/>
    <col min="4" max="4" width="4" style="5" customWidth="1"/>
    <col min="5" max="5" width="4.85546875" style="5" customWidth="1"/>
    <col min="6" max="6" width="10.7109375" style="5" customWidth="1"/>
    <col min="7" max="7" width="7.140625" style="5" customWidth="1"/>
    <col min="8" max="8" width="10.85546875" style="5" customWidth="1"/>
    <col min="9" max="16384" width="10.85546875" style="5"/>
  </cols>
  <sheetData>
    <row r="1" spans="1:7" ht="13.7" customHeight="1">
      <c r="A1" s="283" t="s">
        <v>1903</v>
      </c>
      <c r="B1" s="284"/>
      <c r="C1" s="284"/>
      <c r="D1" s="284"/>
      <c r="E1" s="284"/>
      <c r="F1" s="284"/>
      <c r="G1" s="284"/>
    </row>
    <row r="2" spans="1:7" ht="13.7" customHeight="1">
      <c r="A2" s="283" t="s">
        <v>1904</v>
      </c>
      <c r="B2" s="284"/>
      <c r="C2" s="284"/>
      <c r="D2" s="284"/>
      <c r="E2" s="284"/>
      <c r="F2" s="284"/>
      <c r="G2" s="284"/>
    </row>
    <row r="3" spans="1:7" ht="13.7" customHeight="1">
      <c r="A3" s="286"/>
      <c r="B3" s="286"/>
      <c r="C3" s="286"/>
      <c r="D3" s="286"/>
      <c r="E3" s="286"/>
      <c r="F3" s="286"/>
      <c r="G3" s="286"/>
    </row>
    <row r="4" spans="1:7" ht="11.65" customHeight="1">
      <c r="A4" s="454" t="s">
        <v>32</v>
      </c>
      <c r="B4" s="456" t="s">
        <v>33</v>
      </c>
      <c r="C4" s="457"/>
      <c r="D4" s="458" t="s">
        <v>1905</v>
      </c>
      <c r="E4" s="459"/>
      <c r="F4" s="459"/>
      <c r="G4" s="288">
        <v>1</v>
      </c>
    </row>
    <row r="5" spans="1:7" ht="11.65" customHeight="1">
      <c r="A5" s="455"/>
      <c r="B5" s="457"/>
      <c r="C5" s="457"/>
      <c r="D5" s="458" t="s">
        <v>1906</v>
      </c>
      <c r="E5" s="459"/>
      <c r="F5" s="459"/>
      <c r="G5" s="287" t="s">
        <v>19</v>
      </c>
    </row>
    <row r="6" spans="1:7" ht="11.25" customHeight="1">
      <c r="A6" s="290" t="s">
        <v>1907</v>
      </c>
      <c r="B6" s="291" t="s">
        <v>1908</v>
      </c>
      <c r="C6" s="290" t="s">
        <v>442</v>
      </c>
      <c r="D6" s="290" t="s">
        <v>19</v>
      </c>
      <c r="E6" s="291" t="s">
        <v>20</v>
      </c>
      <c r="F6" s="290" t="s">
        <v>443</v>
      </c>
      <c r="G6" s="290" t="s">
        <v>444</v>
      </c>
    </row>
    <row r="7" spans="1:7" ht="36" customHeight="1">
      <c r="A7" s="292" t="s">
        <v>12</v>
      </c>
      <c r="B7" s="293">
        <v>5928</v>
      </c>
      <c r="C7" s="294" t="s">
        <v>445</v>
      </c>
      <c r="D7" s="292" t="s">
        <v>446</v>
      </c>
      <c r="E7" s="295">
        <v>2.4</v>
      </c>
      <c r="F7" s="295">
        <v>292.7</v>
      </c>
      <c r="G7" s="296">
        <f>E7*F7</f>
        <v>702.4799999999999</v>
      </c>
    </row>
    <row r="8" spans="1:7" ht="36" customHeight="1">
      <c r="A8" s="292" t="s">
        <v>12</v>
      </c>
      <c r="B8" s="293">
        <v>5930</v>
      </c>
      <c r="C8" s="294" t="s">
        <v>447</v>
      </c>
      <c r="D8" s="292" t="s">
        <v>448</v>
      </c>
      <c r="E8" s="295">
        <v>1.6</v>
      </c>
      <c r="F8" s="295">
        <v>50.38</v>
      </c>
      <c r="G8" s="296">
        <f>E8*F8</f>
        <v>80.608000000000004</v>
      </c>
    </row>
    <row r="9" spans="1:7" ht="11.25" customHeight="1">
      <c r="A9" s="297"/>
      <c r="B9" s="298"/>
      <c r="C9" s="299"/>
      <c r="D9" s="300"/>
      <c r="E9" s="301"/>
      <c r="F9" s="301"/>
      <c r="G9" s="302"/>
    </row>
    <row r="10" spans="1:7" ht="11.25" customHeight="1">
      <c r="A10" s="303"/>
      <c r="B10" s="304"/>
      <c r="C10" s="305"/>
      <c r="D10" s="460" t="s">
        <v>449</v>
      </c>
      <c r="E10" s="461"/>
      <c r="F10" s="462"/>
      <c r="G10" s="296">
        <f>14.93*E7+14.93*E8</f>
        <v>59.72</v>
      </c>
    </row>
    <row r="11" spans="1:7" ht="11.25" customHeight="1">
      <c r="A11" s="306"/>
      <c r="B11" s="307"/>
      <c r="C11" s="308"/>
      <c r="D11" s="460" t="s">
        <v>9099</v>
      </c>
      <c r="E11" s="461"/>
      <c r="F11" s="462"/>
      <c r="G11" s="296">
        <f>G10*0.8387</f>
        <v>50.087164000000001</v>
      </c>
    </row>
    <row r="12" spans="1:7" ht="11.25" customHeight="1">
      <c r="A12" s="306"/>
      <c r="B12" s="307"/>
      <c r="C12" s="308"/>
      <c r="D12" s="450" t="s">
        <v>451</v>
      </c>
      <c r="E12" s="451"/>
      <c r="F12" s="451"/>
      <c r="G12" s="296">
        <f>G7+G10+G11</f>
        <v>812.28716399999996</v>
      </c>
    </row>
    <row r="13" spans="1:7" ht="13.7" customHeight="1">
      <c r="A13" s="309"/>
      <c r="B13" s="284"/>
      <c r="C13" s="310"/>
      <c r="D13" s="450" t="s">
        <v>1909</v>
      </c>
      <c r="E13" s="451"/>
      <c r="F13" s="451"/>
      <c r="G13" s="311">
        <f>G12*0.2808</f>
        <v>228.09023565119998</v>
      </c>
    </row>
    <row r="14" spans="1:7" ht="13.7" customHeight="1">
      <c r="A14" s="312"/>
      <c r="B14" s="286"/>
      <c r="C14" s="313"/>
      <c r="D14" s="452" t="s">
        <v>1910</v>
      </c>
      <c r="E14" s="453"/>
      <c r="F14" s="453"/>
      <c r="G14" s="314">
        <f>G13+G12</f>
        <v>1040.3773996512</v>
      </c>
    </row>
  </sheetData>
  <mergeCells count="9">
    <mergeCell ref="D11:F11"/>
    <mergeCell ref="D12:F12"/>
    <mergeCell ref="D13:F13"/>
    <mergeCell ref="D14:F14"/>
    <mergeCell ref="A4:A5"/>
    <mergeCell ref="B4:C5"/>
    <mergeCell ref="D4:F4"/>
    <mergeCell ref="D5:F5"/>
    <mergeCell ref="D10:F10"/>
  </mergeCells>
  <pageMargins left="0.31496099999999999" right="0.31496099999999999" top="1.37795" bottom="0.78740200000000005" header="0.19685" footer="0.31496099999999999"/>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showGridLines="0" topLeftCell="A43" workbookViewId="0">
      <selection activeCell="C56" sqref="C56"/>
    </sheetView>
  </sheetViews>
  <sheetFormatPr defaultColWidth="10.85546875" defaultRowHeight="12.95" customHeight="1"/>
  <cols>
    <col min="1" max="1" width="9.140625" style="5" customWidth="1"/>
    <col min="2" max="2" width="39.42578125" style="5" customWidth="1"/>
    <col min="3" max="3" width="9.42578125" style="5" customWidth="1"/>
    <col min="4" max="4" width="12.42578125" style="5" customWidth="1"/>
    <col min="5" max="5" width="9.42578125" style="5" customWidth="1"/>
    <col min="6" max="6" width="13.42578125" style="5" customWidth="1"/>
    <col min="7" max="7" width="10.85546875" style="5" customWidth="1"/>
    <col min="8" max="16384" width="10.85546875" style="5"/>
  </cols>
  <sheetData>
    <row r="1" spans="1:6" ht="12" customHeight="1">
      <c r="A1" s="473" t="s">
        <v>9100</v>
      </c>
      <c r="B1" s="472"/>
      <c r="C1" s="472"/>
      <c r="D1" s="472"/>
      <c r="E1" s="472"/>
      <c r="F1" s="472"/>
    </row>
    <row r="2" spans="1:6" ht="13.7" customHeight="1">
      <c r="A2" s="475" t="s">
        <v>25</v>
      </c>
      <c r="B2" s="477" t="s">
        <v>18</v>
      </c>
      <c r="C2" s="471" t="s">
        <v>9101</v>
      </c>
      <c r="D2" s="472"/>
      <c r="E2" s="471" t="s">
        <v>9102</v>
      </c>
      <c r="F2" s="472"/>
    </row>
    <row r="3" spans="1:6" ht="27.95" customHeight="1">
      <c r="A3" s="476"/>
      <c r="B3" s="478"/>
      <c r="C3" s="387" t="s">
        <v>9103</v>
      </c>
      <c r="D3" s="387" t="s">
        <v>9104</v>
      </c>
      <c r="E3" s="387" t="s">
        <v>9103</v>
      </c>
      <c r="F3" s="387" t="s">
        <v>9104</v>
      </c>
    </row>
    <row r="4" spans="1:6" ht="13.7" customHeight="1">
      <c r="A4" s="471" t="s">
        <v>9105</v>
      </c>
      <c r="B4" s="472"/>
      <c r="C4" s="472"/>
      <c r="D4" s="472"/>
      <c r="E4" s="472"/>
      <c r="F4" s="472"/>
    </row>
    <row r="5" spans="1:6" ht="12" customHeight="1">
      <c r="A5" s="388" t="s">
        <v>9106</v>
      </c>
      <c r="B5" s="389" t="s">
        <v>9107</v>
      </c>
      <c r="C5" s="390">
        <v>0</v>
      </c>
      <c r="D5" s="391">
        <v>0</v>
      </c>
      <c r="E5" s="390">
        <v>0.2</v>
      </c>
      <c r="F5" s="391">
        <v>0.2</v>
      </c>
    </row>
    <row r="6" spans="1:6" ht="12" customHeight="1">
      <c r="A6" s="388" t="s">
        <v>9108</v>
      </c>
      <c r="B6" s="389" t="s">
        <v>9109</v>
      </c>
      <c r="C6" s="390">
        <v>1.4999999999999999E-2</v>
      </c>
      <c r="D6" s="391">
        <v>1.4999999999999999E-2</v>
      </c>
      <c r="E6" s="390">
        <v>1.4999999999999999E-2</v>
      </c>
      <c r="F6" s="391">
        <v>1.4999999999999999E-2</v>
      </c>
    </row>
    <row r="7" spans="1:6" ht="12" customHeight="1">
      <c r="A7" s="388" t="s">
        <v>9110</v>
      </c>
      <c r="B7" s="389" t="s">
        <v>9111</v>
      </c>
      <c r="C7" s="390">
        <v>0.01</v>
      </c>
      <c r="D7" s="391">
        <v>0.01</v>
      </c>
      <c r="E7" s="390">
        <v>0.01</v>
      </c>
      <c r="F7" s="391">
        <v>0.01</v>
      </c>
    </row>
    <row r="8" spans="1:6" ht="12" customHeight="1">
      <c r="A8" s="388" t="s">
        <v>9112</v>
      </c>
      <c r="B8" s="389" t="s">
        <v>9113</v>
      </c>
      <c r="C8" s="390">
        <v>2E-3</v>
      </c>
      <c r="D8" s="391">
        <v>2E-3</v>
      </c>
      <c r="E8" s="390">
        <v>2E-3</v>
      </c>
      <c r="F8" s="391">
        <v>2E-3</v>
      </c>
    </row>
    <row r="9" spans="1:6" ht="12" customHeight="1">
      <c r="A9" s="388" t="s">
        <v>9114</v>
      </c>
      <c r="B9" s="389" t="s">
        <v>9115</v>
      </c>
      <c r="C9" s="390">
        <v>6.0000000000000001E-3</v>
      </c>
      <c r="D9" s="391">
        <v>6.0000000000000001E-3</v>
      </c>
      <c r="E9" s="390">
        <v>6.0000000000000001E-3</v>
      </c>
      <c r="F9" s="391">
        <v>6.0000000000000001E-3</v>
      </c>
    </row>
    <row r="10" spans="1:6" ht="13.7" customHeight="1">
      <c r="A10" s="388" t="s">
        <v>9116</v>
      </c>
      <c r="B10" s="392" t="s">
        <v>9117</v>
      </c>
      <c r="C10" s="390">
        <v>2.5000000000000001E-2</v>
      </c>
      <c r="D10" s="391">
        <v>2.5000000000000001E-2</v>
      </c>
      <c r="E10" s="390">
        <v>2.5000000000000001E-2</v>
      </c>
      <c r="F10" s="391">
        <v>2.5000000000000001E-2</v>
      </c>
    </row>
    <row r="11" spans="1:6" ht="13.7" customHeight="1">
      <c r="A11" s="388" t="s">
        <v>9118</v>
      </c>
      <c r="B11" s="392" t="s">
        <v>9119</v>
      </c>
      <c r="C11" s="390">
        <v>0.03</v>
      </c>
      <c r="D11" s="391">
        <v>0.03</v>
      </c>
      <c r="E11" s="390">
        <v>0.03</v>
      </c>
      <c r="F11" s="391">
        <v>0.03</v>
      </c>
    </row>
    <row r="12" spans="1:6" ht="12" customHeight="1">
      <c r="A12" s="388" t="s">
        <v>9120</v>
      </c>
      <c r="B12" s="389" t="s">
        <v>9121</v>
      </c>
      <c r="C12" s="390">
        <v>0.08</v>
      </c>
      <c r="D12" s="391">
        <v>0.08</v>
      </c>
      <c r="E12" s="390">
        <v>0.08</v>
      </c>
      <c r="F12" s="391">
        <v>0.08</v>
      </c>
    </row>
    <row r="13" spans="1:6" ht="12" customHeight="1">
      <c r="A13" s="388" t="s">
        <v>9122</v>
      </c>
      <c r="B13" s="389" t="s">
        <v>9123</v>
      </c>
      <c r="C13" s="390">
        <v>0.01</v>
      </c>
      <c r="D13" s="391">
        <v>0.01</v>
      </c>
      <c r="E13" s="390">
        <v>0.01</v>
      </c>
      <c r="F13" s="391">
        <v>0.01</v>
      </c>
    </row>
    <row r="14" spans="1:6" ht="12" customHeight="1">
      <c r="A14" s="386" t="s">
        <v>9124</v>
      </c>
      <c r="B14" s="393" t="s">
        <v>9125</v>
      </c>
      <c r="C14" s="394">
        <f>SUM(C5:C13)</f>
        <v>0.17799999999999999</v>
      </c>
      <c r="D14" s="394">
        <f>SUM(D5:D13)</f>
        <v>0.17799999999999999</v>
      </c>
      <c r="E14" s="394">
        <f>SUM(E5:E13)</f>
        <v>0.37800000000000006</v>
      </c>
      <c r="F14" s="394">
        <f>SUM(F5:F13)</f>
        <v>0.37800000000000006</v>
      </c>
    </row>
    <row r="15" spans="1:6" ht="13.7" customHeight="1">
      <c r="A15" s="471" t="s">
        <v>9126</v>
      </c>
      <c r="B15" s="472"/>
      <c r="C15" s="472"/>
      <c r="D15" s="472"/>
      <c r="E15" s="472"/>
      <c r="F15" s="472"/>
    </row>
    <row r="16" spans="1:6" ht="14.1" customHeight="1">
      <c r="A16" s="388" t="s">
        <v>9127</v>
      </c>
      <c r="B16" s="392" t="s">
        <v>9128</v>
      </c>
      <c r="C16" s="390">
        <v>0.1787</v>
      </c>
      <c r="D16" s="387" t="s">
        <v>9129</v>
      </c>
      <c r="E16" s="390">
        <v>0.1787</v>
      </c>
      <c r="F16" s="387" t="s">
        <v>9129</v>
      </c>
    </row>
    <row r="17" spans="1:6" ht="14.1" customHeight="1">
      <c r="A17" s="388" t="s">
        <v>9130</v>
      </c>
      <c r="B17" s="389" t="s">
        <v>9131</v>
      </c>
      <c r="C17" s="390">
        <v>3.95E-2</v>
      </c>
      <c r="D17" s="387" t="s">
        <v>9129</v>
      </c>
      <c r="E17" s="390">
        <v>3.95E-2</v>
      </c>
      <c r="F17" s="387" t="s">
        <v>9129</v>
      </c>
    </row>
    <row r="18" spans="1:6" ht="13.7" customHeight="1">
      <c r="A18" s="388" t="s">
        <v>9132</v>
      </c>
      <c r="B18" s="392" t="s">
        <v>9133</v>
      </c>
      <c r="C18" s="390">
        <v>8.5000000000000006E-3</v>
      </c>
      <c r="D18" s="391">
        <v>6.6E-3</v>
      </c>
      <c r="E18" s="390">
        <v>8.5000000000000006E-3</v>
      </c>
      <c r="F18" s="391">
        <v>6.6E-3</v>
      </c>
    </row>
    <row r="19" spans="1:6" ht="13.7" customHeight="1">
      <c r="A19" s="388" t="s">
        <v>9134</v>
      </c>
      <c r="B19" s="392" t="s">
        <v>9135</v>
      </c>
      <c r="C19" s="390">
        <v>0.1084</v>
      </c>
      <c r="D19" s="391">
        <v>8.3299999999999999E-2</v>
      </c>
      <c r="E19" s="390">
        <v>0.1084</v>
      </c>
      <c r="F19" s="391">
        <v>8.3299999999999999E-2</v>
      </c>
    </row>
    <row r="20" spans="1:6" ht="13.7" customHeight="1">
      <c r="A20" s="388" t="s">
        <v>9136</v>
      </c>
      <c r="B20" s="392" t="s">
        <v>9137</v>
      </c>
      <c r="C20" s="390">
        <v>6.9999999999999999E-4</v>
      </c>
      <c r="D20" s="391">
        <v>5.9999999999999995E-4</v>
      </c>
      <c r="E20" s="390">
        <v>6.9999999999999999E-4</v>
      </c>
      <c r="F20" s="391">
        <v>5.9999999999999995E-4</v>
      </c>
    </row>
    <row r="21" spans="1:6" ht="13.7" customHeight="1">
      <c r="A21" s="388" t="s">
        <v>9138</v>
      </c>
      <c r="B21" s="392" t="s">
        <v>9139</v>
      </c>
      <c r="C21" s="390">
        <v>7.1999999999999998E-3</v>
      </c>
      <c r="D21" s="391">
        <v>5.5999999999999999E-3</v>
      </c>
      <c r="E21" s="390">
        <v>7.1999999999999998E-3</v>
      </c>
      <c r="F21" s="391">
        <v>5.5999999999999999E-3</v>
      </c>
    </row>
    <row r="22" spans="1:6" ht="14.1" customHeight="1">
      <c r="A22" s="388" t="s">
        <v>9140</v>
      </c>
      <c r="B22" s="392" t="s">
        <v>9141</v>
      </c>
      <c r="C22" s="390">
        <v>1.4800000000000001E-2</v>
      </c>
      <c r="D22" s="387" t="s">
        <v>9129</v>
      </c>
      <c r="E22" s="390">
        <v>1.4800000000000001E-2</v>
      </c>
      <c r="F22" s="387" t="s">
        <v>9129</v>
      </c>
    </row>
    <row r="23" spans="1:6" ht="13.7" customHeight="1">
      <c r="A23" s="388" t="s">
        <v>9142</v>
      </c>
      <c r="B23" s="392" t="s">
        <v>9143</v>
      </c>
      <c r="C23" s="390">
        <v>1E-3</v>
      </c>
      <c r="D23" s="391">
        <v>8.0000000000000004E-4</v>
      </c>
      <c r="E23" s="390">
        <v>1E-3</v>
      </c>
      <c r="F23" s="391">
        <v>8.0000000000000004E-4</v>
      </c>
    </row>
    <row r="24" spans="1:6" ht="13.7" customHeight="1">
      <c r="A24" s="388" t="s">
        <v>9144</v>
      </c>
      <c r="B24" s="392" t="s">
        <v>9145</v>
      </c>
      <c r="C24" s="390">
        <v>9.1300000000000006E-2</v>
      </c>
      <c r="D24" s="391">
        <v>7.0199999999999999E-2</v>
      </c>
      <c r="E24" s="390">
        <v>9.1300000000000006E-2</v>
      </c>
      <c r="F24" s="391">
        <v>7.0199999999999999E-2</v>
      </c>
    </row>
    <row r="25" spans="1:6" ht="13.7" customHeight="1">
      <c r="A25" s="388" t="s">
        <v>9146</v>
      </c>
      <c r="B25" s="392" t="s">
        <v>9147</v>
      </c>
      <c r="C25" s="390">
        <v>2.9999999999999997E-4</v>
      </c>
      <c r="D25" s="391">
        <v>2.0000000000000001E-4</v>
      </c>
      <c r="E25" s="390">
        <v>2.9999999999999997E-4</v>
      </c>
      <c r="F25" s="391">
        <v>2.0000000000000001E-4</v>
      </c>
    </row>
    <row r="26" spans="1:6" ht="12" customHeight="1">
      <c r="A26" s="386" t="s">
        <v>9148</v>
      </c>
      <c r="B26" s="393" t="s">
        <v>9125</v>
      </c>
      <c r="C26" s="394">
        <f>SUM(C16:C25)</f>
        <v>0.45039999999999997</v>
      </c>
      <c r="D26" s="394">
        <f>SUM(D16:D25)</f>
        <v>0.16729999999999998</v>
      </c>
      <c r="E26" s="394">
        <f>SUM(E16:E25)</f>
        <v>0.45039999999999997</v>
      </c>
      <c r="F26" s="394">
        <f>SUM(F16:F25)</f>
        <v>0.16729999999999998</v>
      </c>
    </row>
    <row r="27" spans="1:6" ht="13.7" customHeight="1">
      <c r="A27" s="471" t="s">
        <v>9149</v>
      </c>
      <c r="B27" s="472"/>
      <c r="C27" s="472"/>
      <c r="D27" s="472"/>
      <c r="E27" s="472"/>
      <c r="F27" s="472"/>
    </row>
    <row r="28" spans="1:6" ht="13.7" customHeight="1">
      <c r="A28" s="388" t="s">
        <v>9150</v>
      </c>
      <c r="B28" s="392" t="s">
        <v>9151</v>
      </c>
      <c r="C28" s="390">
        <v>4.4900000000000002E-2</v>
      </c>
      <c r="D28" s="391">
        <v>3.4599999999999999E-2</v>
      </c>
      <c r="E28" s="390">
        <v>4.4900000000000002E-2</v>
      </c>
      <c r="F28" s="391">
        <v>3.4599999999999999E-2</v>
      </c>
    </row>
    <row r="29" spans="1:6" ht="13.7" customHeight="1">
      <c r="A29" s="388" t="s">
        <v>9152</v>
      </c>
      <c r="B29" s="392" t="s">
        <v>9153</v>
      </c>
      <c r="C29" s="390">
        <v>1.1000000000000001E-3</v>
      </c>
      <c r="D29" s="391">
        <v>8.0000000000000004E-4</v>
      </c>
      <c r="E29" s="390">
        <v>1.1000000000000001E-3</v>
      </c>
      <c r="F29" s="391">
        <v>8.0000000000000004E-4</v>
      </c>
    </row>
    <row r="30" spans="1:6" ht="13.7" customHeight="1">
      <c r="A30" s="388" t="s">
        <v>9154</v>
      </c>
      <c r="B30" s="392" t="s">
        <v>9155</v>
      </c>
      <c r="C30" s="390">
        <v>4.5400000000000003E-2</v>
      </c>
      <c r="D30" s="391">
        <v>3.49E-2</v>
      </c>
      <c r="E30" s="390">
        <v>4.5400000000000003E-2</v>
      </c>
      <c r="F30" s="391">
        <v>3.49E-2</v>
      </c>
    </row>
    <row r="31" spans="1:6" ht="13.7" customHeight="1">
      <c r="A31" s="388" t="s">
        <v>9156</v>
      </c>
      <c r="B31" s="392" t="s">
        <v>9157</v>
      </c>
      <c r="C31" s="390">
        <v>3.1099999999999999E-2</v>
      </c>
      <c r="D31" s="391">
        <v>2.3900000000000001E-2</v>
      </c>
      <c r="E31" s="390">
        <v>3.1099999999999999E-2</v>
      </c>
      <c r="F31" s="391">
        <v>2.29E-2</v>
      </c>
    </row>
    <row r="32" spans="1:6" ht="13.7" customHeight="1">
      <c r="A32" s="388" t="s">
        <v>9158</v>
      </c>
      <c r="B32" s="392" t="s">
        <v>9159</v>
      </c>
      <c r="C32" s="390">
        <v>3.8E-3</v>
      </c>
      <c r="D32" s="391">
        <v>3.8E-3</v>
      </c>
      <c r="E32" s="390">
        <v>3.7000000000000002E-3</v>
      </c>
      <c r="F32" s="391">
        <v>2.8999999999999998E-3</v>
      </c>
    </row>
    <row r="33" spans="1:6" ht="12" customHeight="1">
      <c r="A33" s="386" t="s">
        <v>9160</v>
      </c>
      <c r="B33" s="393" t="s">
        <v>9125</v>
      </c>
      <c r="C33" s="394">
        <f>SUM(C28:C32)</f>
        <v>0.12630000000000002</v>
      </c>
      <c r="D33" s="394">
        <v>9.7100000000000006E-2</v>
      </c>
      <c r="E33" s="394">
        <v>0.1263</v>
      </c>
      <c r="F33" s="394">
        <v>9.7100000000000006E-2</v>
      </c>
    </row>
    <row r="34" spans="1:6" ht="13.7" customHeight="1">
      <c r="A34" s="471" t="s">
        <v>9161</v>
      </c>
      <c r="B34" s="472"/>
      <c r="C34" s="472"/>
      <c r="D34" s="472"/>
      <c r="E34" s="472"/>
      <c r="F34" s="472"/>
    </row>
    <row r="35" spans="1:6" ht="13.7" customHeight="1">
      <c r="A35" s="388" t="s">
        <v>9162</v>
      </c>
      <c r="B35" s="392" t="s">
        <v>9163</v>
      </c>
      <c r="C35" s="390">
        <v>8.0199999999999994E-2</v>
      </c>
      <c r="D35" s="391">
        <v>2.98E-2</v>
      </c>
      <c r="E35" s="390">
        <v>0.17030000000000001</v>
      </c>
      <c r="F35" s="391">
        <v>6.3200000000000006E-2</v>
      </c>
    </row>
    <row r="36" spans="1:6" ht="24.6" customHeight="1">
      <c r="A36" s="395" t="s">
        <v>9164</v>
      </c>
      <c r="B36" s="396" t="s">
        <v>9165</v>
      </c>
      <c r="C36" s="397">
        <v>3.8E-3</v>
      </c>
      <c r="D36" s="398">
        <v>2.8999999999999998E-3</v>
      </c>
      <c r="E36" s="397">
        <v>4.0000000000000001E-3</v>
      </c>
      <c r="F36" s="398">
        <v>3.0999999999999999E-3</v>
      </c>
    </row>
    <row r="37" spans="1:6" ht="12" customHeight="1">
      <c r="A37" s="386" t="s">
        <v>9166</v>
      </c>
      <c r="B37" s="393" t="s">
        <v>9125</v>
      </c>
      <c r="C37" s="394">
        <f>SUM(C35:C36)</f>
        <v>8.3999999999999991E-2</v>
      </c>
      <c r="D37" s="394">
        <f>SUM(D35:D36)</f>
        <v>3.27E-2</v>
      </c>
      <c r="E37" s="394">
        <f>SUM(E35:E36)</f>
        <v>0.17430000000000001</v>
      </c>
      <c r="F37" s="394">
        <f>SUM(F35:F36)</f>
        <v>6.6300000000000012E-2</v>
      </c>
    </row>
    <row r="38" spans="1:6" ht="12" customHeight="1">
      <c r="A38" s="473" t="s">
        <v>9167</v>
      </c>
      <c r="B38" s="474"/>
      <c r="C38" s="394">
        <f>SUM(C14,C26,C33,C37)</f>
        <v>0.83869999999999989</v>
      </c>
      <c r="D38" s="394">
        <f>SUM(D14,D26,D33,D37)</f>
        <v>0.47509999999999997</v>
      </c>
      <c r="E38" s="394">
        <f>SUM(E14,E26,E33,E37)</f>
        <v>1.129</v>
      </c>
      <c r="F38" s="394">
        <f>SUM(F14,F26,F33,F37)</f>
        <v>0.7087</v>
      </c>
    </row>
  </sheetData>
  <mergeCells count="10">
    <mergeCell ref="A15:F15"/>
    <mergeCell ref="A27:F27"/>
    <mergeCell ref="A34:F34"/>
    <mergeCell ref="A38:B38"/>
    <mergeCell ref="A1:F1"/>
    <mergeCell ref="A2:A3"/>
    <mergeCell ref="B2:B3"/>
    <mergeCell ref="C2:D2"/>
    <mergeCell ref="E2:F2"/>
    <mergeCell ref="A4:F4"/>
  </mergeCells>
  <pageMargins left="0.31496099999999999" right="0.31496099999999999" top="1.37795" bottom="0.78740200000000005" header="0.19685" footer="0.31496099999999999"/>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
  <sheetViews>
    <sheetView showGridLines="0" workbookViewId="0">
      <selection activeCell="B36" sqref="B36"/>
    </sheetView>
  </sheetViews>
  <sheetFormatPr defaultColWidth="10.85546875" defaultRowHeight="12.95" customHeight="1"/>
  <cols>
    <col min="1" max="5" width="11.7109375" style="5" customWidth="1"/>
    <col min="6" max="6" width="9.140625" style="5" customWidth="1"/>
    <col min="7" max="7" width="17.42578125" style="5" customWidth="1"/>
    <col min="8" max="8" width="10.85546875" style="5" customWidth="1"/>
    <col min="9" max="16384" width="10.85546875" style="5"/>
  </cols>
  <sheetData>
    <row r="1" spans="1:7" ht="14.1" customHeight="1">
      <c r="A1" s="497" t="s">
        <v>9169</v>
      </c>
      <c r="B1" s="498"/>
      <c r="C1" s="498"/>
      <c r="D1" s="498"/>
      <c r="E1" s="498"/>
      <c r="F1" s="498"/>
      <c r="G1" s="499"/>
    </row>
    <row r="2" spans="1:7" ht="14.1" customHeight="1">
      <c r="A2" s="401"/>
      <c r="B2" s="402"/>
      <c r="C2" s="402"/>
      <c r="D2" s="403"/>
      <c r="E2" s="403"/>
      <c r="F2" s="403"/>
      <c r="G2" s="404"/>
    </row>
    <row r="3" spans="1:7" ht="14.1" customHeight="1">
      <c r="A3" s="500" t="s">
        <v>9170</v>
      </c>
      <c r="B3" s="501"/>
      <c r="C3" s="501"/>
      <c r="D3" s="501"/>
      <c r="E3" s="501"/>
      <c r="F3" s="501"/>
      <c r="G3" s="502"/>
    </row>
    <row r="4" spans="1:7" ht="14.1" customHeight="1">
      <c r="A4" s="406"/>
      <c r="B4" s="407"/>
      <c r="C4" s="407"/>
      <c r="D4" s="408"/>
      <c r="E4" s="408"/>
      <c r="F4" s="408"/>
      <c r="G4" s="409"/>
    </row>
    <row r="5" spans="1:7" ht="8.4499999999999993" customHeight="1">
      <c r="A5" s="503" t="s">
        <v>9171</v>
      </c>
      <c r="B5" s="504"/>
      <c r="C5" s="504"/>
      <c r="D5" s="504"/>
      <c r="E5" s="504"/>
      <c r="F5" s="505" t="s">
        <v>9172</v>
      </c>
      <c r="G5" s="505" t="s">
        <v>9173</v>
      </c>
    </row>
    <row r="6" spans="1:7" ht="8.4499999999999993" customHeight="1">
      <c r="A6" s="504"/>
      <c r="B6" s="504"/>
      <c r="C6" s="504"/>
      <c r="D6" s="504"/>
      <c r="E6" s="504"/>
      <c r="F6" s="506"/>
      <c r="G6" s="506"/>
    </row>
    <row r="7" spans="1:7" ht="14.1" customHeight="1">
      <c r="A7" s="510"/>
      <c r="B7" s="507"/>
      <c r="C7" s="507"/>
      <c r="D7" s="507"/>
      <c r="E7" s="507"/>
      <c r="F7" s="399"/>
      <c r="G7" s="400"/>
    </row>
    <row r="8" spans="1:7" ht="14.1" customHeight="1">
      <c r="A8" s="486" t="s">
        <v>9174</v>
      </c>
      <c r="B8" s="507"/>
      <c r="C8" s="507"/>
      <c r="D8" s="507"/>
      <c r="E8" s="508"/>
      <c r="F8" s="410" t="s">
        <v>9175</v>
      </c>
      <c r="G8" s="413">
        <v>0.03</v>
      </c>
    </row>
    <row r="9" spans="1:7" ht="14.1" customHeight="1">
      <c r="A9" s="486" t="s">
        <v>9176</v>
      </c>
      <c r="B9" s="507"/>
      <c r="C9" s="507"/>
      <c r="D9" s="507"/>
      <c r="E9" s="508"/>
      <c r="F9" s="410" t="s">
        <v>9177</v>
      </c>
      <c r="G9" s="413">
        <v>8.0000000000000002E-3</v>
      </c>
    </row>
    <row r="10" spans="1:7" ht="14.1" customHeight="1">
      <c r="A10" s="486" t="s">
        <v>9178</v>
      </c>
      <c r="B10" s="507"/>
      <c r="C10" s="507"/>
      <c r="D10" s="507"/>
      <c r="E10" s="508"/>
      <c r="F10" s="410" t="s">
        <v>9179</v>
      </c>
      <c r="G10" s="413">
        <v>9.7000000000000003E-3</v>
      </c>
    </row>
    <row r="11" spans="1:7" ht="14.1" customHeight="1">
      <c r="A11" s="486" t="s">
        <v>9180</v>
      </c>
      <c r="B11" s="507"/>
      <c r="C11" s="507"/>
      <c r="D11" s="507"/>
      <c r="E11" s="508"/>
      <c r="F11" s="410" t="s">
        <v>9181</v>
      </c>
      <c r="G11" s="413">
        <v>5.8999999999999999E-3</v>
      </c>
    </row>
    <row r="12" spans="1:7" ht="14.1" customHeight="1">
      <c r="A12" s="486" t="s">
        <v>9182</v>
      </c>
      <c r="B12" s="507"/>
      <c r="C12" s="507"/>
      <c r="D12" s="507"/>
      <c r="E12" s="508"/>
      <c r="F12" s="410" t="s">
        <v>645</v>
      </c>
      <c r="G12" s="413">
        <v>4.3299999999999998E-2</v>
      </c>
    </row>
    <row r="13" spans="1:7" ht="14.1" customHeight="1">
      <c r="A13" s="411"/>
      <c r="B13" s="412"/>
      <c r="C13" s="412"/>
      <c r="D13" s="412"/>
      <c r="E13" s="412"/>
      <c r="F13" s="399"/>
      <c r="G13" s="414"/>
    </row>
    <row r="14" spans="1:7" ht="14.1" customHeight="1">
      <c r="A14" s="512" t="s">
        <v>9183</v>
      </c>
      <c r="B14" s="513"/>
      <c r="C14" s="486" t="s">
        <v>9184</v>
      </c>
      <c r="D14" s="487"/>
      <c r="E14" s="511"/>
      <c r="F14" s="505" t="s">
        <v>9185</v>
      </c>
      <c r="G14" s="413">
        <v>6.4999999999999997E-3</v>
      </c>
    </row>
    <row r="15" spans="1:7" ht="14.1" customHeight="1">
      <c r="A15" s="514"/>
      <c r="B15" s="515"/>
      <c r="C15" s="486" t="s">
        <v>9186</v>
      </c>
      <c r="D15" s="487"/>
      <c r="E15" s="511"/>
      <c r="F15" s="509"/>
      <c r="G15" s="413">
        <v>0.03</v>
      </c>
    </row>
    <row r="16" spans="1:7" ht="14.1" customHeight="1">
      <c r="A16" s="514"/>
      <c r="B16" s="515"/>
      <c r="C16" s="486" t="s">
        <v>9187</v>
      </c>
      <c r="D16" s="487"/>
      <c r="E16" s="511"/>
      <c r="F16" s="509"/>
      <c r="G16" s="413">
        <v>0.05</v>
      </c>
    </row>
    <row r="17" spans="1:7" ht="14.1" customHeight="1">
      <c r="A17" s="516"/>
      <c r="B17" s="517"/>
      <c r="C17" s="486" t="s">
        <v>9188</v>
      </c>
      <c r="D17" s="487"/>
      <c r="E17" s="511"/>
      <c r="F17" s="509"/>
      <c r="G17" s="413">
        <v>0.04</v>
      </c>
    </row>
    <row r="18" spans="1:7" ht="14.1" customHeight="1">
      <c r="A18" s="484"/>
      <c r="B18" s="485"/>
      <c r="C18" s="416"/>
      <c r="D18" s="416"/>
      <c r="E18" s="416"/>
      <c r="F18" s="415"/>
      <c r="G18" s="414"/>
    </row>
    <row r="19" spans="1:7" ht="14.1" customHeight="1">
      <c r="A19" s="486" t="s">
        <v>9189</v>
      </c>
      <c r="B19" s="487"/>
      <c r="C19" s="487"/>
      <c r="D19" s="487"/>
      <c r="E19" s="487"/>
      <c r="F19" s="487"/>
      <c r="G19" s="414"/>
    </row>
    <row r="20" spans="1:7" ht="14.1" customHeight="1">
      <c r="A20" s="488" t="s">
        <v>9190</v>
      </c>
      <c r="B20" s="489"/>
      <c r="C20" s="489"/>
      <c r="D20" s="489"/>
      <c r="E20" s="489"/>
      <c r="F20" s="490"/>
      <c r="G20" s="413">
        <f>TRUNC((((1+(G8+G9+G10))*(1+G11)*(1+G12))/(1-SUM(G14:G17)))-1,4)</f>
        <v>0.25869999999999999</v>
      </c>
    </row>
    <row r="21" spans="1:7" ht="14.1" customHeight="1">
      <c r="A21" s="402"/>
      <c r="B21" s="402"/>
      <c r="C21" s="402"/>
      <c r="D21" s="403"/>
      <c r="E21" s="403"/>
      <c r="F21" s="403"/>
      <c r="G21" s="403"/>
    </row>
    <row r="22" spans="1:7" ht="14.1" customHeight="1">
      <c r="A22" s="417"/>
      <c r="B22" s="417"/>
      <c r="C22" s="418"/>
      <c r="D22" s="418"/>
      <c r="E22" s="418"/>
      <c r="F22" s="418"/>
      <c r="G22" s="418"/>
    </row>
    <row r="23" spans="1:7" ht="14.1" customHeight="1">
      <c r="A23" s="491" t="s">
        <v>9191</v>
      </c>
      <c r="B23" s="492"/>
      <c r="C23" s="418"/>
      <c r="D23" s="418"/>
      <c r="E23" s="418"/>
      <c r="F23" s="418"/>
      <c r="G23" s="418"/>
    </row>
    <row r="24" spans="1:7" ht="12.75" customHeight="1">
      <c r="A24" s="407"/>
      <c r="B24" s="407"/>
      <c r="C24" s="29"/>
      <c r="D24" s="29"/>
      <c r="E24" s="29"/>
      <c r="F24" s="29"/>
      <c r="G24" s="418"/>
    </row>
    <row r="25" spans="1:7" ht="12.75" customHeight="1">
      <c r="A25" s="493" t="s">
        <v>9192</v>
      </c>
      <c r="B25" s="494"/>
      <c r="C25" s="494"/>
      <c r="D25" s="494"/>
      <c r="E25" s="494"/>
      <c r="F25" s="481">
        <v>-1</v>
      </c>
      <c r="G25" s="183"/>
    </row>
    <row r="26" spans="1:7" ht="12.75" customHeight="1">
      <c r="A26" s="495"/>
      <c r="B26" s="496"/>
      <c r="C26" s="496"/>
      <c r="D26" s="496"/>
      <c r="E26" s="496"/>
      <c r="F26" s="482"/>
      <c r="G26" s="419"/>
    </row>
    <row r="27" spans="1:7" ht="17.100000000000001" customHeight="1">
      <c r="A27" s="479" t="s">
        <v>9193</v>
      </c>
      <c r="B27" s="480"/>
      <c r="C27" s="480"/>
      <c r="D27" s="480"/>
      <c r="E27" s="480"/>
      <c r="F27" s="483"/>
      <c r="G27" s="419"/>
    </row>
    <row r="28" spans="1:7" ht="14.1" customHeight="1">
      <c r="A28" s="402"/>
      <c r="B28" s="402"/>
      <c r="C28" s="402"/>
      <c r="D28" s="402"/>
      <c r="E28" s="402"/>
      <c r="F28" s="402"/>
      <c r="G28" s="417"/>
    </row>
    <row r="29" spans="1:7" ht="14.1" customHeight="1">
      <c r="A29" s="417"/>
      <c r="B29" s="417"/>
      <c r="C29" s="417"/>
      <c r="D29" s="417"/>
      <c r="E29" s="417"/>
      <c r="F29" s="417"/>
      <c r="G29" s="417"/>
    </row>
    <row r="30" spans="1:7" ht="14.1" customHeight="1">
      <c r="A30" s="417"/>
      <c r="B30" s="417"/>
      <c r="C30" s="417"/>
      <c r="D30" s="417"/>
      <c r="E30" s="417"/>
      <c r="F30" s="417"/>
      <c r="G30" s="417"/>
    </row>
    <row r="31" spans="1:7" ht="14.1" customHeight="1">
      <c r="A31" s="417"/>
      <c r="B31" s="417"/>
      <c r="C31" s="417"/>
      <c r="D31" s="417"/>
      <c r="E31" s="417"/>
      <c r="F31" s="417"/>
      <c r="G31" s="417"/>
    </row>
    <row r="32" spans="1:7" ht="14.1" customHeight="1">
      <c r="A32" s="405"/>
      <c r="B32" s="405"/>
      <c r="C32" s="405"/>
      <c r="D32" s="405"/>
      <c r="E32" s="405"/>
      <c r="F32" s="405"/>
      <c r="G32" s="405"/>
    </row>
  </sheetData>
  <mergeCells count="24">
    <mergeCell ref="A12:E12"/>
    <mergeCell ref="F14:F17"/>
    <mergeCell ref="A7:E7"/>
    <mergeCell ref="A8:E8"/>
    <mergeCell ref="A9:E9"/>
    <mergeCell ref="A10:E10"/>
    <mergeCell ref="A11:E11"/>
    <mergeCell ref="C15:E15"/>
    <mergeCell ref="C16:E16"/>
    <mergeCell ref="C17:E17"/>
    <mergeCell ref="A14:B17"/>
    <mergeCell ref="C14:E14"/>
    <mergeCell ref="A1:G1"/>
    <mergeCell ref="A3:G3"/>
    <mergeCell ref="A5:E6"/>
    <mergeCell ref="F5:F6"/>
    <mergeCell ref="G5:G6"/>
    <mergeCell ref="A27:E27"/>
    <mergeCell ref="F25:F27"/>
    <mergeCell ref="A18:B18"/>
    <mergeCell ref="A19:F19"/>
    <mergeCell ref="A20:F20"/>
    <mergeCell ref="A23:B23"/>
    <mergeCell ref="A25:E26"/>
  </mergeCells>
  <pageMargins left="0.31496099999999999" right="0.31496099999999999" top="1.37795" bottom="0.78740200000000005" header="0.19685" footer="0.31496099999999999"/>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showGridLines="0" workbookViewId="0">
      <selection activeCell="B28" sqref="B28:D36"/>
    </sheetView>
  </sheetViews>
  <sheetFormatPr defaultColWidth="10" defaultRowHeight="12.95" customHeight="1"/>
  <cols>
    <col min="1" max="1" width="2" customWidth="1"/>
    <col min="2" max="4" width="33.5703125" customWidth="1"/>
  </cols>
  <sheetData>
    <row r="3" spans="2:4" ht="50.1" customHeight="1">
      <c r="B3" s="431" t="s">
        <v>0</v>
      </c>
      <c r="C3" s="432"/>
      <c r="D3" s="432"/>
    </row>
    <row r="7" spans="2:4" ht="18">
      <c r="B7" s="1" t="s">
        <v>1</v>
      </c>
      <c r="C7" s="1" t="s">
        <v>2</v>
      </c>
      <c r="D7" s="1" t="s">
        <v>3</v>
      </c>
    </row>
    <row r="9" spans="2:4" ht="15">
      <c r="B9" s="2" t="s">
        <v>4</v>
      </c>
      <c r="C9" s="2"/>
      <c r="D9" s="2"/>
    </row>
    <row r="10" spans="2:4" ht="15">
      <c r="B10" s="3"/>
      <c r="C10" s="3" t="s">
        <v>5</v>
      </c>
      <c r="D10" s="4" t="s">
        <v>4</v>
      </c>
    </row>
    <row r="11" spans="2:4" ht="15">
      <c r="B11" s="2" t="s">
        <v>441</v>
      </c>
      <c r="C11" s="2"/>
      <c r="D11" s="2"/>
    </row>
    <row r="12" spans="2:4" ht="15">
      <c r="B12" s="3"/>
      <c r="C12" s="3" t="s">
        <v>5</v>
      </c>
      <c r="D12" s="4" t="s">
        <v>441</v>
      </c>
    </row>
    <row r="13" spans="2:4" ht="15">
      <c r="B13" s="2" t="s">
        <v>30</v>
      </c>
      <c r="C13" s="2"/>
      <c r="D13" s="2"/>
    </row>
    <row r="14" spans="2:4" ht="15">
      <c r="B14" s="3"/>
      <c r="C14" s="3" t="s">
        <v>5</v>
      </c>
      <c r="D14" s="4" t="s">
        <v>30</v>
      </c>
    </row>
    <row r="15" spans="2:4" ht="15">
      <c r="B15" s="2" t="s">
        <v>1911</v>
      </c>
      <c r="C15" s="2"/>
      <c r="D15" s="2"/>
    </row>
    <row r="16" spans="2:4" ht="15">
      <c r="B16" s="3"/>
      <c r="C16" s="3" t="s">
        <v>5</v>
      </c>
      <c r="D16" s="4" t="s">
        <v>1911</v>
      </c>
    </row>
    <row r="17" spans="2:4" ht="15">
      <c r="B17" s="2" t="s">
        <v>1923</v>
      </c>
      <c r="C17" s="2"/>
      <c r="D17" s="2"/>
    </row>
    <row r="18" spans="2:4" ht="15">
      <c r="B18" s="3"/>
      <c r="C18" s="3" t="s">
        <v>5</v>
      </c>
      <c r="D18" s="4" t="s">
        <v>1923</v>
      </c>
    </row>
    <row r="19" spans="2:4" ht="15">
      <c r="B19" s="2" t="s">
        <v>1965</v>
      </c>
      <c r="C19" s="2"/>
      <c r="D19" s="2"/>
    </row>
    <row r="20" spans="2:4" ht="15">
      <c r="B20" s="3"/>
      <c r="C20" s="3" t="s">
        <v>5</v>
      </c>
      <c r="D20" s="4" t="s">
        <v>1965</v>
      </c>
    </row>
    <row r="21" spans="2:4" ht="15">
      <c r="B21" s="2" t="s">
        <v>33</v>
      </c>
      <c r="C21" s="2"/>
      <c r="D21" s="2"/>
    </row>
    <row r="22" spans="2:4" ht="15">
      <c r="B22" s="3"/>
      <c r="C22" s="3" t="s">
        <v>5</v>
      </c>
      <c r="D22" s="4" t="s">
        <v>33</v>
      </c>
    </row>
    <row r="23" spans="2:4" ht="15">
      <c r="B23" s="2" t="s">
        <v>7</v>
      </c>
      <c r="C23" s="2"/>
      <c r="D23" s="2"/>
    </row>
    <row r="24" spans="2:4" ht="15">
      <c r="B24" s="3"/>
      <c r="C24" s="3" t="s">
        <v>5</v>
      </c>
      <c r="D24" s="4" t="s">
        <v>7</v>
      </c>
    </row>
    <row r="25" spans="2:4" ht="15">
      <c r="B25" s="2" t="s">
        <v>9168</v>
      </c>
      <c r="C25" s="2"/>
      <c r="D25" s="2"/>
    </row>
    <row r="26" spans="2:4" ht="15">
      <c r="B26" s="3"/>
      <c r="C26" s="3" t="s">
        <v>5</v>
      </c>
      <c r="D26" s="4" t="s">
        <v>9168</v>
      </c>
    </row>
  </sheetData>
  <mergeCells count="1">
    <mergeCell ref="B3:D3"/>
  </mergeCells>
  <hyperlinks>
    <hyperlink ref="D10" location="'ATA_SERVIÇOS_ATUALIZADA_AGOST'!R1C1" display="ATA_SERVIÇOS_ATUALIZADA_AGOST" xr:uid="{00000000-0004-0000-0000-000000000000}"/>
    <hyperlink ref="D12" location="'COMPOSICAO'!R1C1" display="COMPOSICAO" xr:uid="{00000000-0004-0000-0000-000001000000}"/>
    <hyperlink ref="D14" location="'MOBILIZAÇÃO'!R1C1" display="MOBILIZAÇÃO" xr:uid="{00000000-0004-0000-0000-000002000000}"/>
    <hyperlink ref="D16" location="'RESUMO'!R1C1" display="RESUMO" xr:uid="{00000000-0004-0000-0000-000003000000}"/>
    <hyperlink ref="D18" location="'COMP. ELASTOMÉRICO'!R1C1" display="COMP. ELASTOMÉRICO" xr:uid="{00000000-0004-0000-0000-000004000000}"/>
    <hyperlink ref="D20" location="'SERVIÇOS_AGOST'!R1C1" display="SERVIÇOS_AGOST" xr:uid="{00000000-0004-0000-0000-000005000000}"/>
    <hyperlink ref="D22" location="'DESMOBILIZAÇÃO'!R1C1" display="DESMOBILIZAÇÃO" xr:uid="{00000000-0004-0000-0000-000006000000}"/>
    <hyperlink ref="D24" location="'ENCARGOS SOCIAIS'!R1C1" display="ENCARGOS SOCIAIS" xr:uid="{00000000-0004-0000-0000-000007000000}"/>
    <hyperlink ref="D26" location="'BDI_SERVIÇOS'!R1C1" display="BDI_SERVIÇOS" xr:uid="{00000000-0004-0000-0000-000008000000}"/>
  </hyperlink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25541-F860-4240-97CF-775F68D37B4C}">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S823"/>
  <sheetViews>
    <sheetView defaultGridColor="0" colorId="12" workbookViewId="0">
      <selection activeCell="G5" sqref="G5"/>
    </sheetView>
  </sheetViews>
  <sheetFormatPr defaultColWidth="9.140625" defaultRowHeight="9" customHeight="1"/>
  <cols>
    <col min="1" max="1" width="5.140625" style="6" customWidth="1"/>
    <col min="2" max="2" width="9" style="7" customWidth="1"/>
    <col min="3" max="3" width="2.42578125" style="6" customWidth="1"/>
    <col min="4" max="4" width="3.5703125" style="7" customWidth="1"/>
    <col min="5" max="5" width="14.140625" style="8" customWidth="1"/>
    <col min="6" max="6" width="6" style="6" customWidth="1"/>
    <col min="7" max="7" width="5.85546875" style="7" customWidth="1"/>
    <col min="8" max="8" width="6.85546875" style="9" customWidth="1"/>
    <col min="9" max="9" width="10.28515625" style="10" customWidth="1"/>
    <col min="10" max="10" width="10.7109375" style="10" customWidth="1"/>
    <col min="11" max="123" width="9.140625" style="10" customWidth="1"/>
    <col min="124" max="124" width="9.140625" style="5" customWidth="1"/>
    <col min="125" max="16384" width="9.140625" style="5"/>
  </cols>
  <sheetData>
    <row r="1" spans="1:19" s="428" customFormat="1" ht="15.75"/>
    <row r="2" spans="1:19" s="428" customFormat="1" ht="15.75"/>
    <row r="3" spans="1:19" s="428" customFormat="1" ht="15.75">
      <c r="B3" s="429"/>
      <c r="C3" s="429"/>
      <c r="D3" s="429"/>
      <c r="E3" s="429"/>
      <c r="F3" s="429"/>
      <c r="H3" s="429"/>
      <c r="I3" s="429"/>
      <c r="J3" s="429"/>
      <c r="K3" s="429"/>
      <c r="L3" s="429"/>
      <c r="M3" s="429"/>
      <c r="N3" s="429"/>
      <c r="O3" s="429"/>
      <c r="P3" s="429"/>
      <c r="Q3" s="429"/>
      <c r="R3" s="429"/>
      <c r="S3" s="429"/>
    </row>
    <row r="4" spans="1:19" s="428" customFormat="1" ht="26.25">
      <c r="A4" s="430" t="s">
        <v>9194</v>
      </c>
    </row>
    <row r="5" spans="1:19" ht="9" customHeight="1">
      <c r="A5" s="420"/>
      <c r="B5" s="421"/>
      <c r="C5" s="422"/>
      <c r="D5" s="421"/>
      <c r="E5" s="423"/>
      <c r="F5" s="424"/>
      <c r="G5" s="425"/>
      <c r="H5" s="426"/>
      <c r="I5" s="427"/>
      <c r="J5" s="427"/>
    </row>
    <row r="6" spans="1:19" ht="9" customHeight="1">
      <c r="A6" s="420"/>
      <c r="B6" s="421"/>
      <c r="C6" s="422"/>
      <c r="D6" s="421"/>
      <c r="E6" s="423"/>
      <c r="F6" s="424"/>
      <c r="G6" s="425"/>
      <c r="H6" s="426"/>
      <c r="I6" s="427"/>
      <c r="J6" s="427"/>
    </row>
    <row r="7" spans="1:19" ht="9" customHeight="1">
      <c r="A7" s="420"/>
      <c r="B7" s="421"/>
      <c r="C7" s="422"/>
      <c r="D7" s="421"/>
      <c r="E7" s="423"/>
      <c r="F7" s="424"/>
      <c r="G7" s="425"/>
      <c r="H7" s="426"/>
      <c r="I7" s="427"/>
      <c r="J7" s="427"/>
    </row>
    <row r="8" spans="1:19" ht="9" customHeight="1">
      <c r="A8" s="420"/>
      <c r="B8" s="421"/>
      <c r="C8" s="422"/>
      <c r="D8" s="421"/>
      <c r="E8" s="423"/>
      <c r="F8" s="424"/>
      <c r="G8" s="425"/>
      <c r="H8" s="426"/>
      <c r="I8" s="427"/>
      <c r="J8" s="427"/>
    </row>
    <row r="9" spans="1:19" s="11" customFormat="1" ht="12.75" customHeight="1">
      <c r="A9" s="439" t="s">
        <v>6</v>
      </c>
      <c r="B9" s="440"/>
      <c r="C9" s="440"/>
      <c r="D9" s="440"/>
      <c r="E9" s="440"/>
      <c r="F9" s="441"/>
      <c r="G9" s="435" t="s">
        <v>7</v>
      </c>
      <c r="H9" s="16"/>
      <c r="I9" s="17" t="s">
        <v>8</v>
      </c>
      <c r="J9" s="18">
        <v>0.8387</v>
      </c>
    </row>
    <row r="10" spans="1:19" s="11" customFormat="1" ht="9" customHeight="1">
      <c r="A10" s="442"/>
      <c r="B10" s="443"/>
      <c r="C10" s="443"/>
      <c r="D10" s="443"/>
      <c r="E10" s="443"/>
      <c r="F10" s="444"/>
      <c r="G10" s="447"/>
      <c r="H10" s="16"/>
      <c r="I10" s="17" t="s">
        <v>9</v>
      </c>
      <c r="J10" s="18">
        <v>0.47510000000000002</v>
      </c>
    </row>
    <row r="11" spans="1:19" s="11" customFormat="1" ht="9" customHeight="1">
      <c r="A11" s="442"/>
      <c r="B11" s="443"/>
      <c r="C11" s="443"/>
      <c r="D11" s="443"/>
      <c r="E11" s="443"/>
      <c r="F11" s="444"/>
      <c r="G11" s="22"/>
      <c r="H11" s="23"/>
      <c r="I11" s="24" t="s">
        <v>10</v>
      </c>
      <c r="J11" s="18">
        <v>0.25869999999999999</v>
      </c>
    </row>
    <row r="12" spans="1:19" s="11" customFormat="1" ht="9" customHeight="1">
      <c r="A12" s="442"/>
      <c r="B12" s="443"/>
      <c r="C12" s="443"/>
      <c r="D12" s="443"/>
      <c r="E12" s="443"/>
      <c r="F12" s="444"/>
      <c r="G12" s="435" t="s">
        <v>11</v>
      </c>
      <c r="H12" s="25"/>
      <c r="I12" s="17" t="s">
        <v>12</v>
      </c>
      <c r="J12" s="26">
        <v>44774</v>
      </c>
    </row>
    <row r="13" spans="1:19" s="11" customFormat="1" ht="9" customHeight="1">
      <c r="A13" s="27"/>
      <c r="B13" s="28"/>
      <c r="C13" s="28"/>
      <c r="D13" s="28"/>
      <c r="E13" s="29"/>
      <c r="F13" s="30"/>
      <c r="G13" s="436"/>
      <c r="H13" s="25"/>
      <c r="I13" s="17" t="s">
        <v>13</v>
      </c>
      <c r="J13" s="26">
        <v>44743</v>
      </c>
    </row>
    <row r="14" spans="1:19" s="11" customFormat="1" ht="9" customHeight="1">
      <c r="A14" s="448" t="s">
        <v>14</v>
      </c>
      <c r="B14" s="449"/>
      <c r="C14" s="449"/>
      <c r="D14" s="449"/>
      <c r="E14" s="449"/>
      <c r="F14" s="449"/>
      <c r="G14" s="32"/>
      <c r="H14" s="32"/>
      <c r="I14" s="33"/>
      <c r="J14" s="34"/>
      <c r="L14" s="35"/>
    </row>
    <row r="15" spans="1:19" s="11" customFormat="1" ht="9" customHeight="1">
      <c r="A15" s="36"/>
      <c r="B15" s="31"/>
      <c r="C15" s="31"/>
      <c r="D15" s="31"/>
      <c r="E15" s="31"/>
      <c r="F15" s="37"/>
      <c r="G15" s="25"/>
      <c r="H15" s="25"/>
      <c r="I15" s="38"/>
      <c r="J15" s="26"/>
    </row>
    <row r="16" spans="1:19" s="11" customFormat="1" ht="13.7" customHeight="1">
      <c r="A16" s="433" t="s">
        <v>15</v>
      </c>
      <c r="B16" s="437" t="s">
        <v>16</v>
      </c>
      <c r="C16" s="433" t="s">
        <v>17</v>
      </c>
      <c r="D16" s="446"/>
      <c r="E16" s="437" t="s">
        <v>18</v>
      </c>
      <c r="F16" s="433" t="s">
        <v>19</v>
      </c>
      <c r="G16" s="437" t="s">
        <v>20</v>
      </c>
      <c r="H16" s="433" t="s">
        <v>21</v>
      </c>
      <c r="I16" s="433" t="s">
        <v>22</v>
      </c>
      <c r="J16" s="433" t="s">
        <v>23</v>
      </c>
    </row>
    <row r="17" spans="1:11" s="11" customFormat="1" ht="9.9499999999999993" customHeight="1">
      <c r="A17" s="446"/>
      <c r="B17" s="438"/>
      <c r="C17" s="40" t="s">
        <v>24</v>
      </c>
      <c r="D17" s="40" t="s">
        <v>25</v>
      </c>
      <c r="E17" s="445"/>
      <c r="F17" s="446"/>
      <c r="G17" s="438"/>
      <c r="H17" s="434"/>
      <c r="I17" s="434"/>
      <c r="J17" s="434"/>
    </row>
    <row r="18" spans="1:11" s="11" customFormat="1" ht="9.9499999999999993" customHeight="1">
      <c r="A18" s="44" t="s">
        <v>26</v>
      </c>
      <c r="B18" s="44" t="s">
        <v>27</v>
      </c>
      <c r="C18" s="44" t="s">
        <v>28</v>
      </c>
      <c r="D18" s="44" t="s">
        <v>29</v>
      </c>
      <c r="E18" s="44" t="s">
        <v>30</v>
      </c>
      <c r="F18" s="45" t="s">
        <v>19</v>
      </c>
      <c r="G18" s="46">
        <v>10</v>
      </c>
      <c r="H18" s="47">
        <f>COMPOSICAO!I16</f>
        <v>610.91</v>
      </c>
      <c r="I18" s="48">
        <f t="shared" ref="I18:I81" si="0">ROUND(G18*H18,3)</f>
        <v>6109.1</v>
      </c>
      <c r="J18" s="48">
        <f t="shared" ref="J18:J81" si="1">ROUND(I18*(1+$J$11),3)</f>
        <v>7689.5240000000003</v>
      </c>
      <c r="K18" s="49"/>
    </row>
    <row r="19" spans="1:11" s="11" customFormat="1" ht="9.9499999999999993" customHeight="1">
      <c r="A19" s="44" t="s">
        <v>31</v>
      </c>
      <c r="B19" s="44" t="s">
        <v>27</v>
      </c>
      <c r="C19" s="44" t="s">
        <v>28</v>
      </c>
      <c r="D19" s="44" t="s">
        <v>32</v>
      </c>
      <c r="E19" s="44" t="s">
        <v>33</v>
      </c>
      <c r="F19" s="45" t="s">
        <v>19</v>
      </c>
      <c r="G19" s="46">
        <v>10</v>
      </c>
      <c r="H19" s="47">
        <f>COMPOSICAO!I23</f>
        <v>610.91</v>
      </c>
      <c r="I19" s="48">
        <f t="shared" si="0"/>
        <v>6109.1</v>
      </c>
      <c r="J19" s="48">
        <f t="shared" si="1"/>
        <v>7689.5240000000003</v>
      </c>
      <c r="K19" s="49"/>
    </row>
    <row r="20" spans="1:11" s="11" customFormat="1" ht="20.100000000000001" customHeight="1">
      <c r="A20" s="44" t="s">
        <v>34</v>
      </c>
      <c r="B20" s="44" t="s">
        <v>27</v>
      </c>
      <c r="C20" s="44" t="s">
        <v>13</v>
      </c>
      <c r="D20" s="44" t="s">
        <v>35</v>
      </c>
      <c r="E20" s="50" t="s">
        <v>36</v>
      </c>
      <c r="F20" s="45" t="s">
        <v>19</v>
      </c>
      <c r="G20" s="51">
        <v>25</v>
      </c>
      <c r="H20" s="47">
        <f>COMPOSICAO!I26</f>
        <v>562.5</v>
      </c>
      <c r="I20" s="48">
        <f t="shared" si="0"/>
        <v>14062.5</v>
      </c>
      <c r="J20" s="48">
        <f t="shared" si="1"/>
        <v>17700.469000000001</v>
      </c>
      <c r="K20" s="49"/>
    </row>
    <row r="21" spans="1:11" s="11" customFormat="1" ht="9.9499999999999993" customHeight="1">
      <c r="A21" s="44" t="s">
        <v>37</v>
      </c>
      <c r="B21" s="44" t="s">
        <v>27</v>
      </c>
      <c r="C21" s="44" t="s">
        <v>13</v>
      </c>
      <c r="D21" s="44" t="s">
        <v>38</v>
      </c>
      <c r="E21" s="50" t="s">
        <v>39</v>
      </c>
      <c r="F21" s="45" t="s">
        <v>40</v>
      </c>
      <c r="G21" s="51">
        <v>5</v>
      </c>
      <c r="H21" s="47">
        <f>COMPOSICAO!I29</f>
        <v>750</v>
      </c>
      <c r="I21" s="48">
        <f t="shared" si="0"/>
        <v>3750</v>
      </c>
      <c r="J21" s="48">
        <f t="shared" si="1"/>
        <v>4720.125</v>
      </c>
      <c r="K21" s="49"/>
    </row>
    <row r="22" spans="1:11" s="11" customFormat="1" ht="9.9499999999999993" customHeight="1">
      <c r="A22" s="44" t="s">
        <v>41</v>
      </c>
      <c r="B22" s="44" t="s">
        <v>27</v>
      </c>
      <c r="C22" s="44" t="s">
        <v>13</v>
      </c>
      <c r="D22" s="44" t="s">
        <v>42</v>
      </c>
      <c r="E22" s="50" t="s">
        <v>43</v>
      </c>
      <c r="F22" s="45" t="s">
        <v>40</v>
      </c>
      <c r="G22" s="51">
        <v>5</v>
      </c>
      <c r="H22" s="47">
        <f>COMPOSICAO!I32</f>
        <v>975</v>
      </c>
      <c r="I22" s="48">
        <f t="shared" si="0"/>
        <v>4875</v>
      </c>
      <c r="J22" s="48">
        <f t="shared" si="1"/>
        <v>6136.1629999999996</v>
      </c>
      <c r="K22" s="49"/>
    </row>
    <row r="23" spans="1:11" s="11" customFormat="1" ht="9.9499999999999993" customHeight="1">
      <c r="A23" s="44" t="s">
        <v>44</v>
      </c>
      <c r="B23" s="44" t="s">
        <v>27</v>
      </c>
      <c r="C23" s="44" t="s">
        <v>13</v>
      </c>
      <c r="D23" s="44" t="s">
        <v>45</v>
      </c>
      <c r="E23" s="50" t="s">
        <v>46</v>
      </c>
      <c r="F23" s="45" t="s">
        <v>47</v>
      </c>
      <c r="G23" s="46">
        <v>5000</v>
      </c>
      <c r="H23" s="47">
        <f>COMPOSICAO!I35</f>
        <v>0.3</v>
      </c>
      <c r="I23" s="48">
        <f t="shared" si="0"/>
        <v>1500</v>
      </c>
      <c r="J23" s="48">
        <f t="shared" si="1"/>
        <v>1888.05</v>
      </c>
      <c r="K23" s="49"/>
    </row>
    <row r="24" spans="1:11" s="11" customFormat="1" ht="9.9499999999999993" customHeight="1">
      <c r="A24" s="44" t="s">
        <v>48</v>
      </c>
      <c r="B24" s="44" t="s">
        <v>27</v>
      </c>
      <c r="C24" s="44" t="s">
        <v>12</v>
      </c>
      <c r="D24" s="52">
        <v>98458</v>
      </c>
      <c r="E24" s="50" t="str">
        <f>VLOOKUP(D24,SERVIÇOS_AGOST!$A$7:$D$7425,2,0)</f>
        <v>TAPUME COM COMPENSADO DE MADEIRA. AF_05/2018</v>
      </c>
      <c r="F24" s="45" t="str">
        <f>VLOOKUP(D24,SERVIÇOS_AGOST!$A$7:$D$7425,3,0)</f>
        <v>M2</v>
      </c>
      <c r="G24" s="51">
        <v>100</v>
      </c>
      <c r="H24" s="47">
        <f>COMPOSICAO!I46</f>
        <v>115.35999999999999</v>
      </c>
      <c r="I24" s="48">
        <f t="shared" si="0"/>
        <v>11536</v>
      </c>
      <c r="J24" s="48">
        <f t="shared" si="1"/>
        <v>14520.362999999999</v>
      </c>
    </row>
    <row r="25" spans="1:11" s="11" customFormat="1" ht="9.9499999999999993" customHeight="1">
      <c r="A25" s="44" t="s">
        <v>49</v>
      </c>
      <c r="B25" s="44" t="s">
        <v>27</v>
      </c>
      <c r="C25" s="44" t="s">
        <v>12</v>
      </c>
      <c r="D25" s="52">
        <v>98459</v>
      </c>
      <c r="E25" s="50" t="str">
        <f>VLOOKUP(D25,SERVIÇOS_AGOST!$A$7:$D$7425,2,0)</f>
        <v>TAPUME COM TELHA METÁLICA. AF_05/2018</v>
      </c>
      <c r="F25" s="45" t="str">
        <f>VLOOKUP(D25,SERVIÇOS_AGOST!$A$7:$D$7425,3,0)</f>
        <v>M2</v>
      </c>
      <c r="G25" s="51">
        <v>500</v>
      </c>
      <c r="H25" s="47">
        <f>COMPOSICAO!I58</f>
        <v>94.72</v>
      </c>
      <c r="I25" s="48">
        <f t="shared" si="0"/>
        <v>47360</v>
      </c>
      <c r="J25" s="48">
        <f t="shared" si="1"/>
        <v>59612.031999999999</v>
      </c>
    </row>
    <row r="26" spans="1:11" s="11" customFormat="1" ht="20.100000000000001" customHeight="1">
      <c r="A26" s="44" t="s">
        <v>50</v>
      </c>
      <c r="B26" s="53"/>
      <c r="C26" s="54" t="s">
        <v>28</v>
      </c>
      <c r="D26" s="55" t="s">
        <v>51</v>
      </c>
      <c r="E26" s="55" t="s">
        <v>52</v>
      </c>
      <c r="F26" s="56" t="s">
        <v>53</v>
      </c>
      <c r="G26" s="57">
        <v>4000</v>
      </c>
      <c r="H26" s="47">
        <f>COMPOSICAO!I63</f>
        <v>44.65</v>
      </c>
      <c r="I26" s="48">
        <f t="shared" si="0"/>
        <v>178600</v>
      </c>
      <c r="J26" s="58">
        <f t="shared" si="1"/>
        <v>224803.82</v>
      </c>
    </row>
    <row r="27" spans="1:11" s="11" customFormat="1" ht="20.100000000000001" customHeight="1">
      <c r="A27" s="44" t="s">
        <v>54</v>
      </c>
      <c r="B27" s="53"/>
      <c r="C27" s="54" t="s">
        <v>28</v>
      </c>
      <c r="D27" s="55" t="s">
        <v>55</v>
      </c>
      <c r="E27" s="55" t="s">
        <v>56</v>
      </c>
      <c r="F27" s="56" t="s">
        <v>53</v>
      </c>
      <c r="G27" s="57">
        <v>1500</v>
      </c>
      <c r="H27" s="47">
        <f>COMPOSICAO!I68</f>
        <v>48.78</v>
      </c>
      <c r="I27" s="48">
        <f t="shared" si="0"/>
        <v>73170</v>
      </c>
      <c r="J27" s="58">
        <f t="shared" si="1"/>
        <v>92099.078999999998</v>
      </c>
    </row>
    <row r="28" spans="1:11" s="11" customFormat="1" ht="20.100000000000001" customHeight="1">
      <c r="A28" s="44" t="s">
        <v>57</v>
      </c>
      <c r="B28" s="53"/>
      <c r="C28" s="54" t="s">
        <v>28</v>
      </c>
      <c r="D28" s="55" t="s">
        <v>58</v>
      </c>
      <c r="E28" s="55" t="s">
        <v>59</v>
      </c>
      <c r="F28" s="56" t="s">
        <v>53</v>
      </c>
      <c r="G28" s="57">
        <v>800</v>
      </c>
      <c r="H28" s="47">
        <f>COMPOSICAO!I73</f>
        <v>55.82</v>
      </c>
      <c r="I28" s="48">
        <f t="shared" si="0"/>
        <v>44656</v>
      </c>
      <c r="J28" s="58">
        <f t="shared" si="1"/>
        <v>56208.506999999998</v>
      </c>
    </row>
    <row r="29" spans="1:11" s="11" customFormat="1" ht="20.100000000000001" customHeight="1">
      <c r="A29" s="44" t="s">
        <v>60</v>
      </c>
      <c r="B29" s="53"/>
      <c r="C29" s="54" t="s">
        <v>28</v>
      </c>
      <c r="D29" s="55" t="s">
        <v>61</v>
      </c>
      <c r="E29" s="55" t="s">
        <v>62</v>
      </c>
      <c r="F29" s="56" t="s">
        <v>53</v>
      </c>
      <c r="G29" s="57">
        <v>450</v>
      </c>
      <c r="H29" s="47">
        <f>COMPOSICAO!I78</f>
        <v>59.95</v>
      </c>
      <c r="I29" s="48">
        <f t="shared" si="0"/>
        <v>26977.5</v>
      </c>
      <c r="J29" s="58">
        <f t="shared" si="1"/>
        <v>33956.578999999998</v>
      </c>
    </row>
    <row r="30" spans="1:11" s="11" customFormat="1" ht="20.100000000000001" customHeight="1">
      <c r="A30" s="44" t="s">
        <v>63</v>
      </c>
      <c r="B30" s="53"/>
      <c r="C30" s="54" t="s">
        <v>28</v>
      </c>
      <c r="D30" s="55" t="s">
        <v>64</v>
      </c>
      <c r="E30" s="55" t="s">
        <v>65</v>
      </c>
      <c r="F30" s="56" t="s">
        <v>53</v>
      </c>
      <c r="G30" s="57">
        <v>610</v>
      </c>
      <c r="H30" s="47">
        <f>COMPOSICAO!I83</f>
        <v>66.960000000000008</v>
      </c>
      <c r="I30" s="48">
        <f t="shared" si="0"/>
        <v>40845.599999999999</v>
      </c>
      <c r="J30" s="58">
        <f t="shared" si="1"/>
        <v>51412.357000000004</v>
      </c>
    </row>
    <row r="31" spans="1:11" s="11" customFormat="1" ht="20.100000000000001" customHeight="1">
      <c r="A31" s="44" t="s">
        <v>66</v>
      </c>
      <c r="B31" s="53"/>
      <c r="C31" s="54" t="s">
        <v>28</v>
      </c>
      <c r="D31" s="55" t="s">
        <v>67</v>
      </c>
      <c r="E31" s="55" t="s">
        <v>68</v>
      </c>
      <c r="F31" s="56" t="s">
        <v>53</v>
      </c>
      <c r="G31" s="57">
        <v>300</v>
      </c>
      <c r="H31" s="47">
        <f>COMPOSICAO!I88</f>
        <v>69.89</v>
      </c>
      <c r="I31" s="48">
        <f t="shared" si="0"/>
        <v>20967</v>
      </c>
      <c r="J31" s="58">
        <f t="shared" si="1"/>
        <v>26391.163</v>
      </c>
    </row>
    <row r="32" spans="1:11" s="11" customFormat="1" ht="20.100000000000001" customHeight="1">
      <c r="A32" s="44" t="s">
        <v>69</v>
      </c>
      <c r="B32" s="53"/>
      <c r="C32" s="54" t="s">
        <v>28</v>
      </c>
      <c r="D32" s="55" t="s">
        <v>70</v>
      </c>
      <c r="E32" s="55" t="s">
        <v>71</v>
      </c>
      <c r="F32" s="56" t="s">
        <v>53</v>
      </c>
      <c r="G32" s="57">
        <v>300</v>
      </c>
      <c r="H32" s="47">
        <f>COMPOSICAO!I93</f>
        <v>74.039999999999992</v>
      </c>
      <c r="I32" s="48">
        <f t="shared" si="0"/>
        <v>22212</v>
      </c>
      <c r="J32" s="58">
        <f t="shared" si="1"/>
        <v>27958.243999999999</v>
      </c>
    </row>
    <row r="33" spans="1:10" s="11" customFormat="1" ht="20.100000000000001" customHeight="1">
      <c r="A33" s="44" t="s">
        <v>72</v>
      </c>
      <c r="B33" s="44" t="s">
        <v>73</v>
      </c>
      <c r="C33" s="44" t="s">
        <v>12</v>
      </c>
      <c r="D33" s="52">
        <v>94231</v>
      </c>
      <c r="E33" s="50" t="str">
        <f>VLOOKUP(D33,SERVIÇOS_AGOST!$A$7:$D$7425,2,0)</f>
        <v>RUFO EM CHAPA DE AÇO GALVANIZADO NÚMERO 24, CORTE DE 25 CM, INCLUSO TRANSPORTE VERTICAL. AF_07/2019</v>
      </c>
      <c r="F33" s="45" t="str">
        <f>VLOOKUP(D33,SERVIÇOS_AGOST!$A$7:$D$7425,3,0)</f>
        <v>M</v>
      </c>
      <c r="G33" s="51">
        <v>50</v>
      </c>
      <c r="H33" s="47">
        <f>COMPOSICAO!I105</f>
        <v>41.34</v>
      </c>
      <c r="I33" s="48">
        <f t="shared" si="0"/>
        <v>2067</v>
      </c>
      <c r="J33" s="48">
        <f t="shared" si="1"/>
        <v>2601.7330000000002</v>
      </c>
    </row>
    <row r="34" spans="1:10" s="11" customFormat="1" ht="20.100000000000001" customHeight="1">
      <c r="A34" s="44" t="s">
        <v>74</v>
      </c>
      <c r="B34" s="44" t="s">
        <v>73</v>
      </c>
      <c r="C34" s="44" t="s">
        <v>12</v>
      </c>
      <c r="D34" s="52">
        <v>100435</v>
      </c>
      <c r="E34" s="50" t="str">
        <f>VLOOKUP(D34,SERVIÇOS_AGOST!$A$7:$D$7425,2,0)</f>
        <v>RUFO EM FIBROCIMENTO PARA TELHA ONDULADA E = 6 MM, ABA DE 26 CM, INCLUSO TRANSPORTE VERTICAL, EXCETO CONTRARRUFO. AF_07/2019</v>
      </c>
      <c r="F34" s="45" t="str">
        <f>VLOOKUP(D34,SERVIÇOS_AGOST!$A$7:$D$7425,3,0)</f>
        <v>M</v>
      </c>
      <c r="G34" s="51">
        <v>100</v>
      </c>
      <c r="H34" s="47">
        <f>COMPOSICAO!I113</f>
        <v>62.03</v>
      </c>
      <c r="I34" s="48">
        <f t="shared" si="0"/>
        <v>6203</v>
      </c>
      <c r="J34" s="48">
        <f t="shared" si="1"/>
        <v>7807.7160000000003</v>
      </c>
    </row>
    <row r="35" spans="1:10" s="11" customFormat="1" ht="20.100000000000001" customHeight="1">
      <c r="A35" s="44" t="s">
        <v>75</v>
      </c>
      <c r="B35" s="44" t="s">
        <v>73</v>
      </c>
      <c r="C35" s="44" t="s">
        <v>12</v>
      </c>
      <c r="D35" s="52">
        <v>94447</v>
      </c>
      <c r="E35" s="50" t="str">
        <f>VLOOKUP(D35,SERVIÇOS_AGOST!$A$7:$D$7425,2,0)</f>
        <v>TELHAMENTO COM TELHA CERÂMICA CAPA-CANAL, TIPO PAULISTA, COM ATÉ 2 ÁGUAS, INCLUSO TRANSPORTE VERTICAL. AF_07/2019</v>
      </c>
      <c r="F35" s="45" t="str">
        <f>VLOOKUP(D35,SERVIÇOS_AGOST!$A$7:$D$7425,3,0)</f>
        <v>M2</v>
      </c>
      <c r="G35" s="51">
        <v>500</v>
      </c>
      <c r="H35" s="47">
        <f>COMPOSICAO!I121</f>
        <v>29.240000000000002</v>
      </c>
      <c r="I35" s="48">
        <f t="shared" si="0"/>
        <v>14620</v>
      </c>
      <c r="J35" s="48">
        <f t="shared" si="1"/>
        <v>18402.194</v>
      </c>
    </row>
    <row r="36" spans="1:10" s="11" customFormat="1" ht="20.100000000000001" customHeight="1">
      <c r="A36" s="44" t="s">
        <v>76</v>
      </c>
      <c r="B36" s="44" t="s">
        <v>73</v>
      </c>
      <c r="C36" s="44" t="s">
        <v>12</v>
      </c>
      <c r="D36" s="52">
        <v>94448</v>
      </c>
      <c r="E36" s="50" t="str">
        <f>VLOOKUP(D36,SERVIÇOS_AGOST!$A$7:$D$7425,2,0)</f>
        <v>TELHAMENTO COM TELHA CERÂMICA CAPA-CANAL, TIPO PAULISTA, COM MAIS DE 2 ÁGUAS, INCLUSO TRANSPORTE VERTICAL. AF_07/2019</v>
      </c>
      <c r="F36" s="45" t="str">
        <f>VLOOKUP(D36,SERVIÇOS_AGOST!$A$7:$D$7425,3,0)</f>
        <v>M2</v>
      </c>
      <c r="G36" s="51">
        <v>500</v>
      </c>
      <c r="H36" s="47">
        <f>COMPOSICAO!I129</f>
        <v>32.200000000000003</v>
      </c>
      <c r="I36" s="48">
        <f t="shared" si="0"/>
        <v>16100</v>
      </c>
      <c r="J36" s="48">
        <f t="shared" si="1"/>
        <v>20265.07</v>
      </c>
    </row>
    <row r="37" spans="1:10" s="11" customFormat="1" ht="30" customHeight="1">
      <c r="A37" s="44" t="s">
        <v>77</v>
      </c>
      <c r="B37" s="44" t="s">
        <v>73</v>
      </c>
      <c r="C37" s="44" t="s">
        <v>12</v>
      </c>
      <c r="D37" s="52">
        <v>94207</v>
      </c>
      <c r="E37" s="50" t="str">
        <f>VLOOKUP(D37,SERVIÇOS_AGOST!$A$7:$D$7425,2,0)</f>
        <v>TELHAMENTO COM TELHA ONDULADA DE FIBROCIMENTO E = 6 MM, COM RECOBRIMENTO LATERAL DE 1/4 DE ONDA PARA TELHADO COM INCLINAÇÃO MAIOR QUE 10°, COM ATÉ 2 ÁGUAS, INCLUSO IÇAMENTO. AF_07/2019</v>
      </c>
      <c r="F37" s="45" t="str">
        <f>VLOOKUP(D37,SERVIÇOS_AGOST!$A$7:$D$7425,3,0)</f>
        <v>M2</v>
      </c>
      <c r="G37" s="51">
        <v>500</v>
      </c>
      <c r="H37" s="47">
        <f>COMPOSICAO!I139</f>
        <v>45.06</v>
      </c>
      <c r="I37" s="48">
        <f t="shared" si="0"/>
        <v>22530</v>
      </c>
      <c r="J37" s="48">
        <f t="shared" si="1"/>
        <v>28358.510999999999</v>
      </c>
    </row>
    <row r="38" spans="1:10" s="11" customFormat="1" ht="30" customHeight="1">
      <c r="A38" s="44" t="s">
        <v>78</v>
      </c>
      <c r="B38" s="44" t="s">
        <v>73</v>
      </c>
      <c r="C38" s="44" t="s">
        <v>12</v>
      </c>
      <c r="D38" s="52">
        <v>94210</v>
      </c>
      <c r="E38" s="50" t="str">
        <f>VLOOKUP(D38,SERVIÇOS_AGOST!$A$7:$D$7425,2,0)</f>
        <v>TELHAMENTO COM TELHA ONDULADA DE FIBROCIMENTO E = 6 MM, COM RECOBRIMENTO LATERAL DE 1 1/4 DE ONDA PARA TELHADO COM INCLINAÇÃO MÁXIMA DE 10°, COM ATÉ 2 ÁGUAS, INCLUSO IÇAMENTO. AF_07/2019</v>
      </c>
      <c r="F38" s="45" t="str">
        <f>VLOOKUP(D38,SERVIÇOS_AGOST!$A$7:$D$7425,3,0)</f>
        <v>M2</v>
      </c>
      <c r="G38" s="51">
        <v>500</v>
      </c>
      <c r="H38" s="47">
        <f>COMPOSICAO!I149</f>
        <v>47.769999999999996</v>
      </c>
      <c r="I38" s="48">
        <f t="shared" si="0"/>
        <v>23885</v>
      </c>
      <c r="J38" s="48">
        <f t="shared" si="1"/>
        <v>30064.05</v>
      </c>
    </row>
    <row r="39" spans="1:10" s="11" customFormat="1" ht="20.100000000000001" customHeight="1">
      <c r="A39" s="44" t="s">
        <v>79</v>
      </c>
      <c r="B39" s="44" t="s">
        <v>73</v>
      </c>
      <c r="C39" s="44" t="s">
        <v>12</v>
      </c>
      <c r="D39" s="52">
        <v>94218</v>
      </c>
      <c r="E39" s="50" t="str">
        <f>VLOOKUP(D39,SERVIÇOS_AGOST!$A$7:$D$7425,2,0)</f>
        <v>TELHAMENTO COM TELHA ESTRUTURAL DE FIBROCIMENTO E= 8 MM, COM ATÉ 2 ÁGUAS, INCLUSO IÇAMENTO. AF_07/2019_P</v>
      </c>
      <c r="F39" s="45" t="str">
        <f>VLOOKUP(D39,SERVIÇOS_AGOST!$A$7:$D$7425,3,0)</f>
        <v>M2</v>
      </c>
      <c r="G39" s="51">
        <v>500</v>
      </c>
      <c r="H39" s="47">
        <f>COMPOSICAO!I160</f>
        <v>124.35</v>
      </c>
      <c r="I39" s="48">
        <f t="shared" si="0"/>
        <v>62175</v>
      </c>
      <c r="J39" s="48">
        <f t="shared" si="1"/>
        <v>78259.672999999995</v>
      </c>
    </row>
    <row r="40" spans="1:10" s="11" customFormat="1" ht="30" customHeight="1">
      <c r="A40" s="44" t="s">
        <v>80</v>
      </c>
      <c r="B40" s="44" t="s">
        <v>73</v>
      </c>
      <c r="C40" s="44" t="s">
        <v>12</v>
      </c>
      <c r="D40" s="52">
        <v>92539</v>
      </c>
      <c r="E40" s="50" t="str">
        <f>VLOOKUP(D40,SERVIÇOS_AGOST!$A$7:$D$7425,2,0)</f>
        <v>TRAMA DE MADEIRA COMPOSTA POR RIPAS, CAIBROS E TERÇAS PARA TELHADOS DE ATÉ 2 ÁGUAS PARA TELHA DE ENCAIXE DE CERÂMICA OU DE CONCRETO, INCLUSO TRANSPORTE VERTICAL. AF_07/2019</v>
      </c>
      <c r="F40" s="45" t="str">
        <f>VLOOKUP(D40,SERVIÇOS_AGOST!$A$7:$D$7425,3,0)</f>
        <v>M2</v>
      </c>
      <c r="G40" s="51">
        <v>100</v>
      </c>
      <c r="H40" s="47">
        <f>COMPOSICAO!I173</f>
        <v>57.68</v>
      </c>
      <c r="I40" s="48">
        <f t="shared" si="0"/>
        <v>5768</v>
      </c>
      <c r="J40" s="48">
        <f t="shared" si="1"/>
        <v>7260.1819999999998</v>
      </c>
    </row>
    <row r="41" spans="1:10" s="11" customFormat="1" ht="30" customHeight="1">
      <c r="A41" s="44" t="s">
        <v>81</v>
      </c>
      <c r="B41" s="44" t="s">
        <v>73</v>
      </c>
      <c r="C41" s="44" t="s">
        <v>12</v>
      </c>
      <c r="D41" s="52">
        <v>92540</v>
      </c>
      <c r="E41" s="50" t="str">
        <f>VLOOKUP(D41,SERVIÇOS_AGOST!$A$7:$D$7425,2,0)</f>
        <v>TRAMA DE MADEIRA COMPOSTA POR RIPAS, CAIBROS E TERÇAS PARA TELHADOS DE MAIS QUE 2 ÁGUAS PARA TELHA DE ENCAIXE DE CERÂMICA OU DE CONCRETO, INCLUSO TRANSPORTE VERTICAL. AF_07/2019</v>
      </c>
      <c r="F41" s="45" t="str">
        <f>VLOOKUP(D41,SERVIÇOS_AGOST!$A$7:$D$7425,3,0)</f>
        <v>M2</v>
      </c>
      <c r="G41" s="51">
        <v>100</v>
      </c>
      <c r="H41" s="47">
        <f>COMPOSICAO!I186</f>
        <v>62.849999999999994</v>
      </c>
      <c r="I41" s="48">
        <f t="shared" si="0"/>
        <v>6285</v>
      </c>
      <c r="J41" s="48">
        <f t="shared" si="1"/>
        <v>7910.93</v>
      </c>
    </row>
    <row r="42" spans="1:10" s="11" customFormat="1" ht="20.100000000000001" customHeight="1">
      <c r="A42" s="44" t="s">
        <v>82</v>
      </c>
      <c r="B42" s="44" t="s">
        <v>73</v>
      </c>
      <c r="C42" s="44" t="s">
        <v>12</v>
      </c>
      <c r="D42" s="52">
        <v>92541</v>
      </c>
      <c r="E42" s="50" t="str">
        <f>VLOOKUP(D42,SERVIÇOS_AGOST!$A$7:$D$7425,2,0)</f>
        <v>TRAMA DE MADEIRA COMPOSTA POR RIPAS, CAIBROS E TERÇAS PARA TELHADOS DE ATÉ 2 ÁGUAS PARA TELHA CERÂMICA CAPA-CANAL, INCLUSO TRANSPORTE VERTICAL. AF_07/2019</v>
      </c>
      <c r="F42" s="45" t="str">
        <f>VLOOKUP(D42,SERVIÇOS_AGOST!$A$7:$D$7425,3,0)</f>
        <v>M2</v>
      </c>
      <c r="G42" s="51">
        <v>100</v>
      </c>
      <c r="H42" s="47">
        <f>COMPOSICAO!I199</f>
        <v>62.599999999999994</v>
      </c>
      <c r="I42" s="48">
        <f t="shared" si="0"/>
        <v>6260</v>
      </c>
      <c r="J42" s="48">
        <f t="shared" si="1"/>
        <v>7879.4620000000004</v>
      </c>
    </row>
    <row r="43" spans="1:10" s="11" customFormat="1" ht="30" customHeight="1">
      <c r="A43" s="44" t="s">
        <v>83</v>
      </c>
      <c r="B43" s="44" t="s">
        <v>73</v>
      </c>
      <c r="C43" s="44" t="s">
        <v>12</v>
      </c>
      <c r="D43" s="52">
        <v>92542</v>
      </c>
      <c r="E43" s="50" t="str">
        <f>VLOOKUP(D43,SERVIÇOS_AGOST!$A$7:$D$7425,2,0)</f>
        <v>TRAMA DE MADEIRA COMPOSTA POR RIPAS, CAIBROS E TERÇAS PARA TELHADOS DE MAIS QUE 2 ÁGUAS PARA TELHA CERÂMICA CAPA-CANAL, INCLUSO TRANSPORTE VERTICAL. AF_07/2019</v>
      </c>
      <c r="F43" s="45" t="str">
        <f>VLOOKUP(D43,SERVIÇOS_AGOST!$A$7:$D$7425,3,0)</f>
        <v>M2</v>
      </c>
      <c r="G43" s="51">
        <v>100</v>
      </c>
      <c r="H43" s="47">
        <f>COMPOSICAO!I212</f>
        <v>74.44</v>
      </c>
      <c r="I43" s="48">
        <f t="shared" si="0"/>
        <v>7444</v>
      </c>
      <c r="J43" s="48">
        <f t="shared" si="1"/>
        <v>9369.7630000000008</v>
      </c>
    </row>
    <row r="44" spans="1:10" s="11" customFormat="1" ht="20.100000000000001" customHeight="1">
      <c r="A44" s="44" t="s">
        <v>84</v>
      </c>
      <c r="B44" s="44" t="s">
        <v>73</v>
      </c>
      <c r="C44" s="44" t="s">
        <v>12</v>
      </c>
      <c r="D44" s="52">
        <v>94213</v>
      </c>
      <c r="E44" s="50" t="str">
        <f>VLOOKUP(D44,SERVIÇOS_AGOST!$A$7:$D$7425,2,0)</f>
        <v>TELHAMENTO COM TELHA DE AÇO/ALUMÍNIO E = 0,5 MM, COM ATÉ 2 ÁGUAS, INCLUSO IÇAMENTO. AF_07/2019</v>
      </c>
      <c r="F44" s="45" t="str">
        <f>VLOOKUP(D44,SERVIÇOS_AGOST!$A$7:$D$7425,3,0)</f>
        <v>M2</v>
      </c>
      <c r="G44" s="51">
        <v>150</v>
      </c>
      <c r="H44" s="47">
        <f>COMPOSICAO!I221</f>
        <v>70.63</v>
      </c>
      <c r="I44" s="48">
        <f t="shared" si="0"/>
        <v>10594.5</v>
      </c>
      <c r="J44" s="48">
        <f t="shared" si="1"/>
        <v>13335.297</v>
      </c>
    </row>
    <row r="45" spans="1:10" s="11" customFormat="1" ht="20.100000000000001" customHeight="1">
      <c r="A45" s="44" t="s">
        <v>85</v>
      </c>
      <c r="B45" s="44" t="s">
        <v>73</v>
      </c>
      <c r="C45" s="44" t="s">
        <v>12</v>
      </c>
      <c r="D45" s="52">
        <v>94216</v>
      </c>
      <c r="E45" s="50" t="str">
        <f>VLOOKUP(D45,SERVIÇOS_AGOST!$A$7:$D$7425,2,0)</f>
        <v>TELHAMENTO COM TELHA METÁLICA TERMOACÚSTICA E = 30 MM, COM ATÉ 2 ÁGUAS, INCLUSO IÇAMENTO. AF_07/2019</v>
      </c>
      <c r="F45" s="45" t="str">
        <f>VLOOKUP(D45,SERVIÇOS_AGOST!$A$7:$D$7425,3,0)</f>
        <v>M2</v>
      </c>
      <c r="G45" s="51">
        <v>500</v>
      </c>
      <c r="H45" s="47">
        <f>COMPOSICAO!I230</f>
        <v>211.39000000000001</v>
      </c>
      <c r="I45" s="48">
        <f t="shared" si="0"/>
        <v>105695</v>
      </c>
      <c r="J45" s="48">
        <f t="shared" si="1"/>
        <v>133038.29699999999</v>
      </c>
    </row>
    <row r="46" spans="1:10" s="11" customFormat="1" ht="9.9499999999999993" customHeight="1">
      <c r="A46" s="44" t="s">
        <v>86</v>
      </c>
      <c r="B46" s="44" t="s">
        <v>87</v>
      </c>
      <c r="C46" s="44" t="s">
        <v>87</v>
      </c>
      <c r="D46" s="44" t="s">
        <v>88</v>
      </c>
      <c r="E46" s="44" t="s">
        <v>89</v>
      </c>
      <c r="F46" s="45" t="s">
        <v>19</v>
      </c>
      <c r="G46" s="51">
        <v>5</v>
      </c>
      <c r="H46" s="47">
        <f>COMPOSICAO!I234</f>
        <v>88.78</v>
      </c>
      <c r="I46" s="48">
        <f t="shared" si="0"/>
        <v>443.9</v>
      </c>
      <c r="J46" s="48">
        <f t="shared" si="1"/>
        <v>558.73699999999997</v>
      </c>
    </row>
    <row r="47" spans="1:10" s="11" customFormat="1" ht="9.9499999999999993" customHeight="1">
      <c r="A47" s="44" t="s">
        <v>90</v>
      </c>
      <c r="B47" s="44" t="s">
        <v>87</v>
      </c>
      <c r="C47" s="44" t="s">
        <v>87</v>
      </c>
      <c r="D47" s="44" t="s">
        <v>91</v>
      </c>
      <c r="E47" s="44" t="s">
        <v>92</v>
      </c>
      <c r="F47" s="45" t="s">
        <v>19</v>
      </c>
      <c r="G47" s="51">
        <v>10</v>
      </c>
      <c r="H47" s="47">
        <f>COMPOSICAO!I238</f>
        <v>155.38</v>
      </c>
      <c r="I47" s="48">
        <f t="shared" si="0"/>
        <v>1553.8</v>
      </c>
      <c r="J47" s="48">
        <f t="shared" si="1"/>
        <v>1955.768</v>
      </c>
    </row>
    <row r="48" spans="1:10" s="11" customFormat="1" ht="9.9499999999999993" customHeight="1">
      <c r="A48" s="44" t="s">
        <v>93</v>
      </c>
      <c r="B48" s="44" t="s">
        <v>87</v>
      </c>
      <c r="C48" s="44" t="s">
        <v>87</v>
      </c>
      <c r="D48" s="44" t="s">
        <v>94</v>
      </c>
      <c r="E48" s="44" t="s">
        <v>95</v>
      </c>
      <c r="F48" s="45" t="s">
        <v>19</v>
      </c>
      <c r="G48" s="51">
        <v>10</v>
      </c>
      <c r="H48" s="47">
        <f>COMPOSICAO!I242</f>
        <v>233.94</v>
      </c>
      <c r="I48" s="48">
        <f t="shared" si="0"/>
        <v>2339.4</v>
      </c>
      <c r="J48" s="48">
        <f t="shared" si="1"/>
        <v>2944.6030000000001</v>
      </c>
    </row>
    <row r="49" spans="1:10" s="11" customFormat="1" ht="30" customHeight="1">
      <c r="A49" s="44" t="s">
        <v>96</v>
      </c>
      <c r="B49" s="44" t="s">
        <v>97</v>
      </c>
      <c r="C49" s="44" t="s">
        <v>12</v>
      </c>
      <c r="D49" s="52">
        <v>94273</v>
      </c>
      <c r="E49" s="50" t="str">
        <f>VLOOKUP(D49,SERVIÇOS_AGOST!$A$7:$D$7425,2,0)</f>
        <v>ASSENTAMENTO DE GUIA (MEIO-FIO) EM TRECHO RETO, CONFECCIONADA EM CONCRETO PRÉ-FABRICADO, DIMENSÕES 100X15X13X30 CM (COMPRIMENTO X BASE INFERIOR X BASE SUPERIOR X ALTURA), PARA VIAS URBANAS (USO VIÁRIO). AF_06/2016</v>
      </c>
      <c r="F49" s="45" t="str">
        <f>VLOOKUP(D49,SERVIÇOS_AGOST!$A$7:$D$7425,3,0)</f>
        <v>M</v>
      </c>
      <c r="G49" s="51">
        <v>100</v>
      </c>
      <c r="H49" s="47">
        <f>COMPOSICAO!I250</f>
        <v>38.24</v>
      </c>
      <c r="I49" s="48">
        <f t="shared" si="0"/>
        <v>3824</v>
      </c>
      <c r="J49" s="48">
        <f t="shared" si="1"/>
        <v>4813.2690000000002</v>
      </c>
    </row>
    <row r="50" spans="1:10" s="11" customFormat="1" ht="30" customHeight="1">
      <c r="A50" s="44" t="s">
        <v>98</v>
      </c>
      <c r="B50" s="44" t="s">
        <v>97</v>
      </c>
      <c r="C50" s="44" t="s">
        <v>12</v>
      </c>
      <c r="D50" s="52">
        <v>94274</v>
      </c>
      <c r="E50" s="50" t="str">
        <f>VLOOKUP(D50,SERVIÇOS_AGOST!$A$7:$D$7425,2,0)</f>
        <v>ASSENTAMENTO DE GUIA (MEIO-FIO) EM TRECHO CURVO, CONFECCIONADA EM CONCRETO PRÉ-FABRICADO, DIMENSÕES 100X15X13X30 CM (COMPRIMENTO X BASE INFERIOR X BASE SUPERIOR X ALTURA), PARA VIAS URBANAS (USO VIÁRIO). AF_06/2016</v>
      </c>
      <c r="F50" s="45" t="str">
        <f>VLOOKUP(D50,SERVIÇOS_AGOST!$A$7:$D$7425,3,0)</f>
        <v>M</v>
      </c>
      <c r="G50" s="51">
        <v>100</v>
      </c>
      <c r="H50" s="47">
        <f>COMPOSICAO!I258</f>
        <v>40.480000000000004</v>
      </c>
      <c r="I50" s="48">
        <f t="shared" si="0"/>
        <v>4048</v>
      </c>
      <c r="J50" s="48">
        <f t="shared" si="1"/>
        <v>5095.2179999999998</v>
      </c>
    </row>
    <row r="51" spans="1:10" s="11" customFormat="1" ht="39.950000000000003" customHeight="1">
      <c r="A51" s="44" t="s">
        <v>99</v>
      </c>
      <c r="B51" s="44" t="s">
        <v>97</v>
      </c>
      <c r="C51" s="44" t="s">
        <v>12</v>
      </c>
      <c r="D51" s="52">
        <v>94275</v>
      </c>
      <c r="E51" s="50" t="str">
        <f>VLOOKUP(D51,SERVIÇOS_AGOST!$A$7:$D$7425,2,0)</f>
        <v>ASSENTAMENTO DE GUIA (MEIO-FIO) EM TRECHO RETO, CONFECCIONADA EM CONCRETO PRÉ-FABRICADO, DIMENSÕES 100X15X13X20 CM (COMPRIMENTO X BASE INFERIOR X BASE SUPERIOR X ALTURA), PARA URBANIZAÇÃO INTERNA DE EMPREENDIMENTOS. AF_06/2016_P</v>
      </c>
      <c r="F51" s="45" t="str">
        <f>VLOOKUP(D51,SERVIÇOS_AGOST!$A$7:$D$7425,3,0)</f>
        <v>M</v>
      </c>
      <c r="G51" s="51">
        <v>100</v>
      </c>
      <c r="H51" s="47">
        <f>COMPOSICAO!I266</f>
        <v>36.910000000000004</v>
      </c>
      <c r="I51" s="48">
        <f t="shared" si="0"/>
        <v>3691</v>
      </c>
      <c r="J51" s="48">
        <f t="shared" si="1"/>
        <v>4645.8620000000001</v>
      </c>
    </row>
    <row r="52" spans="1:10" s="11" customFormat="1" ht="39.950000000000003" customHeight="1">
      <c r="A52" s="44" t="s">
        <v>100</v>
      </c>
      <c r="B52" s="44" t="s">
        <v>97</v>
      </c>
      <c r="C52" s="44" t="s">
        <v>12</v>
      </c>
      <c r="D52" s="52">
        <v>94276</v>
      </c>
      <c r="E52" s="50" t="str">
        <f>VLOOKUP(D52,SERVIÇOS_AGOST!$A$7:$D$7425,2,0)</f>
        <v>ASSENTAMENTO DE GUIA (MEIO-FIO) EM TRECHO CURVO, CONFECCIONADA EM CONCRETO PRÉ-FABRICADO, DIMENSÕES 100X15X13X20 CM (COMPRIMENTO X BASE INFERIOR X BASE SUPERIOR X ALTURA), PARA URBANIZAÇÃO INTERNA DE EMPREENDIMENTOS. AF_06/2016_P</v>
      </c>
      <c r="F52" s="45" t="str">
        <f>VLOOKUP(D52,SERVIÇOS_AGOST!$A$7:$D$7425,3,0)</f>
        <v>M</v>
      </c>
      <c r="G52" s="51">
        <v>100</v>
      </c>
      <c r="H52" s="47">
        <f>COMPOSICAO!I274</f>
        <v>39.14</v>
      </c>
      <c r="I52" s="48">
        <f t="shared" si="0"/>
        <v>3914</v>
      </c>
      <c r="J52" s="48">
        <f t="shared" si="1"/>
        <v>4926.5519999999997</v>
      </c>
    </row>
    <row r="53" spans="1:10" s="11" customFormat="1" ht="20.100000000000001" customHeight="1">
      <c r="A53" s="44" t="s">
        <v>101</v>
      </c>
      <c r="B53" s="44" t="s">
        <v>97</v>
      </c>
      <c r="C53" s="44" t="s">
        <v>12</v>
      </c>
      <c r="D53" s="52">
        <v>94281</v>
      </c>
      <c r="E53" s="50" t="str">
        <f>VLOOKUP(D53,SERVIÇOS_AGOST!$A$7:$D$7425,2,0)</f>
        <v>EXECUÇÃO DE SARJETA DE CONCRETO USINADO, MOLDADA  IN LOCO  EM TRECHO RETO, 30 CM BASE X 15 CM ALTURA. AF_06/2016</v>
      </c>
      <c r="F53" s="45" t="str">
        <f>VLOOKUP(D53,SERVIÇOS_AGOST!$A$7:$D$7425,3,0)</f>
        <v>M</v>
      </c>
      <c r="G53" s="51">
        <v>100</v>
      </c>
      <c r="H53" s="47">
        <f>COMPOSICAO!I283</f>
        <v>35.150000000000006</v>
      </c>
      <c r="I53" s="48">
        <f t="shared" si="0"/>
        <v>3515</v>
      </c>
      <c r="J53" s="48">
        <f t="shared" si="1"/>
        <v>4424.3310000000001</v>
      </c>
    </row>
    <row r="54" spans="1:10" s="11" customFormat="1" ht="20.100000000000001" customHeight="1">
      <c r="A54" s="44" t="s">
        <v>102</v>
      </c>
      <c r="B54" s="44" t="s">
        <v>97</v>
      </c>
      <c r="C54" s="44" t="s">
        <v>12</v>
      </c>
      <c r="D54" s="52">
        <v>94282</v>
      </c>
      <c r="E54" s="50" t="str">
        <f>VLOOKUP(D54,SERVIÇOS_AGOST!$A$7:$D$7425,2,0)</f>
        <v>EXECUÇÃO DE SARJETA DE CONCRETO USINADO, MOLDADA  IN LOCO  EM TRECHO CURVO, 30 CM BASE X 15 CM ALTURA. AF_06/2016</v>
      </c>
      <c r="F54" s="45" t="str">
        <f>VLOOKUP(D54,SERVIÇOS_AGOST!$A$7:$D$7425,3,0)</f>
        <v>M</v>
      </c>
      <c r="G54" s="51">
        <v>50</v>
      </c>
      <c r="H54" s="47">
        <f>COMPOSICAO!I292</f>
        <v>41.95</v>
      </c>
      <c r="I54" s="48">
        <f t="shared" si="0"/>
        <v>2097.5</v>
      </c>
      <c r="J54" s="48">
        <f t="shared" si="1"/>
        <v>2640.123</v>
      </c>
    </row>
    <row r="55" spans="1:10" s="11" customFormat="1" ht="20.100000000000001" customHeight="1">
      <c r="A55" s="44" t="s">
        <v>103</v>
      </c>
      <c r="B55" s="44" t="s">
        <v>97</v>
      </c>
      <c r="C55" s="44" t="s">
        <v>12</v>
      </c>
      <c r="D55" s="52">
        <v>94283</v>
      </c>
      <c r="E55" s="50" t="str">
        <f>VLOOKUP(D55,SERVIÇOS_AGOST!$A$7:$D$7425,2,0)</f>
        <v>EXECUÇÃO DE SARJETA DE CONCRETO USINADO, MOLDADA  IN LOCO  EM TRECHO RETO, 45 CM BASE X 15 CM ALTURA. AF_06/2016</v>
      </c>
      <c r="F55" s="45" t="str">
        <f>VLOOKUP(D55,SERVIÇOS_AGOST!$A$7:$D$7425,3,0)</f>
        <v>M</v>
      </c>
      <c r="G55" s="51">
        <v>50</v>
      </c>
      <c r="H55" s="47">
        <f>COMPOSICAO!I301</f>
        <v>45.980000000000004</v>
      </c>
      <c r="I55" s="48">
        <f t="shared" si="0"/>
        <v>2299</v>
      </c>
      <c r="J55" s="48">
        <f t="shared" si="1"/>
        <v>2893.7510000000002</v>
      </c>
    </row>
    <row r="56" spans="1:10" s="11" customFormat="1" ht="20.100000000000001" customHeight="1">
      <c r="A56" s="44" t="s">
        <v>104</v>
      </c>
      <c r="B56" s="44" t="s">
        <v>97</v>
      </c>
      <c r="C56" s="44" t="s">
        <v>12</v>
      </c>
      <c r="D56" s="52">
        <v>94284</v>
      </c>
      <c r="E56" s="50" t="str">
        <f>VLOOKUP(D56,SERVIÇOS_AGOST!$A$7:$D$7425,2,0)</f>
        <v>EXECUÇÃO DE SARJETA DE CONCRETO USINADO, MOLDADA  IN LOCO  EM TRECHO CURVO, 45 CM BASE X 15 CM ALTURA. AF_06/2016</v>
      </c>
      <c r="F56" s="45" t="str">
        <f>VLOOKUP(D56,SERVIÇOS_AGOST!$A$7:$D$7425,3,0)</f>
        <v>M</v>
      </c>
      <c r="G56" s="51">
        <v>50</v>
      </c>
      <c r="H56" s="47">
        <f>COMPOSICAO!I310</f>
        <v>52.72</v>
      </c>
      <c r="I56" s="48">
        <f t="shared" si="0"/>
        <v>2636</v>
      </c>
      <c r="J56" s="48">
        <f t="shared" si="1"/>
        <v>3317.933</v>
      </c>
    </row>
    <row r="57" spans="1:10" s="11" customFormat="1" ht="20.100000000000001" customHeight="1">
      <c r="A57" s="44" t="s">
        <v>105</v>
      </c>
      <c r="B57" s="44" t="s">
        <v>97</v>
      </c>
      <c r="C57" s="44" t="s">
        <v>12</v>
      </c>
      <c r="D57" s="52">
        <v>94285</v>
      </c>
      <c r="E57" s="50" t="str">
        <f>VLOOKUP(D57,SERVIÇOS_AGOST!$A$7:$D$7425,2,0)</f>
        <v>EXECUÇÃO DE SARJETA DE CONCRETO USINADO, MOLDADA  IN LOCO  EM TRECHO RETO, 60 CM BASE X 15 CM ALTURA. AF_06/2016</v>
      </c>
      <c r="F57" s="45" t="str">
        <f>VLOOKUP(D57,SERVIÇOS_AGOST!$A$7:$D$7425,3,0)</f>
        <v>M</v>
      </c>
      <c r="G57" s="51">
        <v>50</v>
      </c>
      <c r="H57" s="47">
        <f>COMPOSICAO!I319</f>
        <v>56.43</v>
      </c>
      <c r="I57" s="48">
        <f t="shared" si="0"/>
        <v>2821.5</v>
      </c>
      <c r="J57" s="48">
        <f t="shared" si="1"/>
        <v>3551.422</v>
      </c>
    </row>
    <row r="58" spans="1:10" s="11" customFormat="1" ht="20.100000000000001" customHeight="1">
      <c r="A58" s="44" t="s">
        <v>106</v>
      </c>
      <c r="B58" s="44" t="s">
        <v>97</v>
      </c>
      <c r="C58" s="44" t="s">
        <v>12</v>
      </c>
      <c r="D58" s="52">
        <v>94286</v>
      </c>
      <c r="E58" s="50" t="str">
        <f>VLOOKUP(D58,SERVIÇOS_AGOST!$A$7:$D$7425,2,0)</f>
        <v>EXECUÇÃO DE SARJETA DE CONCRETO USINADO, MOLDADA  IN LOCO  EM TRECHO CURVO, 60 CM BASE X 15 CM ALTURA. AF_06/2016</v>
      </c>
      <c r="F58" s="45" t="str">
        <f>VLOOKUP(D58,SERVIÇOS_AGOST!$A$7:$D$7425,3,0)</f>
        <v>M</v>
      </c>
      <c r="G58" s="51">
        <v>50</v>
      </c>
      <c r="H58" s="47">
        <f>COMPOSICAO!I328</f>
        <v>63.18</v>
      </c>
      <c r="I58" s="48">
        <f t="shared" si="0"/>
        <v>3159</v>
      </c>
      <c r="J58" s="48">
        <f t="shared" si="1"/>
        <v>3976.2330000000002</v>
      </c>
    </row>
    <row r="59" spans="1:10" s="11" customFormat="1" ht="20.100000000000001" customHeight="1">
      <c r="A59" s="44" t="s">
        <v>107</v>
      </c>
      <c r="B59" s="44" t="s">
        <v>97</v>
      </c>
      <c r="C59" s="44" t="s">
        <v>12</v>
      </c>
      <c r="D59" s="52">
        <v>94287</v>
      </c>
      <c r="E59" s="50" t="str">
        <f>VLOOKUP(D59,SERVIÇOS_AGOST!$A$7:$D$7425,2,0)</f>
        <v>EXECUÇÃO DE SARJETA DE CONCRETO USINADO, MOLDADA  IN LOCO  EM TRECHO RETO, 30 CM BASE X 10 CM ALTURA. AF_06/2016</v>
      </c>
      <c r="F59" s="45" t="str">
        <f>VLOOKUP(D59,SERVIÇOS_AGOST!$A$7:$D$7425,3,0)</f>
        <v>M</v>
      </c>
      <c r="G59" s="51">
        <v>50</v>
      </c>
      <c r="H59" s="47">
        <f>COMPOSICAO!I337</f>
        <v>26.71</v>
      </c>
      <c r="I59" s="48">
        <f t="shared" si="0"/>
        <v>1335.5</v>
      </c>
      <c r="J59" s="48">
        <f t="shared" si="1"/>
        <v>1680.9939999999999</v>
      </c>
    </row>
    <row r="60" spans="1:10" s="11" customFormat="1" ht="20.100000000000001" customHeight="1">
      <c r="A60" s="44" t="s">
        <v>108</v>
      </c>
      <c r="B60" s="44" t="s">
        <v>97</v>
      </c>
      <c r="C60" s="44" t="s">
        <v>12</v>
      </c>
      <c r="D60" s="52">
        <v>94288</v>
      </c>
      <c r="E60" s="50" t="str">
        <f>VLOOKUP(D60,SERVIÇOS_AGOST!$A$7:$D$7425,2,0)</f>
        <v>EXECUÇÃO DE SARJETA DE CONCRETO USINADO, MOLDADA  IN LOCO  EM TRECHO CURVO, 30 CM BASE X 10 CM ALTURA. AF_06/2016</v>
      </c>
      <c r="F60" s="45" t="str">
        <f>VLOOKUP(D60,SERVIÇOS_AGOST!$A$7:$D$7425,3,0)</f>
        <v>M</v>
      </c>
      <c r="G60" s="51">
        <v>50</v>
      </c>
      <c r="H60" s="47">
        <f>COMPOSICAO!I346</f>
        <v>32.650000000000006</v>
      </c>
      <c r="I60" s="48">
        <f t="shared" si="0"/>
        <v>1632.5</v>
      </c>
      <c r="J60" s="48">
        <f t="shared" si="1"/>
        <v>2054.828</v>
      </c>
    </row>
    <row r="61" spans="1:10" s="11" customFormat="1" ht="20.100000000000001" customHeight="1">
      <c r="A61" s="44" t="s">
        <v>109</v>
      </c>
      <c r="B61" s="44" t="s">
        <v>97</v>
      </c>
      <c r="C61" s="44" t="s">
        <v>12</v>
      </c>
      <c r="D61" s="52">
        <v>94289</v>
      </c>
      <c r="E61" s="50" t="str">
        <f>VLOOKUP(D61,SERVIÇOS_AGOST!$A$7:$D$7425,2,0)</f>
        <v>EXECUÇÃO DE SARJETA DE CONCRETO USINADO, MOLDADA  IN LOCO  EM TRECHO RETO, 45 CM BASE X 10 CM ALTURA. AF_06/2016</v>
      </c>
      <c r="F61" s="45" t="str">
        <f>VLOOKUP(D61,SERVIÇOS_AGOST!$A$7:$D$7425,3,0)</f>
        <v>M</v>
      </c>
      <c r="G61" s="51">
        <v>50</v>
      </c>
      <c r="H61" s="47">
        <f>COMPOSICAO!I355</f>
        <v>34.39</v>
      </c>
      <c r="I61" s="48">
        <f t="shared" si="0"/>
        <v>1719.5</v>
      </c>
      <c r="J61" s="48">
        <f t="shared" si="1"/>
        <v>2164.335</v>
      </c>
    </row>
    <row r="62" spans="1:10" s="11" customFormat="1" ht="20.100000000000001" customHeight="1">
      <c r="A62" s="44" t="s">
        <v>110</v>
      </c>
      <c r="B62" s="44" t="s">
        <v>97</v>
      </c>
      <c r="C62" s="44" t="s">
        <v>12</v>
      </c>
      <c r="D62" s="52">
        <v>94290</v>
      </c>
      <c r="E62" s="50" t="str">
        <f>VLOOKUP(D62,SERVIÇOS_AGOST!$A$7:$D$7425,2,0)</f>
        <v>EXECUÇÃO DE SARJETA DE CONCRETO USINADO, MOLDADA  IN LOCO  EM TRECHO CURVO, 45 CM BASE X 10 CM ALTURA. AF_06/2016</v>
      </c>
      <c r="F62" s="45" t="str">
        <f>VLOOKUP(D62,SERVIÇOS_AGOST!$A$7:$D$7425,3,0)</f>
        <v>M</v>
      </c>
      <c r="G62" s="51">
        <v>50</v>
      </c>
      <c r="H62" s="47">
        <f>COMPOSICAO!I364</f>
        <v>40.28</v>
      </c>
      <c r="I62" s="48">
        <f t="shared" si="0"/>
        <v>2014</v>
      </c>
      <c r="J62" s="48">
        <f t="shared" si="1"/>
        <v>2535.0219999999999</v>
      </c>
    </row>
    <row r="63" spans="1:10" s="11" customFormat="1" ht="20.100000000000001" customHeight="1">
      <c r="A63" s="44" t="s">
        <v>111</v>
      </c>
      <c r="B63" s="44" t="s">
        <v>97</v>
      </c>
      <c r="C63" s="44" t="s">
        <v>12</v>
      </c>
      <c r="D63" s="52">
        <v>94291</v>
      </c>
      <c r="E63" s="50" t="str">
        <f>VLOOKUP(D63,SERVIÇOS_AGOST!$A$7:$D$7425,2,0)</f>
        <v>EXECUÇÃO DE SARJETA DE CONCRETO USINADO, MOLDADA  IN LOCO  EM TRECHO RETO, 60 CM BASE X 10 CM ALTURA. AF_06/2016</v>
      </c>
      <c r="F63" s="45" t="str">
        <f>VLOOKUP(D63,SERVIÇOS_AGOST!$A$7:$D$7425,3,0)</f>
        <v>M</v>
      </c>
      <c r="G63" s="51">
        <v>50</v>
      </c>
      <c r="H63" s="47">
        <f>COMPOSICAO!I373</f>
        <v>41.67</v>
      </c>
      <c r="I63" s="48">
        <f t="shared" si="0"/>
        <v>2083.5</v>
      </c>
      <c r="J63" s="48">
        <f t="shared" si="1"/>
        <v>2622.5010000000002</v>
      </c>
    </row>
    <row r="64" spans="1:10" s="11" customFormat="1" ht="20.100000000000001" customHeight="1">
      <c r="A64" s="44" t="s">
        <v>112</v>
      </c>
      <c r="B64" s="44" t="s">
        <v>97</v>
      </c>
      <c r="C64" s="44" t="s">
        <v>12</v>
      </c>
      <c r="D64" s="52">
        <v>94292</v>
      </c>
      <c r="E64" s="50" t="str">
        <f>VLOOKUP(D64,SERVIÇOS_AGOST!$A$7:$D$7425,2,0)</f>
        <v>EXECUÇÃO DE SARJETA DE CONCRETO USINADO, MOLDADA  IN LOCO  EM TRECHO CURVO, 60 CM BASE X 10 CM ALTURA. AF_06/2016</v>
      </c>
      <c r="F64" s="45" t="str">
        <f>VLOOKUP(D64,SERVIÇOS_AGOST!$A$7:$D$7425,3,0)</f>
        <v>M</v>
      </c>
      <c r="G64" s="51">
        <v>50</v>
      </c>
      <c r="H64" s="47">
        <f>COMPOSICAO!I382</f>
        <v>47.62</v>
      </c>
      <c r="I64" s="48">
        <f t="shared" si="0"/>
        <v>2381</v>
      </c>
      <c r="J64" s="48">
        <f t="shared" si="1"/>
        <v>2996.9650000000001</v>
      </c>
    </row>
    <row r="65" spans="1:10" s="11" customFormat="1" ht="20.100000000000001" customHeight="1">
      <c r="A65" s="44" t="s">
        <v>113</v>
      </c>
      <c r="B65" s="44" t="s">
        <v>97</v>
      </c>
      <c r="C65" s="44" t="s">
        <v>12</v>
      </c>
      <c r="D65" s="52">
        <v>97974</v>
      </c>
      <c r="E65" s="50" t="str">
        <f>VLOOKUP(D65,SERVIÇOS_AGOST!$A$7:$D$7425,2,0)</f>
        <v>POÇO DE INSPEÇÃO CIRCULAR PARA ESGOTO, EM CONCRETO PRÉ-MOLDADO, DIÂMETRO INTERNO = 0,60 M, PROFUNDIDADE = 0,90 M, EXCLUINDO TAMPÃO. AF_12/2020</v>
      </c>
      <c r="F65" s="45" t="str">
        <f>VLOOKUP(D65,SERVIÇOS_AGOST!$A$7:$D$7425,3,0)</f>
        <v>UN</v>
      </c>
      <c r="G65" s="51">
        <v>5</v>
      </c>
      <c r="H65" s="47">
        <f>COMPOSICAO!I395</f>
        <v>363.54999999999995</v>
      </c>
      <c r="I65" s="48">
        <f t="shared" si="0"/>
        <v>1817.75</v>
      </c>
      <c r="J65" s="48">
        <f t="shared" si="1"/>
        <v>2288.002</v>
      </c>
    </row>
    <row r="66" spans="1:10" s="11" customFormat="1" ht="20.100000000000001" customHeight="1">
      <c r="A66" s="44" t="s">
        <v>114</v>
      </c>
      <c r="B66" s="44" t="s">
        <v>115</v>
      </c>
      <c r="C66" s="44" t="s">
        <v>12</v>
      </c>
      <c r="D66" s="52">
        <v>102191</v>
      </c>
      <c r="E66" s="50" t="str">
        <f>VLOOKUP(D66,SERVIÇOS_AGOST!$A$7:$D$7425,2,0)</f>
        <v>REMOÇÃO DE VIDRO LISO COMUM DE ESQUADRIA COM BAGUETE DE ALUMÍNIO OU PVC. AF_01/2021</v>
      </c>
      <c r="F66" s="45" t="str">
        <f>VLOOKUP(D66,SERVIÇOS_AGOST!$A$7:$D$7425,3,0)</f>
        <v>M2</v>
      </c>
      <c r="G66" s="51">
        <v>400</v>
      </c>
      <c r="H66" s="47">
        <f>COMPOSICAO!I400</f>
        <v>10.62</v>
      </c>
      <c r="I66" s="48">
        <f t="shared" si="0"/>
        <v>4248</v>
      </c>
      <c r="J66" s="48">
        <f t="shared" si="1"/>
        <v>5346.9579999999996</v>
      </c>
    </row>
    <row r="67" spans="1:10" s="11" customFormat="1" ht="20.100000000000001" customHeight="1">
      <c r="A67" s="44" t="s">
        <v>116</v>
      </c>
      <c r="B67" s="44" t="s">
        <v>115</v>
      </c>
      <c r="C67" s="44" t="s">
        <v>12</v>
      </c>
      <c r="D67" s="52">
        <v>94569</v>
      </c>
      <c r="E67" s="50" t="str">
        <f>VLOOKUP(D67,SERVIÇOS_AGOST!$A$7:$D$7425,2,0)</f>
        <v>JANELA DE ALUMÍNIO TIPO MAXIM-AR, COM VIDROS, BATENTE E FERRAGENS. EXCLUSIVE ALIZAR, ACABAMENTO E CONTRAMARCO. FORNECIMENTO E INSTALAÇÃO. AF_12/2019</v>
      </c>
      <c r="F67" s="45" t="str">
        <f>VLOOKUP(D67,SERVIÇOS_AGOST!$A$7:$D$7425,3,0)</f>
        <v>M2</v>
      </c>
      <c r="G67" s="51">
        <v>20</v>
      </c>
      <c r="H67" s="47">
        <f>COMPOSICAO!I408</f>
        <v>505.83000000000004</v>
      </c>
      <c r="I67" s="48">
        <f t="shared" si="0"/>
        <v>10116.6</v>
      </c>
      <c r="J67" s="48">
        <f t="shared" si="1"/>
        <v>12733.763999999999</v>
      </c>
    </row>
    <row r="68" spans="1:10" s="11" customFormat="1" ht="30" customHeight="1">
      <c r="A68" s="44" t="s">
        <v>117</v>
      </c>
      <c r="B68" s="44" t="s">
        <v>115</v>
      </c>
      <c r="C68" s="44" t="s">
        <v>12</v>
      </c>
      <c r="D68" s="52">
        <v>94570</v>
      </c>
      <c r="E68" s="50" t="str">
        <f>VLOOKUP(D68,SERVIÇOS_AGOST!$A$7:$D$7425,2,0)</f>
        <v>JANELA DE ALUMÍNIO DE CORRER COM 2 FOLHAS PARA VIDROS, COM VIDROS, BATENTE, ACABAMENTO COM ACETATO OU BRILHANTE E FERRAGENS. EXCLUSIVE ALIZAR E CONTRAMARCO. FORNECIMENTO E INSTALAÇÃO. AF_12/2019</v>
      </c>
      <c r="F68" s="45" t="str">
        <f>VLOOKUP(D68,SERVIÇOS_AGOST!$A$7:$D$7425,3,0)</f>
        <v>M2</v>
      </c>
      <c r="G68" s="51">
        <v>20</v>
      </c>
      <c r="H68" s="47">
        <f>COMPOSICAO!I416</f>
        <v>265.09999999999997</v>
      </c>
      <c r="I68" s="48">
        <f t="shared" si="0"/>
        <v>5302</v>
      </c>
      <c r="J68" s="48">
        <f t="shared" si="1"/>
        <v>6673.6270000000004</v>
      </c>
    </row>
    <row r="69" spans="1:10" s="11" customFormat="1" ht="30" customHeight="1">
      <c r="A69" s="44" t="s">
        <v>118</v>
      </c>
      <c r="B69" s="44" t="s">
        <v>115</v>
      </c>
      <c r="C69" s="44" t="s">
        <v>12</v>
      </c>
      <c r="D69" s="52">
        <v>94572</v>
      </c>
      <c r="E69" s="50" t="str">
        <f>VLOOKUP(D69,SERVIÇOS_AGOST!$A$7:$D$7425,2,0)</f>
        <v>JANELA DE ALUMÍNIO DE CORRER COM 3 FOLHAS (2 VENEZIANAS E 1 PARA VIDRO), COM VIDROS, BATENTE E FERRAGENS. EXCLUSIVE ACABAMENTO, ALIZAR E CONTRAMARCO. FORNECIMENTO E INSTALAÇÃO. AF_12/2019</v>
      </c>
      <c r="F69" s="45" t="str">
        <f>VLOOKUP(D69,SERVIÇOS_AGOST!$A$7:$D$7425,3,0)</f>
        <v>M2</v>
      </c>
      <c r="G69" s="51">
        <v>20</v>
      </c>
      <c r="H69" s="47">
        <f>COMPOSICAO!I424</f>
        <v>377.11</v>
      </c>
      <c r="I69" s="48">
        <f t="shared" si="0"/>
        <v>7542.2</v>
      </c>
      <c r="J69" s="48">
        <f t="shared" si="1"/>
        <v>9493.3670000000002</v>
      </c>
    </row>
    <row r="70" spans="1:10" s="11" customFormat="1" ht="30" customHeight="1">
      <c r="A70" s="44" t="s">
        <v>119</v>
      </c>
      <c r="B70" s="44" t="s">
        <v>115</v>
      </c>
      <c r="C70" s="44" t="s">
        <v>12</v>
      </c>
      <c r="D70" s="52">
        <v>94573</v>
      </c>
      <c r="E70" s="50" t="str">
        <f>VLOOKUP(D70,SERVIÇOS_AGOST!$A$7:$D$7425,2,0)</f>
        <v>JANELA DE ALUMÍNIO DE CORRER COM 4 FOLHAS PARA VIDROS, COM VIDROS, BATENTE, ACABAMENTO COM ACETATO OU BRILHANTE E FERRAGENS. EXCLUSIVE ALIZAR E CONTRAMARCO. FORNECIMENTO E INSTALAÇÃO. AF_12/2019</v>
      </c>
      <c r="F70" s="45" t="str">
        <f>VLOOKUP(D70,SERVIÇOS_AGOST!$A$7:$D$7425,3,0)</f>
        <v>M2</v>
      </c>
      <c r="G70" s="51">
        <v>20</v>
      </c>
      <c r="H70" s="47">
        <f>COMPOSICAO!I432</f>
        <v>301.51</v>
      </c>
      <c r="I70" s="48">
        <f t="shared" si="0"/>
        <v>6030.2</v>
      </c>
      <c r="J70" s="48">
        <f t="shared" si="1"/>
        <v>7590.2129999999997</v>
      </c>
    </row>
    <row r="71" spans="1:10" s="11" customFormat="1" ht="20.100000000000001" customHeight="1">
      <c r="A71" s="44" t="s">
        <v>120</v>
      </c>
      <c r="B71" s="44" t="s">
        <v>115</v>
      </c>
      <c r="C71" s="44" t="s">
        <v>12</v>
      </c>
      <c r="D71" s="52">
        <v>102164</v>
      </c>
      <c r="E71" s="50" t="str">
        <f>VLOOKUP(D71,SERVIÇOS_AGOST!$A$7:$D$7425,2,0)</f>
        <v>INSTALAÇÃO DE VIDRO LISO INCOLOR, E = 5 MM, EM ESQUADRIA DE ALUMÍNIO OU PVC, FIXADO COM BAGUETE. AF_01/2021_P</v>
      </c>
      <c r="F71" s="45" t="str">
        <f>VLOOKUP(D71,SERVIÇOS_AGOST!$A$7:$D$7425,3,0)</f>
        <v>M2</v>
      </c>
      <c r="G71" s="51">
        <v>150</v>
      </c>
      <c r="H71" s="47">
        <f>COMPOSICAO!I440</f>
        <v>258.85000000000002</v>
      </c>
      <c r="I71" s="48">
        <f t="shared" si="0"/>
        <v>38827.5</v>
      </c>
      <c r="J71" s="48">
        <f t="shared" si="1"/>
        <v>48872.173999999999</v>
      </c>
    </row>
    <row r="72" spans="1:10" s="11" customFormat="1" ht="20.100000000000001" customHeight="1">
      <c r="A72" s="44" t="s">
        <v>121</v>
      </c>
      <c r="B72" s="44" t="s">
        <v>115</v>
      </c>
      <c r="C72" s="44" t="s">
        <v>12</v>
      </c>
      <c r="D72" s="52">
        <v>102166</v>
      </c>
      <c r="E72" s="50" t="str">
        <f>VLOOKUP(D72,SERVIÇOS_AGOST!$A$7:$D$7425,2,0)</f>
        <v>INSTALAÇÃO DE VIDRO LISO INCOLOR, E = 6 MM, EM ESQUADRIA DE ALUMÍNIO OU PVC, FIXADO COM BAGUETE. AF_01/2021_P</v>
      </c>
      <c r="F72" s="45" t="str">
        <f>VLOOKUP(D72,SERVIÇOS_AGOST!$A$7:$D$7425,3,0)</f>
        <v>M2</v>
      </c>
      <c r="G72" s="51">
        <v>150</v>
      </c>
      <c r="H72" s="47">
        <f>COMPOSICAO!I448</f>
        <v>281.32000000000005</v>
      </c>
      <c r="I72" s="48">
        <f t="shared" si="0"/>
        <v>42198</v>
      </c>
      <c r="J72" s="48">
        <f t="shared" si="1"/>
        <v>53114.623</v>
      </c>
    </row>
    <row r="73" spans="1:10" s="11" customFormat="1" ht="20.100000000000001" customHeight="1">
      <c r="A73" s="44" t="s">
        <v>122</v>
      </c>
      <c r="B73" s="44" t="s">
        <v>115</v>
      </c>
      <c r="C73" s="44" t="s">
        <v>12</v>
      </c>
      <c r="D73" s="52">
        <v>102165</v>
      </c>
      <c r="E73" s="50" t="str">
        <f>VLOOKUP(D73,SERVIÇOS_AGOST!$A$7:$D$7425,2,0)</f>
        <v>INSTALAÇÃO DE VIDRO LISO FUME, E = 5 MM, EM ESQUADRIA DE ALUMÍNIO OU PVC, FIXADO COM BAGUETE. AF_01/2021_P</v>
      </c>
      <c r="F73" s="45" t="str">
        <f>VLOOKUP(D73,SERVIÇOS_AGOST!$A$7:$D$7425,3,0)</f>
        <v>M2</v>
      </c>
      <c r="G73" s="51">
        <v>150</v>
      </c>
      <c r="H73" s="47">
        <f>COMPOSICAO!I456</f>
        <v>301.99</v>
      </c>
      <c r="I73" s="48">
        <f t="shared" si="0"/>
        <v>45298.5</v>
      </c>
      <c r="J73" s="48">
        <f t="shared" si="1"/>
        <v>57017.222000000002</v>
      </c>
    </row>
    <row r="74" spans="1:10" s="11" customFormat="1" ht="20.100000000000001" customHeight="1">
      <c r="A74" s="44" t="s">
        <v>123</v>
      </c>
      <c r="B74" s="44" t="s">
        <v>115</v>
      </c>
      <c r="C74" s="44" t="s">
        <v>12</v>
      </c>
      <c r="D74" s="52">
        <v>102167</v>
      </c>
      <c r="E74" s="50" t="str">
        <f>VLOOKUP(D74,SERVIÇOS_AGOST!$A$7:$D$7425,2,0)</f>
        <v>INSTALAÇÃO DE VIDRO LISO FUME, E = 6 MM, EM ESQUADRIA DE ALUMÍNIO OU PVC, FIXADO COM BAGUETE. AF_01/2021_P</v>
      </c>
      <c r="F74" s="45" t="str">
        <f>VLOOKUP(D74,SERVIÇOS_AGOST!$A$7:$D$7425,3,0)</f>
        <v>M2</v>
      </c>
      <c r="G74" s="51">
        <v>150</v>
      </c>
      <c r="H74" s="47">
        <f>COMPOSICAO!I464</f>
        <v>373.59000000000003</v>
      </c>
      <c r="I74" s="48">
        <f t="shared" si="0"/>
        <v>56038.5</v>
      </c>
      <c r="J74" s="48">
        <f t="shared" si="1"/>
        <v>70535.66</v>
      </c>
    </row>
    <row r="75" spans="1:10" s="11" customFormat="1" ht="9.9499999999999993" customHeight="1">
      <c r="A75" s="44" t="s">
        <v>124</v>
      </c>
      <c r="B75" s="44" t="s">
        <v>115</v>
      </c>
      <c r="C75" s="44" t="s">
        <v>12</v>
      </c>
      <c r="D75" s="52">
        <v>90838</v>
      </c>
      <c r="E75" s="50" t="str">
        <f>VLOOKUP(D75,SERVIÇOS_AGOST!$A$7:$D$7425,2,0)</f>
        <v>PORTA CORTA-FOGO 90X210X4CM - FORNECIMENTO E INSTALAÇÃO. AF_12/2019</v>
      </c>
      <c r="F75" s="45" t="str">
        <f>VLOOKUP(D75,SERVIÇOS_AGOST!$A$7:$D$7425,3,0)</f>
        <v>UN</v>
      </c>
      <c r="G75" s="51">
        <v>5</v>
      </c>
      <c r="H75" s="47">
        <f>COMPOSICAO!I471</f>
        <v>1089.1500000000001</v>
      </c>
      <c r="I75" s="48">
        <f t="shared" si="0"/>
        <v>5445.75</v>
      </c>
      <c r="J75" s="48">
        <f t="shared" si="1"/>
        <v>6854.5659999999998</v>
      </c>
    </row>
    <row r="76" spans="1:10" s="11" customFormat="1" ht="20.100000000000001" customHeight="1">
      <c r="A76" s="44" t="s">
        <v>125</v>
      </c>
      <c r="B76" s="44" t="s">
        <v>115</v>
      </c>
      <c r="C76" s="44" t="s">
        <v>12</v>
      </c>
      <c r="D76" s="52">
        <v>91338</v>
      </c>
      <c r="E76" s="50" t="str">
        <f>VLOOKUP(D76,SERVIÇOS_AGOST!$A$7:$D$7425,2,0)</f>
        <v>PORTA DE ALUMÍNIO DE ABRIR COM LAMBRI, COM GUARNIÇÃO, FIXAÇÃO COM PARAFUSOS - FORNECIMENTO E INSTALAÇÃO. AF_12/2019</v>
      </c>
      <c r="F76" s="45" t="str">
        <f>VLOOKUP(D76,SERVIÇOS_AGOST!$A$7:$D$7425,3,0)</f>
        <v>M2</v>
      </c>
      <c r="G76" s="51">
        <v>10</v>
      </c>
      <c r="H76" s="47">
        <f>COMPOSICAO!I480</f>
        <v>603.5</v>
      </c>
      <c r="I76" s="48">
        <f t="shared" si="0"/>
        <v>6035</v>
      </c>
      <c r="J76" s="48">
        <f t="shared" si="1"/>
        <v>7596.2550000000001</v>
      </c>
    </row>
    <row r="77" spans="1:10" s="11" customFormat="1" ht="20.100000000000001" customHeight="1">
      <c r="A77" s="44" t="s">
        <v>126</v>
      </c>
      <c r="B77" s="44" t="s">
        <v>115</v>
      </c>
      <c r="C77" s="44" t="s">
        <v>12</v>
      </c>
      <c r="D77" s="52">
        <v>91341</v>
      </c>
      <c r="E77" s="50" t="str">
        <f>VLOOKUP(D77,SERVIÇOS_AGOST!$A$7:$D$7425,2,0)</f>
        <v>PORTA EM ALUMÍNIO DE ABRIR TIPO VENEZIANA COM GUARNIÇÃO, FIXAÇÃO COM PARAFUSOS - FORNECIMENTO E INSTALAÇÃO. AF_12/2019</v>
      </c>
      <c r="F77" s="45" t="str">
        <f>VLOOKUP(D77,SERVIÇOS_AGOST!$A$7:$D$7425,3,0)</f>
        <v>M2</v>
      </c>
      <c r="G77" s="51">
        <v>10</v>
      </c>
      <c r="H77" s="47">
        <f>COMPOSICAO!I489</f>
        <v>474.36</v>
      </c>
      <c r="I77" s="48">
        <f t="shared" si="0"/>
        <v>4743.6000000000004</v>
      </c>
      <c r="J77" s="48">
        <f t="shared" si="1"/>
        <v>5970.7690000000002</v>
      </c>
    </row>
    <row r="78" spans="1:10" s="11" customFormat="1" ht="20.100000000000001" customHeight="1">
      <c r="A78" s="44" t="s">
        <v>127</v>
      </c>
      <c r="B78" s="44" t="s">
        <v>115</v>
      </c>
      <c r="C78" s="44" t="s">
        <v>12</v>
      </c>
      <c r="D78" s="52">
        <v>94805</v>
      </c>
      <c r="E78" s="50" t="str">
        <f>VLOOKUP(D78,SERVIÇOS_AGOST!$A$7:$D$7425,2,0)</f>
        <v>PORTA DE ALUMÍNIO DE ABRIR PARA VIDRO SEM GUARNIÇÃO, 87X210CM, FIXAÇÃO COM PARAFUSOS, INCLUSIVE VIDROS - FORNECIMENTO E INSTALAÇÃO. AF_12/2019</v>
      </c>
      <c r="F78" s="45" t="str">
        <f>VLOOKUP(D78,SERVIÇOS_AGOST!$A$7:$D$7425,3,0)</f>
        <v>UN</v>
      </c>
      <c r="G78" s="51">
        <v>10</v>
      </c>
      <c r="H78" s="47">
        <f>COMPOSICAO!I497</f>
        <v>587.71</v>
      </c>
      <c r="I78" s="48">
        <f t="shared" si="0"/>
        <v>5877.1</v>
      </c>
      <c r="J78" s="48">
        <f t="shared" si="1"/>
        <v>7397.5060000000003</v>
      </c>
    </row>
    <row r="79" spans="1:10" s="11" customFormat="1" ht="30" customHeight="1">
      <c r="A79" s="44" t="s">
        <v>128</v>
      </c>
      <c r="B79" s="44" t="s">
        <v>115</v>
      </c>
      <c r="C79" s="44" t="s">
        <v>12</v>
      </c>
      <c r="D79" s="52">
        <v>100668</v>
      </c>
      <c r="E79" s="50" t="str">
        <f>VLOOKUP(D79,SERVIÇOS_AGOST!$A$7:$D$7425,2,0)</f>
        <v>JANELA DE MADEIRA (CEDRINHO/ANGELIM OU EQUIV.) TIPO MAXIM-AR, PARA VIDRO, COM BATENTE, ALIZAR E FERRAGENS. EXCLUSIVE VIDRO, ACABAMENTO E CONTRAMARCO. FORNECIMENTO E INSTALAÇÃO. AF_12/2019</v>
      </c>
      <c r="F79" s="45" t="str">
        <f>VLOOKUP(D79,SERVIÇOS_AGOST!$A$7:$D$7425,3,0)</f>
        <v>M2</v>
      </c>
      <c r="G79" s="51">
        <v>10</v>
      </c>
      <c r="H79" s="47">
        <f>COMPOSICAO!I506</f>
        <v>1300.19</v>
      </c>
      <c r="I79" s="48">
        <f t="shared" si="0"/>
        <v>13001.9</v>
      </c>
      <c r="J79" s="48">
        <f t="shared" si="1"/>
        <v>16365.492</v>
      </c>
    </row>
    <row r="80" spans="1:10" s="11" customFormat="1" ht="20.100000000000001" customHeight="1">
      <c r="A80" s="44" t="s">
        <v>129</v>
      </c>
      <c r="B80" s="44" t="s">
        <v>115</v>
      </c>
      <c r="C80" s="44" t="s">
        <v>12</v>
      </c>
      <c r="D80" s="52">
        <v>91296</v>
      </c>
      <c r="E80" s="50" t="str">
        <f>VLOOKUP(D80,SERVIÇOS_AGOST!$A$7:$D$7425,2,0)</f>
        <v>PORTA DE MADEIRA FRISADA, SEMI-OCA (LEVE OU MÉDIA), 70X210CM, ESPESSURA DE 3CM, INCLUSO DOBRADIÇAS - FORNECIMENTO E INSTALAÇÃO. AF_12/2019</v>
      </c>
      <c r="F80" s="45" t="str">
        <f>VLOOKUP(D80,SERVIÇOS_AGOST!$A$7:$D$7425,3,0)</f>
        <v>UN</v>
      </c>
      <c r="G80" s="51">
        <v>10</v>
      </c>
      <c r="H80" s="47">
        <f>COMPOSICAO!I514</f>
        <v>211.10999999999999</v>
      </c>
      <c r="I80" s="48">
        <f t="shared" si="0"/>
        <v>2111.1</v>
      </c>
      <c r="J80" s="48">
        <f t="shared" si="1"/>
        <v>2657.2420000000002</v>
      </c>
    </row>
    <row r="81" spans="1:10" s="11" customFormat="1" ht="20.100000000000001" customHeight="1">
      <c r="A81" s="44" t="s">
        <v>130</v>
      </c>
      <c r="B81" s="44" t="s">
        <v>115</v>
      </c>
      <c r="C81" s="44" t="s">
        <v>12</v>
      </c>
      <c r="D81" s="52">
        <v>91297</v>
      </c>
      <c r="E81" s="50" t="str">
        <f>VLOOKUP(D81,SERVIÇOS_AGOST!$A$7:$D$7425,2,0)</f>
        <v>PORTA DE MADEIRA FRISADA, SEMI-OCA (LEVE OU MÉDIA), 80X210CM, ESPESSURA DE 3,5CM, INCLUSO DOBRADIÇAS - FORNECIMENTO E INSTALAÇÃO. AF_12/2019</v>
      </c>
      <c r="F81" s="45" t="str">
        <f>VLOOKUP(D81,SERVIÇOS_AGOST!$A$7:$D$7425,3,0)</f>
        <v>UN</v>
      </c>
      <c r="G81" s="51">
        <v>50</v>
      </c>
      <c r="H81" s="47">
        <f>COMPOSICAO!I522</f>
        <v>233.21999999999997</v>
      </c>
      <c r="I81" s="48">
        <f t="shared" si="0"/>
        <v>11661</v>
      </c>
      <c r="J81" s="48">
        <f t="shared" si="1"/>
        <v>14677.700999999999</v>
      </c>
    </row>
    <row r="82" spans="1:10" s="11" customFormat="1" ht="20.100000000000001" customHeight="1">
      <c r="A82" s="44" t="s">
        <v>131</v>
      </c>
      <c r="B82" s="44" t="s">
        <v>115</v>
      </c>
      <c r="C82" s="44" t="s">
        <v>12</v>
      </c>
      <c r="D82" s="52">
        <v>91298</v>
      </c>
      <c r="E82" s="50" t="str">
        <f>VLOOKUP(D82,SERVIÇOS_AGOST!$A$7:$D$7425,2,0)</f>
        <v>PORTA DE MADEIRA TIPO VENEZIANA, 80X210CM, ESPESSURA DE 3CM, INCLUSO DOBRADIÇAS - FORNECIMENTO E INSTALAÇÃO. AF_12/2019</v>
      </c>
      <c r="F82" s="45" t="str">
        <f>VLOOKUP(D82,SERVIÇOS_AGOST!$A$7:$D$7425,3,0)</f>
        <v>UN</v>
      </c>
      <c r="G82" s="51">
        <v>10</v>
      </c>
      <c r="H82" s="47">
        <f>COMPOSICAO!I530</f>
        <v>790.56</v>
      </c>
      <c r="I82" s="48">
        <f t="shared" ref="I82:I145" si="2">ROUND(G82*H82,3)</f>
        <v>7905.6</v>
      </c>
      <c r="J82" s="48">
        <f t="shared" ref="J82:J145" si="3">ROUND(I82*(1+$J$11),3)</f>
        <v>9950.7790000000005</v>
      </c>
    </row>
    <row r="83" spans="1:10" s="11" customFormat="1" ht="30" customHeight="1">
      <c r="A83" s="44" t="s">
        <v>132</v>
      </c>
      <c r="B83" s="44" t="s">
        <v>115</v>
      </c>
      <c r="C83" s="44" t="s">
        <v>12</v>
      </c>
      <c r="D83" s="52">
        <v>91299</v>
      </c>
      <c r="E83" s="50" t="str">
        <f>VLOOKUP(D83,SERVIÇOS_AGOST!$A$7:$D$7425,2,0)</f>
        <v>PORTA DE MADEIRA, TIPO MEXICANA, MACIÇA (PESADA OU SUPERPESADA), 80X210CM, ESPESSURA DE 3,5CM, INCLUSO DOBRADIÇAS - FORNECIMENTO E INSTALAÇÃO. AF_12/2019</v>
      </c>
      <c r="F83" s="45" t="str">
        <f>VLOOKUP(D83,SERVIÇOS_AGOST!$A$7:$D$7425,3,0)</f>
        <v>UN</v>
      </c>
      <c r="G83" s="51">
        <v>10</v>
      </c>
      <c r="H83" s="47">
        <f>COMPOSICAO!I538</f>
        <v>1120.1799999999998</v>
      </c>
      <c r="I83" s="48">
        <f t="shared" si="2"/>
        <v>11201.8</v>
      </c>
      <c r="J83" s="48">
        <f t="shared" si="3"/>
        <v>14099.706</v>
      </c>
    </row>
    <row r="84" spans="1:10" s="11" customFormat="1" ht="30" customHeight="1">
      <c r="A84" s="44" t="s">
        <v>133</v>
      </c>
      <c r="B84" s="44" t="s">
        <v>115</v>
      </c>
      <c r="C84" s="44" t="s">
        <v>12</v>
      </c>
      <c r="D84" s="52">
        <v>91014</v>
      </c>
      <c r="E84" s="50" t="str">
        <f>VLOOKUP(D84,SERVIÇOS_AGOST!$A$7:$D$7425,2,0)</f>
        <v>KIT DE PORTA DE MADEIRA PARA VERNIZ, SEMI-OCA (LEVE OU MÉDIA), PADRÃO MÉDIO, 70X210CM, ESPESSURA DE 3,5CM, ITENS INCLUSOS: DOBRADIÇAS, MONTAGEM E INSTALAÇÃO DO BATENTE, SEM FECHADURA - FORNECIMENTO E INSTALAÇÃO. AF_12/2019</v>
      </c>
      <c r="F84" s="45" t="str">
        <f>VLOOKUP(D84,SERVIÇOS_AGOST!$A$7:$D$7425,3,0)</f>
        <v>UN</v>
      </c>
      <c r="G84" s="51">
        <v>10</v>
      </c>
      <c r="H84" s="47">
        <f>COMPOSICAO!I544</f>
        <v>504.38</v>
      </c>
      <c r="I84" s="48">
        <f t="shared" si="2"/>
        <v>5043.8</v>
      </c>
      <c r="J84" s="48">
        <f t="shared" si="3"/>
        <v>6348.6310000000003</v>
      </c>
    </row>
    <row r="85" spans="1:10" s="11" customFormat="1" ht="30" customHeight="1">
      <c r="A85" s="44" t="s">
        <v>134</v>
      </c>
      <c r="B85" s="44" t="s">
        <v>115</v>
      </c>
      <c r="C85" s="44" t="s">
        <v>12</v>
      </c>
      <c r="D85" s="52">
        <v>91015</v>
      </c>
      <c r="E85" s="50" t="str">
        <f>VLOOKUP(D85,SERVIÇOS_AGOST!$A$7:$D$7425,2,0)</f>
        <v>KIT DE PORTA DE MADEIRA PARA VERNIZ, SEMI-OCA (LEVE OU MÉDIA), PADRÃO MÉDIO, 80X210CM, ESPESSURA DE 3,5CM, ITENS INCLUSOS: DOBRADIÇAS, MONTAGEM E INSTALAÇÃO DO BATENTE, SEM FECHADURA - FORNECIMENTO E INSTALAÇÃO. AF_12/2019</v>
      </c>
      <c r="F85" s="45" t="str">
        <f>VLOOKUP(D85,SERVIÇOS_AGOST!$A$7:$D$7425,3,0)</f>
        <v>UN</v>
      </c>
      <c r="G85" s="51">
        <v>10</v>
      </c>
      <c r="H85" s="47">
        <f>COMPOSICAO!I550</f>
        <v>540.49</v>
      </c>
      <c r="I85" s="48">
        <f t="shared" si="2"/>
        <v>5404.9</v>
      </c>
      <c r="J85" s="48">
        <f t="shared" si="3"/>
        <v>6803.1480000000001</v>
      </c>
    </row>
    <row r="86" spans="1:10" s="11" customFormat="1" ht="30" customHeight="1">
      <c r="A86" s="44" t="s">
        <v>135</v>
      </c>
      <c r="B86" s="44" t="s">
        <v>115</v>
      </c>
      <c r="C86" s="44" t="s">
        <v>12</v>
      </c>
      <c r="D86" s="52">
        <v>91016</v>
      </c>
      <c r="E86" s="50" t="str">
        <f>VLOOKUP(D86,SERVIÇOS_AGOST!$A$7:$D$7425,2,0)</f>
        <v>KIT DE PORTA DE MADEIRA PARA VERNIZ, SEMI-OCA (LEVE OU MÉDIA), PADRÃO MÉDIO, 90X210CM, ESPESSURA DE 3,5CM, ITENS INCLUSOS: DOBRADIÇAS, MONTAGEM E INSTALAÇÃO DO BATENTE, SEM FECHADURA - FORNECIMENTO E INSTALAÇÃO. AF_12/2019</v>
      </c>
      <c r="F86" s="45" t="str">
        <f>VLOOKUP(D86,SERVIÇOS_AGOST!$A$7:$D$7425,3,0)</f>
        <v>UN</v>
      </c>
      <c r="G86" s="51">
        <v>10</v>
      </c>
      <c r="H86" s="47">
        <f>COMPOSICAO!I556</f>
        <v>568.46</v>
      </c>
      <c r="I86" s="48">
        <f t="shared" si="2"/>
        <v>5684.6</v>
      </c>
      <c r="J86" s="48">
        <f t="shared" si="3"/>
        <v>7155.2060000000001</v>
      </c>
    </row>
    <row r="87" spans="1:10" s="11" customFormat="1" ht="20.100000000000001" customHeight="1">
      <c r="A87" s="44" t="s">
        <v>136</v>
      </c>
      <c r="B87" s="44" t="s">
        <v>115</v>
      </c>
      <c r="C87" s="44" t="s">
        <v>12</v>
      </c>
      <c r="D87" s="52">
        <v>90830</v>
      </c>
      <c r="E87" s="50" t="str">
        <f>VLOOKUP(D87,SERVIÇOS_AGOST!$A$7:$D$7425,2,0)</f>
        <v>FECHADURA DE EMBUTIR COM CILINDRO, EXTERNA, COMPLETA, ACABAMENTO PADRÃO MÉDIO, INCLUSO EXECUÇÃO DE FURO - FORNECIMENTO E INSTALAÇÃO. AF_12/2019</v>
      </c>
      <c r="F87" s="45" t="str">
        <f>VLOOKUP(D87,SERVIÇOS_AGOST!$A$7:$D$7425,3,0)</f>
        <v>UN</v>
      </c>
      <c r="G87" s="51">
        <v>10</v>
      </c>
      <c r="H87" s="47">
        <f>COMPOSICAO!I562</f>
        <v>134.83000000000001</v>
      </c>
      <c r="I87" s="48">
        <f t="shared" si="2"/>
        <v>1348.3</v>
      </c>
      <c r="J87" s="48">
        <f t="shared" si="3"/>
        <v>1697.105</v>
      </c>
    </row>
    <row r="88" spans="1:10" s="11" customFormat="1" ht="20.100000000000001" customHeight="1">
      <c r="A88" s="44" t="s">
        <v>137</v>
      </c>
      <c r="B88" s="44" t="s">
        <v>115</v>
      </c>
      <c r="C88" s="44" t="s">
        <v>12</v>
      </c>
      <c r="D88" s="52">
        <v>90831</v>
      </c>
      <c r="E88" s="50" t="str">
        <f>VLOOKUP(D88,SERVIÇOS_AGOST!$A$7:$D$7425,2,0)</f>
        <v>FECHADURA DE EMBUTIR PARA PORTA DE BANHEIRO, COMPLETA, ACABAMENTO PADRÃO MÉDIO, INCLUSO EXECUÇÃO DE FURO - FORNECIMENTO E INSTALAÇÃO. AF_12/2019</v>
      </c>
      <c r="F88" s="45" t="str">
        <f>VLOOKUP(D88,SERVIÇOS_AGOST!$A$7:$D$7425,3,0)</f>
        <v>UN</v>
      </c>
      <c r="G88" s="51">
        <v>10</v>
      </c>
      <c r="H88" s="47">
        <f>COMPOSICAO!I568</f>
        <v>119.49000000000001</v>
      </c>
      <c r="I88" s="48">
        <f t="shared" si="2"/>
        <v>1194.9000000000001</v>
      </c>
      <c r="J88" s="48">
        <f t="shared" si="3"/>
        <v>1504.021</v>
      </c>
    </row>
    <row r="89" spans="1:10" s="11" customFormat="1" ht="39.950000000000003" customHeight="1">
      <c r="A89" s="44" t="s">
        <v>138</v>
      </c>
      <c r="B89" s="44" t="s">
        <v>115</v>
      </c>
      <c r="C89" s="44" t="s">
        <v>12</v>
      </c>
      <c r="D89" s="52">
        <v>90842</v>
      </c>
      <c r="E89" s="50" t="str">
        <f>VLOOKUP(D89,SERVIÇOS_AGOST!$A$7:$D$7425,2,0)</f>
        <v>KIT DE PORTA DE MADEIRA PARA PINTURA, SEMI-OCA (LEVE OU MÉDIA), PADRÃO MÉDIO, 70X210CM, ESPESSURA DE 3,5CM, ITENS INCLUSOS: DOBRADIÇAS, MONTAGEM E INSTALAÇÃO DO BATENTE, FECHADURA COM EXECUÇÃO DO FURO - FORNECIMENTO E INSTALAÇÃO. AF_12/2019</v>
      </c>
      <c r="F89" s="45" t="str">
        <f>VLOOKUP(D89,SERVIÇOS_AGOST!$A$7:$D$7425,3,0)</f>
        <v>UN</v>
      </c>
      <c r="G89" s="51">
        <v>10</v>
      </c>
      <c r="H89" s="47">
        <f>COMPOSICAO!I575</f>
        <v>616.6</v>
      </c>
      <c r="I89" s="48">
        <f t="shared" si="2"/>
        <v>6166</v>
      </c>
      <c r="J89" s="48">
        <f t="shared" si="3"/>
        <v>7761.1440000000002</v>
      </c>
    </row>
    <row r="90" spans="1:10" s="11" customFormat="1" ht="39.950000000000003" customHeight="1">
      <c r="A90" s="44" t="s">
        <v>139</v>
      </c>
      <c r="B90" s="44" t="s">
        <v>115</v>
      </c>
      <c r="C90" s="44" t="s">
        <v>12</v>
      </c>
      <c r="D90" s="52">
        <v>90843</v>
      </c>
      <c r="E90" s="50" t="str">
        <f>VLOOKUP(D90,SERVIÇOS_AGOST!$A$7:$D$7425,2,0)</f>
        <v>KIT DE PORTA DE MADEIRA PARA PINTURA, SEMI-OCA (LEVE OU MÉDIA), PADRÃO MÉDIO, 80X210CM, ESPESSURA DE 3,5CM, ITENS INCLUSOS: DOBRADIÇAS, MONTAGEM E INSTALAÇÃO DO BATENTE, FECHADURA COM EXECUÇÃO DO FURO - FORNECIMENTO E INSTALAÇÃO. AF_12/2019</v>
      </c>
      <c r="F90" s="45" t="str">
        <f>VLOOKUP(D90,SERVIÇOS_AGOST!$A$7:$D$7425,3,0)</f>
        <v>UN</v>
      </c>
      <c r="G90" s="51">
        <v>10</v>
      </c>
      <c r="H90" s="47">
        <f>COMPOSICAO!I582</f>
        <v>647.38</v>
      </c>
      <c r="I90" s="48">
        <f t="shared" si="2"/>
        <v>6473.8</v>
      </c>
      <c r="J90" s="48">
        <f t="shared" si="3"/>
        <v>8148.5720000000001</v>
      </c>
    </row>
    <row r="91" spans="1:10" s="11" customFormat="1" ht="39.950000000000003" customHeight="1">
      <c r="A91" s="44" t="s">
        <v>140</v>
      </c>
      <c r="B91" s="44" t="s">
        <v>115</v>
      </c>
      <c r="C91" s="44" t="s">
        <v>12</v>
      </c>
      <c r="D91" s="52">
        <v>90844</v>
      </c>
      <c r="E91" s="50" t="str">
        <f>VLOOKUP(D91,SERVIÇOS_AGOST!$A$7:$D$7425,2,0)</f>
        <v>KIT DE PORTA DE MADEIRA PARA PINTURA, SEMI-OCA (LEVE OU MÉDIA), PADRÃO MÉDIO, 90X210CM, ESPESSURA DE 3,5CM, ITENS INCLUSOS: DOBRADIÇAS, MONTAGEM E INSTALAÇÃO DO BATENTE, FECHADURA COM EXECUÇÃO DO FURO - FORNECIMENTO E INSTALAÇÃO. AF_12/2019</v>
      </c>
      <c r="F91" s="45" t="str">
        <f>VLOOKUP(D91,SERVIÇOS_AGOST!$A$7:$D$7425,3,0)</f>
        <v>UN</v>
      </c>
      <c r="G91" s="51">
        <v>10</v>
      </c>
      <c r="H91" s="47">
        <f>COMPOSICAO!I589</f>
        <v>697.22</v>
      </c>
      <c r="I91" s="48">
        <f t="shared" si="2"/>
        <v>6972.2</v>
      </c>
      <c r="J91" s="48">
        <f t="shared" si="3"/>
        <v>8775.9079999999994</v>
      </c>
    </row>
    <row r="92" spans="1:10" s="11" customFormat="1" ht="30" customHeight="1">
      <c r="A92" s="44" t="s">
        <v>141</v>
      </c>
      <c r="B92" s="44" t="s">
        <v>115</v>
      </c>
      <c r="C92" s="44" t="s">
        <v>12</v>
      </c>
      <c r="D92" s="52">
        <v>90847</v>
      </c>
      <c r="E92" s="50" t="str">
        <f>VLOOKUP(D92,SERVIÇOS_AGOST!$A$7:$D$7425,2,0)</f>
        <v>KIT DE PORTA DE MADEIRA PARA PINTURA, SEMI-OCA (LEVE OU MÉDIA), PADRÃO MÉDIO, 60X210CM, ESPESSURA DE 3,5CM, ITENS INCLUSOS: DOBRADIÇAS, MONTAGEM E INSTALAÇÃO DO BATENTE, SEM FECHADURA - FORNECIMENTO E INSTALAÇÃO. AF_12/2019</v>
      </c>
      <c r="F92" s="45" t="str">
        <f>VLOOKUP(D92,SERVIÇOS_AGOST!$A$7:$D$7425,3,0)</f>
        <v>UN</v>
      </c>
      <c r="G92" s="51">
        <v>10</v>
      </c>
      <c r="H92" s="47">
        <f>COMPOSICAO!I595</f>
        <v>492.04999999999995</v>
      </c>
      <c r="I92" s="48">
        <f t="shared" si="2"/>
        <v>4920.5</v>
      </c>
      <c r="J92" s="48">
        <f t="shared" si="3"/>
        <v>6193.433</v>
      </c>
    </row>
    <row r="93" spans="1:10" s="11" customFormat="1" ht="30" customHeight="1">
      <c r="A93" s="44" t="s">
        <v>142</v>
      </c>
      <c r="B93" s="44" t="s">
        <v>115</v>
      </c>
      <c r="C93" s="44" t="s">
        <v>12</v>
      </c>
      <c r="D93" s="52">
        <v>90848</v>
      </c>
      <c r="E93" s="50" t="str">
        <f>VLOOKUP(D93,SERVIÇOS_AGOST!$A$7:$D$7425,2,0)</f>
        <v>KIT DE PORTA DE MADEIRA PARA PINTURA, SEMI-OCA (LEVE OU MÉDIA), PADRÃO MÉDIO, 70X210CM, ESPESSURA DE 3,5CM, ITENS INCLUSOS: DOBRADIÇAS, MONTAGEM E INSTALAÇÃO DO BATENTE, SEM FECHADURA - FORNECIMENTO E INSTALAÇÃO. AF_12/2019</v>
      </c>
      <c r="F93" s="45" t="str">
        <f>VLOOKUP(D93,SERVIÇOS_AGOST!$A$7:$D$7425,3,0)</f>
        <v>UN</v>
      </c>
      <c r="G93" s="51">
        <v>10</v>
      </c>
      <c r="H93" s="47">
        <f>COMPOSICAO!I601</f>
        <v>497.05</v>
      </c>
      <c r="I93" s="48">
        <f t="shared" si="2"/>
        <v>4970.5</v>
      </c>
      <c r="J93" s="48">
        <f t="shared" si="3"/>
        <v>6256.3680000000004</v>
      </c>
    </row>
    <row r="94" spans="1:10" s="11" customFormat="1" ht="30" customHeight="1">
      <c r="A94" s="44" t="s">
        <v>143</v>
      </c>
      <c r="B94" s="44" t="s">
        <v>115</v>
      </c>
      <c r="C94" s="44" t="s">
        <v>12</v>
      </c>
      <c r="D94" s="52">
        <v>90849</v>
      </c>
      <c r="E94" s="50" t="str">
        <f>VLOOKUP(D94,SERVIÇOS_AGOST!$A$7:$D$7425,2,0)</f>
        <v>KIT DE PORTA DE MADEIRA PARA PINTURA, SEMI-OCA (LEVE OU MÉDIA), PADRÃO MÉDIO, 80X210CM, ESPESSURA DE 3,5CM, ITENS INCLUSOS: DOBRADIÇAS, MONTAGEM E INSTALAÇÃO DO BATENTE, SEM FECHADURA - FORNECIMENTO E INSTALAÇÃO. AF_12/2019</v>
      </c>
      <c r="F94" s="45" t="str">
        <f>VLOOKUP(D94,SERVIÇOS_AGOST!$A$7:$D$7425,3,0)</f>
        <v>UN</v>
      </c>
      <c r="G94" s="51">
        <v>10</v>
      </c>
      <c r="H94" s="47">
        <f>COMPOSICAO!I607</f>
        <v>512.51</v>
      </c>
      <c r="I94" s="48">
        <f t="shared" si="2"/>
        <v>5125.1000000000004</v>
      </c>
      <c r="J94" s="48">
        <f t="shared" si="3"/>
        <v>6450.9629999999997</v>
      </c>
    </row>
    <row r="95" spans="1:10" s="11" customFormat="1" ht="30" customHeight="1">
      <c r="A95" s="44" t="s">
        <v>144</v>
      </c>
      <c r="B95" s="44" t="s">
        <v>115</v>
      </c>
      <c r="C95" s="44" t="s">
        <v>12</v>
      </c>
      <c r="D95" s="52">
        <v>90850</v>
      </c>
      <c r="E95" s="50" t="str">
        <f>VLOOKUP(D95,SERVIÇOS_AGOST!$A$7:$D$7425,2,0)</f>
        <v>KIT DE PORTA DE MADEIRA PARA PINTURA, SEMI-OCA (LEVE OU MÉDIA), PADRÃO MÉDIO, 90X210CM, ESPESSURA DE 3,5CM, ITENS INCLUSOS: DOBRADIÇAS, MONTAGEM E INSTALAÇÃO DO BATENTE, SEM FECHADURA - FORNECIMENTO E INSTALAÇÃO. AF_12/2019</v>
      </c>
      <c r="F95" s="45" t="str">
        <f>VLOOKUP(D95,SERVIÇOS_AGOST!$A$7:$D$7425,3,0)</f>
        <v>UN</v>
      </c>
      <c r="G95" s="51">
        <v>10</v>
      </c>
      <c r="H95" s="47">
        <f>COMPOSICAO!I613</f>
        <v>562.4</v>
      </c>
      <c r="I95" s="48">
        <f t="shared" si="2"/>
        <v>5624</v>
      </c>
      <c r="J95" s="48">
        <f t="shared" si="3"/>
        <v>7078.9290000000001</v>
      </c>
    </row>
    <row r="96" spans="1:10" s="11" customFormat="1" ht="30" customHeight="1">
      <c r="A96" s="44" t="s">
        <v>145</v>
      </c>
      <c r="B96" s="44" t="s">
        <v>115</v>
      </c>
      <c r="C96" s="44" t="s">
        <v>12</v>
      </c>
      <c r="D96" s="52">
        <v>102189</v>
      </c>
      <c r="E96" s="50" t="str">
        <f>VLOOKUP(D96,SERVIÇOS_AGOST!$A$7:$D$7425,2,0)</f>
        <v>JOGO DE FERRAGENS CROMADAS PARA PORTA DE VIDRO TEMPERADO, UMA FOLHA COMPOSTO DE DOBRADICAS SUPERIOR E INFERIOR, TRINCO, FECHADURA, CONTRA FECHADURA COM CAPUCHINHO SEM MOLA E PUXADOR. AF_01/2021</v>
      </c>
      <c r="F96" s="45" t="str">
        <f>VLOOKUP(D96,SERVIÇOS_AGOST!$A$7:$D$7425,3,0)</f>
        <v>UN</v>
      </c>
      <c r="G96" s="51">
        <v>50</v>
      </c>
      <c r="H96" s="47">
        <f>COMPOSICAO!I619</f>
        <v>179.2</v>
      </c>
      <c r="I96" s="48">
        <f t="shared" si="2"/>
        <v>8960</v>
      </c>
      <c r="J96" s="48">
        <f t="shared" si="3"/>
        <v>11277.951999999999</v>
      </c>
    </row>
    <row r="97" spans="1:10" s="11" customFormat="1" ht="9.9499999999999993" customHeight="1">
      <c r="A97" s="44" t="s">
        <v>146</v>
      </c>
      <c r="B97" s="44" t="s">
        <v>115</v>
      </c>
      <c r="C97" s="44" t="s">
        <v>12</v>
      </c>
      <c r="D97" s="52">
        <v>102188</v>
      </c>
      <c r="E97" s="50" t="str">
        <f>VLOOKUP(D97,SERVIÇOS_AGOST!$A$7:$D$7425,2,0)</f>
        <v>MOLA HIDRAULICA DE PISO PARA PORTA DE VIDRO TEMPERADO. AF_01/2021</v>
      </c>
      <c r="F97" s="45" t="str">
        <f>VLOOKUP(D97,SERVIÇOS_AGOST!$A$7:$D$7425,3,0)</f>
        <v>UN</v>
      </c>
      <c r="G97" s="51">
        <v>50</v>
      </c>
      <c r="H97" s="47">
        <f>COMPOSICAO!I625</f>
        <v>767.43</v>
      </c>
      <c r="I97" s="48">
        <f t="shared" si="2"/>
        <v>38371.5</v>
      </c>
      <c r="J97" s="48">
        <f t="shared" si="3"/>
        <v>48298.207000000002</v>
      </c>
    </row>
    <row r="98" spans="1:10" s="11" customFormat="1" ht="20.100000000000001" customHeight="1">
      <c r="A98" s="44" t="s">
        <v>147</v>
      </c>
      <c r="B98" s="44" t="s">
        <v>115</v>
      </c>
      <c r="C98" s="44" t="s">
        <v>12</v>
      </c>
      <c r="D98" s="52">
        <v>102182</v>
      </c>
      <c r="E98" s="50" t="str">
        <f>VLOOKUP(D98,SERVIÇOS_AGOST!$A$7:$D$7425,2,0)</f>
        <v>PORTA PIVOTANTE DE VIDRO TEMPERADO, 90X210 CM, ESPESSURA 10 MM, INCLUSIVE ACESSÓRIOS. AF_01/2021</v>
      </c>
      <c r="F98" s="45" t="str">
        <f>VLOOKUP(D98,SERVIÇOS_AGOST!$A$7:$D$7425,3,0)</f>
        <v>UN</v>
      </c>
      <c r="G98" s="51">
        <v>50</v>
      </c>
      <c r="H98" s="47">
        <f>COMPOSICAO!I632</f>
        <v>651.84</v>
      </c>
      <c r="I98" s="48">
        <f t="shared" si="2"/>
        <v>32592</v>
      </c>
      <c r="J98" s="48">
        <f t="shared" si="3"/>
        <v>41023.550000000003</v>
      </c>
    </row>
    <row r="99" spans="1:10" s="11" customFormat="1" ht="39.950000000000003" customHeight="1">
      <c r="A99" s="44" t="s">
        <v>148</v>
      </c>
      <c r="B99" s="44" t="s">
        <v>115</v>
      </c>
      <c r="C99" s="44" t="s">
        <v>12</v>
      </c>
      <c r="D99" s="52">
        <v>99837</v>
      </c>
      <c r="E99" s="50" t="str">
        <f>VLOOKUP(D99,SERVIÇOS_AGOST!$A$7:$D$7425,2,0)</f>
        <v>GUARDA-CORPO DE AÇO GALVANIZADO DE 1,10M, MONTANTES TUBULARES DE 1.1/4" ESPAÇADOS DE 1,20M, TRAVESSA SUPERIOR DE 1.1/2", GRADIL FORMADO POR TUBOS HORIZONTAIS DE 1" E VERTICAIS DE 3/4", FIXADO COM CHUMBADOR MECÂNICO. AF_04/2019_P</v>
      </c>
      <c r="F99" s="45" t="str">
        <f>VLOOKUP(D99,SERVIÇOS_AGOST!$A$7:$D$7425,3,0)</f>
        <v>M</v>
      </c>
      <c r="G99" s="51">
        <v>50</v>
      </c>
      <c r="H99" s="47">
        <f>COMPOSICAO!I644</f>
        <v>433.70000000000005</v>
      </c>
      <c r="I99" s="48">
        <f t="shared" si="2"/>
        <v>21685</v>
      </c>
      <c r="J99" s="48">
        <f t="shared" si="3"/>
        <v>27294.91</v>
      </c>
    </row>
    <row r="100" spans="1:10" s="11" customFormat="1" ht="9.9499999999999993" customHeight="1">
      <c r="A100" s="44" t="s">
        <v>149</v>
      </c>
      <c r="B100" s="44" t="s">
        <v>115</v>
      </c>
      <c r="C100" s="44" t="s">
        <v>12</v>
      </c>
      <c r="D100" s="52">
        <v>99855</v>
      </c>
      <c r="E100" s="50" t="str">
        <f>VLOOKUP(D100,SERVIÇOS_AGOST!$A$7:$D$7425,2,0)</f>
        <v>CORRIMÃO SIMPLES, DIÂMETRO EXTERNO = 1 1/2", EM AÇO GALVANIZADO. AF_04/2019_P</v>
      </c>
      <c r="F100" s="45" t="str">
        <f>VLOOKUP(D100,SERVIÇOS_AGOST!$A$7:$D$7425,3,0)</f>
        <v>M</v>
      </c>
      <c r="G100" s="51">
        <v>50</v>
      </c>
      <c r="H100" s="47">
        <f>COMPOSICAO!I653</f>
        <v>79.44</v>
      </c>
      <c r="I100" s="48">
        <f t="shared" si="2"/>
        <v>3972</v>
      </c>
      <c r="J100" s="48">
        <f t="shared" si="3"/>
        <v>4999.5559999999996</v>
      </c>
    </row>
    <row r="101" spans="1:10" s="11" customFormat="1" ht="9.9499999999999993" customHeight="1">
      <c r="A101" s="44" t="s">
        <v>150</v>
      </c>
      <c r="B101" s="44" t="s">
        <v>115</v>
      </c>
      <c r="C101" s="44" t="s">
        <v>12</v>
      </c>
      <c r="D101" s="52">
        <v>102181</v>
      </c>
      <c r="E101" s="50" t="str">
        <f>VLOOKUP(D101,SERVIÇOS_AGOST!$A$7:$D$7425,2,0)</f>
        <v>INSTALAÇÃO DE VIDRO TEMPERADO, E = 10 MM, ENCAIXADO EM PERFIL U. AF_01/2021_P</v>
      </c>
      <c r="F101" s="45" t="str">
        <f>VLOOKUP(D101,SERVIÇOS_AGOST!$A$7:$D$7425,3,0)</f>
        <v>M2</v>
      </c>
      <c r="G101" s="51">
        <v>50</v>
      </c>
      <c r="H101" s="47">
        <f>COMPOSICAO!I663</f>
        <v>286.59000000000003</v>
      </c>
      <c r="I101" s="48">
        <f t="shared" si="2"/>
        <v>14329.5</v>
      </c>
      <c r="J101" s="48">
        <f t="shared" si="3"/>
        <v>18036.542000000001</v>
      </c>
    </row>
    <row r="102" spans="1:10" s="11" customFormat="1" ht="9.9499999999999993" customHeight="1">
      <c r="A102" s="44" t="s">
        <v>151</v>
      </c>
      <c r="B102" s="44" t="s">
        <v>115</v>
      </c>
      <c r="C102" s="44" t="s">
        <v>12</v>
      </c>
      <c r="D102" s="52">
        <v>102180</v>
      </c>
      <c r="E102" s="50" t="str">
        <f>VLOOKUP(D102,SERVIÇOS_AGOST!$A$7:$D$7425,2,0)</f>
        <v>INSTALAÇÃO DE VIDRO TEMPERADO, E = 8 MM, ENCAIXADO EM PERFIL U. AF_01/2021_P</v>
      </c>
      <c r="F102" s="45" t="str">
        <f>VLOOKUP(D102,SERVIÇOS_AGOST!$A$7:$D$7425,3,0)</f>
        <v>M2</v>
      </c>
      <c r="G102" s="51">
        <v>50</v>
      </c>
      <c r="H102" s="47">
        <f>COMPOSICAO!I673</f>
        <v>241.42</v>
      </c>
      <c r="I102" s="48">
        <f t="shared" si="2"/>
        <v>12071</v>
      </c>
      <c r="J102" s="48">
        <f t="shared" si="3"/>
        <v>15193.768</v>
      </c>
    </row>
    <row r="103" spans="1:10" s="11" customFormat="1" ht="20.100000000000001" customHeight="1">
      <c r="A103" s="44" t="s">
        <v>152</v>
      </c>
      <c r="B103" s="44" t="s">
        <v>153</v>
      </c>
      <c r="C103" s="44" t="s">
        <v>12</v>
      </c>
      <c r="D103" s="52">
        <v>103670</v>
      </c>
      <c r="E103" s="50" t="str">
        <f>VLOOKUP(D103,SERVIÇOS_AGOST!$A$7:$D$7425,2,0)</f>
        <v>LANÇAMENTO COM USO DE BALDES, ADENSAMENTO E ACABAMENTO DE CONCRETO EM ESTRUTURAS. AF_02/2022</v>
      </c>
      <c r="F103" s="45" t="str">
        <f>VLOOKUP(D103,SERVIÇOS_AGOST!$A$7:$D$7425,3,0)</f>
        <v>M3</v>
      </c>
      <c r="G103" s="51">
        <v>50</v>
      </c>
      <c r="H103" s="47">
        <f>COMPOSICAO!I681</f>
        <v>144.79</v>
      </c>
      <c r="I103" s="48">
        <f t="shared" si="2"/>
        <v>7239.5</v>
      </c>
      <c r="J103" s="48">
        <f t="shared" si="3"/>
        <v>9112.3590000000004</v>
      </c>
    </row>
    <row r="104" spans="1:10" s="11" customFormat="1" ht="20.100000000000001" customHeight="1">
      <c r="A104" s="44" t="s">
        <v>154</v>
      </c>
      <c r="B104" s="44" t="s">
        <v>153</v>
      </c>
      <c r="C104" s="44" t="s">
        <v>12</v>
      </c>
      <c r="D104" s="52">
        <v>103673</v>
      </c>
      <c r="E104" s="50" t="str">
        <f>VLOOKUP(D104,SERVIÇOS_AGOST!$A$7:$D$7425,2,0)</f>
        <v>LANÇAMENTO COM USO DE BOMBA, ADENSAMENTO E ACABAMENTO DE CONCRETO EM ESTRUTURAS. AF_02/2022</v>
      </c>
      <c r="F104" s="45" t="str">
        <f>VLOOKUP(D104,SERVIÇOS_AGOST!$A$7:$D$7425,3,0)</f>
        <v>M3</v>
      </c>
      <c r="G104" s="51">
        <v>50</v>
      </c>
      <c r="H104" s="47">
        <f>COMPOSICAO!I689</f>
        <v>20.169999999999998</v>
      </c>
      <c r="I104" s="48">
        <f t="shared" si="2"/>
        <v>1008.5</v>
      </c>
      <c r="J104" s="48">
        <f t="shared" si="3"/>
        <v>1269.3989999999999</v>
      </c>
    </row>
    <row r="105" spans="1:10" s="11" customFormat="1" ht="20.100000000000001" customHeight="1">
      <c r="A105" s="44" t="s">
        <v>155</v>
      </c>
      <c r="B105" s="44" t="s">
        <v>153</v>
      </c>
      <c r="C105" s="44" t="s">
        <v>12</v>
      </c>
      <c r="D105" s="52">
        <v>94962</v>
      </c>
      <c r="E105" s="50" t="str">
        <f>VLOOKUP(D105,SERVIÇOS_AGOST!$A$7:$D$7425,2,0)</f>
        <v>CONCRETO MAGRO PARA LASTRO, TRAÇO 1:4,5:4,5 (EM MASSA SECA DE CIMENTO/ AREIA MÉDIA/ BRITA 1) - PREPARO MECÂNICO COM BETONEIRA 400 L. AF_05/2021</v>
      </c>
      <c r="F105" s="45" t="str">
        <f>VLOOKUP(D105,SERVIÇOS_AGOST!$A$7:$D$7425,3,0)</f>
        <v>M3</v>
      </c>
      <c r="G105" s="51">
        <v>20</v>
      </c>
      <c r="H105" s="47">
        <f>COMPOSICAO!I699</f>
        <v>253.34</v>
      </c>
      <c r="I105" s="48">
        <f t="shared" si="2"/>
        <v>5066.8</v>
      </c>
      <c r="J105" s="48">
        <f t="shared" si="3"/>
        <v>6377.5810000000001</v>
      </c>
    </row>
    <row r="106" spans="1:10" s="11" customFormat="1" ht="20.100000000000001" customHeight="1">
      <c r="A106" s="44" t="s">
        <v>156</v>
      </c>
      <c r="B106" s="44" t="s">
        <v>153</v>
      </c>
      <c r="C106" s="44" t="s">
        <v>12</v>
      </c>
      <c r="D106" s="52">
        <v>97733</v>
      </c>
      <c r="E106" s="50" t="str">
        <f>VLOOKUP(D106,SERVIÇOS_AGOST!$A$7:$D$7425,2,0)</f>
        <v>PEÇA RETANGULAR PRÉ-MOLDADA, VOLUME DE CONCRETO DE ATÉ 10 LITROS, TAXA DE AÇO APROXIMADA DE 30KG/M³. AF_01/2018</v>
      </c>
      <c r="F106" s="45" t="str">
        <f>VLOOKUP(D106,SERVIÇOS_AGOST!$A$7:$D$7425,3,0)</f>
        <v>M3</v>
      </c>
      <c r="G106" s="51">
        <v>10</v>
      </c>
      <c r="H106" s="47">
        <f>COMPOSICAO!I715</f>
        <v>1971.1299999999999</v>
      </c>
      <c r="I106" s="48">
        <f t="shared" si="2"/>
        <v>19711.3</v>
      </c>
      <c r="J106" s="48">
        <f t="shared" si="3"/>
        <v>24810.613000000001</v>
      </c>
    </row>
    <row r="107" spans="1:10" s="11" customFormat="1" ht="20.100000000000001" customHeight="1">
      <c r="A107" s="44" t="s">
        <v>157</v>
      </c>
      <c r="B107" s="44" t="s">
        <v>153</v>
      </c>
      <c r="C107" s="44" t="s">
        <v>12</v>
      </c>
      <c r="D107" s="52">
        <v>97734</v>
      </c>
      <c r="E107" s="50" t="str">
        <f>VLOOKUP(D107,SERVIÇOS_AGOST!$A$7:$D$7425,2,0)</f>
        <v>PEÇA RETANGULAR PRÉ-MOLDADA, VOLUME DE CONCRETO DE 10 A 30 LITROS, TAXA DE AÇO APROXIMADA DE 30KG/M³. AF_01/2018</v>
      </c>
      <c r="F107" s="45" t="str">
        <f>VLOOKUP(D107,SERVIÇOS_AGOST!$A$7:$D$7425,3,0)</f>
        <v>M3</v>
      </c>
      <c r="G107" s="51">
        <v>10</v>
      </c>
      <c r="H107" s="47">
        <f>COMPOSICAO!I732</f>
        <v>1705.76</v>
      </c>
      <c r="I107" s="48">
        <f t="shared" si="2"/>
        <v>17057.599999999999</v>
      </c>
      <c r="J107" s="48">
        <f t="shared" si="3"/>
        <v>21470.401000000002</v>
      </c>
    </row>
    <row r="108" spans="1:10" s="11" customFormat="1" ht="20.100000000000001" customHeight="1">
      <c r="A108" s="44" t="s">
        <v>158</v>
      </c>
      <c r="B108" s="44" t="s">
        <v>153</v>
      </c>
      <c r="C108" s="44" t="s">
        <v>12</v>
      </c>
      <c r="D108" s="52">
        <v>97735</v>
      </c>
      <c r="E108" s="50" t="str">
        <f>VLOOKUP(D108,SERVIÇOS_AGOST!$A$7:$D$7425,2,0)</f>
        <v>PEÇA RETANGULAR PRÉ-MOLDADA, VOLUME DE CONCRETO DE 30 A 100 LITROS, TAXA DE AÇO APROXIMADA DE 30KG/M³. AF_01/2018</v>
      </c>
      <c r="F108" s="45" t="str">
        <f>VLOOKUP(D108,SERVIÇOS_AGOST!$A$7:$D$7425,3,0)</f>
        <v>M3</v>
      </c>
      <c r="G108" s="51">
        <v>10</v>
      </c>
      <c r="H108" s="47">
        <f>COMPOSICAO!I749</f>
        <v>1448.07</v>
      </c>
      <c r="I108" s="48">
        <f t="shared" si="2"/>
        <v>14480.7</v>
      </c>
      <c r="J108" s="48">
        <f t="shared" si="3"/>
        <v>18226.857</v>
      </c>
    </row>
    <row r="109" spans="1:10" s="11" customFormat="1" ht="20.100000000000001" customHeight="1">
      <c r="A109" s="44" t="s">
        <v>159</v>
      </c>
      <c r="B109" s="44" t="s">
        <v>153</v>
      </c>
      <c r="C109" s="44" t="s">
        <v>12</v>
      </c>
      <c r="D109" s="52">
        <v>97736</v>
      </c>
      <c r="E109" s="50" t="str">
        <f>VLOOKUP(D109,SERVIÇOS_AGOST!$A$7:$D$7425,2,0)</f>
        <v>PEÇA RETANGULAR PRÉ-MOLDADA, VOLUME DE CONCRETO ACIMA DE 100 LITROS, TAXA DE AÇO APROXIMADA DE 30KG/M³. AF_01/2018</v>
      </c>
      <c r="F109" s="45" t="str">
        <f>VLOOKUP(D109,SERVIÇOS_AGOST!$A$7:$D$7425,3,0)</f>
        <v>M3</v>
      </c>
      <c r="G109" s="51">
        <v>10</v>
      </c>
      <c r="H109" s="47">
        <f>COMPOSICAO!I767</f>
        <v>979.47</v>
      </c>
      <c r="I109" s="48">
        <f t="shared" si="2"/>
        <v>9794.7000000000007</v>
      </c>
      <c r="J109" s="48">
        <f t="shared" si="3"/>
        <v>12328.589</v>
      </c>
    </row>
    <row r="110" spans="1:10" s="11" customFormat="1" ht="20.100000000000001" customHeight="1">
      <c r="A110" s="44" t="s">
        <v>160</v>
      </c>
      <c r="B110" s="44" t="s">
        <v>153</v>
      </c>
      <c r="C110" s="44" t="s">
        <v>12</v>
      </c>
      <c r="D110" s="52">
        <v>97737</v>
      </c>
      <c r="E110" s="50" t="str">
        <f>VLOOKUP(D110,SERVIÇOS_AGOST!$A$7:$D$7425,2,0)</f>
        <v>PEÇA RETANGULAR PRÉ-MOLDADA, VOLUME DE CONCRETO DE 30 A 70 LITROS , TAXA DE AÇO APROXIMADA DE 70KG/M³. AF_01/2018</v>
      </c>
      <c r="F110" s="45" t="str">
        <f>VLOOKUP(D110,SERVIÇOS_AGOST!$A$7:$D$7425,3,0)</f>
        <v>M3</v>
      </c>
      <c r="G110" s="51">
        <v>10</v>
      </c>
      <c r="H110" s="47">
        <f>COMPOSICAO!I785</f>
        <v>1991.0299999999997</v>
      </c>
      <c r="I110" s="48">
        <f t="shared" si="2"/>
        <v>19910.3</v>
      </c>
      <c r="J110" s="48">
        <f t="shared" si="3"/>
        <v>25061.095000000001</v>
      </c>
    </row>
    <row r="111" spans="1:10" s="11" customFormat="1" ht="20.100000000000001" customHeight="1">
      <c r="A111" s="44" t="s">
        <v>161</v>
      </c>
      <c r="B111" s="44" t="s">
        <v>153</v>
      </c>
      <c r="C111" s="44" t="s">
        <v>12</v>
      </c>
      <c r="D111" s="52">
        <v>97739</v>
      </c>
      <c r="E111" s="50" t="str">
        <f>VLOOKUP(D111,SERVIÇOS_AGOST!$A$7:$D$7425,2,0)</f>
        <v>PEÇA CIRCULAR PRÉ-MOLDADA, VOLUME DE CONCRETO DE 30 A 100 LITROS, TAXA DE AÇO APROXIMADA DE 30KG/M³. AF_01/2018</v>
      </c>
      <c r="F111" s="45" t="str">
        <f>VLOOKUP(D111,SERVIÇOS_AGOST!$A$7:$D$7425,3,0)</f>
        <v>M3</v>
      </c>
      <c r="G111" s="51">
        <v>10</v>
      </c>
      <c r="H111" s="47">
        <f>COMPOSICAO!I804</f>
        <v>1842.2300000000005</v>
      </c>
      <c r="I111" s="48">
        <f t="shared" si="2"/>
        <v>18422.3</v>
      </c>
      <c r="J111" s="48">
        <f t="shared" si="3"/>
        <v>23188.149000000001</v>
      </c>
    </row>
    <row r="112" spans="1:10" s="11" customFormat="1" ht="20.100000000000001" customHeight="1">
      <c r="A112" s="44" t="s">
        <v>162</v>
      </c>
      <c r="B112" s="44" t="s">
        <v>153</v>
      </c>
      <c r="C112" s="44" t="s">
        <v>12</v>
      </c>
      <c r="D112" s="52">
        <v>97740</v>
      </c>
      <c r="E112" s="50" t="str">
        <f>VLOOKUP(D112,SERVIÇOS_AGOST!$A$7:$D$7425,2,0)</f>
        <v>PEÇA CIRCULAR PRÉ-MOLDADA, VOLUME DE CONCRETO ACIMA DE 100 LITROS, TAXA DE AÇO APROXIMADA DE 30KG/M³. AF_01/2018</v>
      </c>
      <c r="F112" s="45" t="str">
        <f>VLOOKUP(D112,SERVIÇOS_AGOST!$A$7:$D$7425,3,0)</f>
        <v>M3</v>
      </c>
      <c r="G112" s="51">
        <v>10</v>
      </c>
      <c r="H112" s="47">
        <f>COMPOSICAO!I825</f>
        <v>1417.1699999999998</v>
      </c>
      <c r="I112" s="48">
        <f t="shared" si="2"/>
        <v>14171.7</v>
      </c>
      <c r="J112" s="48">
        <f t="shared" si="3"/>
        <v>17837.919000000002</v>
      </c>
    </row>
    <row r="113" spans="1:10" s="11" customFormat="1" ht="20.100000000000001" customHeight="1">
      <c r="A113" s="44" t="s">
        <v>163</v>
      </c>
      <c r="B113" s="44" t="s">
        <v>153</v>
      </c>
      <c r="C113" s="44" t="s">
        <v>12</v>
      </c>
      <c r="D113" s="52">
        <v>94963</v>
      </c>
      <c r="E113" s="50" t="str">
        <f>VLOOKUP(D113,SERVIÇOS_AGOST!$A$7:$D$7425,2,0)</f>
        <v>CONCRETO FCK = 15MPA, TRAÇO 1:3,4:3,5 (EM MASSA SECA DE CIMENTO/ AREIA MÉDIA/ BRITA 1) - PREPARO MECÂNICO COM BETONEIRA 400 L. AF_05/2021</v>
      </c>
      <c r="F113" s="45" t="str">
        <f>VLOOKUP(D113,SERVIÇOS_AGOST!$A$7:$D$7425,3,0)</f>
        <v>M3</v>
      </c>
      <c r="G113" s="51">
        <v>10</v>
      </c>
      <c r="H113" s="47">
        <f>COMPOSICAO!I835</f>
        <v>320.62</v>
      </c>
      <c r="I113" s="48">
        <f t="shared" si="2"/>
        <v>3206.2</v>
      </c>
      <c r="J113" s="48">
        <f t="shared" si="3"/>
        <v>4035.6439999999998</v>
      </c>
    </row>
    <row r="114" spans="1:10" s="11" customFormat="1" ht="20.100000000000001" customHeight="1">
      <c r="A114" s="44" t="s">
        <v>164</v>
      </c>
      <c r="B114" s="44" t="s">
        <v>153</v>
      </c>
      <c r="C114" s="44" t="s">
        <v>12</v>
      </c>
      <c r="D114" s="52">
        <v>94964</v>
      </c>
      <c r="E114" s="50" t="str">
        <f>VLOOKUP(D114,SERVIÇOS_AGOST!$A$7:$D$7425,2,0)</f>
        <v>CONCRETO FCK = 20MPA, TRAÇO 1:2,7:3 (EM MASSA SECA DE CIMENTO/ AREIA MÉDIA/ BRITA 1) - PREPARO MECÂNICO COM BETONEIRA 400 L. AF_05/2021</v>
      </c>
      <c r="F114" s="45" t="str">
        <f>VLOOKUP(D114,SERVIÇOS_AGOST!$A$7:$D$7425,3,0)</f>
        <v>M3</v>
      </c>
      <c r="G114" s="51">
        <v>10</v>
      </c>
      <c r="H114" s="47">
        <f>COMPOSICAO!I845</f>
        <v>327.31</v>
      </c>
      <c r="I114" s="48">
        <f t="shared" si="2"/>
        <v>3273.1</v>
      </c>
      <c r="J114" s="48">
        <f t="shared" si="3"/>
        <v>4119.8509999999997</v>
      </c>
    </row>
    <row r="115" spans="1:10" s="11" customFormat="1" ht="20.100000000000001" customHeight="1">
      <c r="A115" s="44" t="s">
        <v>165</v>
      </c>
      <c r="B115" s="44" t="s">
        <v>153</v>
      </c>
      <c r="C115" s="44" t="s">
        <v>12</v>
      </c>
      <c r="D115" s="52">
        <v>94965</v>
      </c>
      <c r="E115" s="50" t="str">
        <f>VLOOKUP(D115,SERVIÇOS_AGOST!$A$7:$D$7425,2,0)</f>
        <v>CONCRETO FCK = 25MPA, TRAÇO 1:2,3:2,7 (EM MASSA SECA DE CIMENTO/ AREIA MÉDIA/ BRITA 1) - PREPARO MECÂNICO COM BETONEIRA 400 L. AF_05/2021</v>
      </c>
      <c r="F115" s="45" t="str">
        <f>VLOOKUP(D115,SERVIÇOS_AGOST!$A$7:$D$7425,3,0)</f>
        <v>M3</v>
      </c>
      <c r="G115" s="51">
        <v>10</v>
      </c>
      <c r="H115" s="47">
        <f>COMPOSICAO!I855</f>
        <v>348.37</v>
      </c>
      <c r="I115" s="48">
        <f t="shared" si="2"/>
        <v>3483.7</v>
      </c>
      <c r="J115" s="48">
        <f t="shared" si="3"/>
        <v>4384.933</v>
      </c>
    </row>
    <row r="116" spans="1:10" s="11" customFormat="1" ht="20.100000000000001" customHeight="1">
      <c r="A116" s="44" t="s">
        <v>166</v>
      </c>
      <c r="B116" s="44" t="s">
        <v>153</v>
      </c>
      <c r="C116" s="44" t="s">
        <v>12</v>
      </c>
      <c r="D116" s="52">
        <v>94966</v>
      </c>
      <c r="E116" s="50" t="str">
        <f>VLOOKUP(D116,SERVIÇOS_AGOST!$A$7:$D$7425,2,0)</f>
        <v>CONCRETO FCK = 30MPA, TRAÇO 1:2,1:2,5 (EM MASSA SECA DE CIMENTO/ AREIA MÉDIA/ BRITA 1) - PREPARO MECÂNICO COM BETONEIRA 400 L. AF_05/2021</v>
      </c>
      <c r="F116" s="45" t="str">
        <f>VLOOKUP(D116,SERVIÇOS_AGOST!$A$7:$D$7425,3,0)</f>
        <v>M3</v>
      </c>
      <c r="G116" s="51">
        <v>10</v>
      </c>
      <c r="H116" s="47">
        <f>COMPOSICAO!I865</f>
        <v>364.46</v>
      </c>
      <c r="I116" s="48">
        <f t="shared" si="2"/>
        <v>3644.6</v>
      </c>
      <c r="J116" s="48">
        <f t="shared" si="3"/>
        <v>4587.4579999999996</v>
      </c>
    </row>
    <row r="117" spans="1:10" s="11" customFormat="1" ht="20.100000000000001" customHeight="1">
      <c r="A117" s="44" t="s">
        <v>167</v>
      </c>
      <c r="B117" s="44" t="s">
        <v>153</v>
      </c>
      <c r="C117" s="44" t="s">
        <v>12</v>
      </c>
      <c r="D117" s="52">
        <v>94967</v>
      </c>
      <c r="E117" s="50" t="str">
        <f>VLOOKUP(D117,SERVIÇOS_AGOST!$A$7:$D$7425,2,0)</f>
        <v>CONCRETO FCK = 40MPA, TRAÇO 1:1,6:1,9 (EM MASSA SECA DE CIMENTO/ AREIA MÉDIA/ BRITA 1) - PREPARO MECÂNICO COM BETONEIRA 400 L. AF_05/2021</v>
      </c>
      <c r="F117" s="45" t="str">
        <f>VLOOKUP(D117,SERVIÇOS_AGOST!$A$7:$D$7425,3,0)</f>
        <v>M3</v>
      </c>
      <c r="G117" s="51">
        <v>10</v>
      </c>
      <c r="H117" s="47">
        <f>COMPOSICAO!I875</f>
        <v>428.82</v>
      </c>
      <c r="I117" s="48">
        <f t="shared" si="2"/>
        <v>4288.2</v>
      </c>
      <c r="J117" s="48">
        <f t="shared" si="3"/>
        <v>5397.5569999999998</v>
      </c>
    </row>
    <row r="118" spans="1:10" s="11" customFormat="1" ht="20.100000000000001" customHeight="1">
      <c r="A118" s="44" t="s">
        <v>168</v>
      </c>
      <c r="B118" s="44" t="s">
        <v>153</v>
      </c>
      <c r="C118" s="44" t="s">
        <v>12</v>
      </c>
      <c r="D118" s="52">
        <v>94968</v>
      </c>
      <c r="E118" s="50" t="str">
        <f>VLOOKUP(D118,SERVIÇOS_AGOST!$A$7:$D$7425,2,0)</f>
        <v>CONCRETO MAGRO PARA LASTRO, TRAÇO 1:4,5:4,5 (EM MASSA SECA DE CIMENTO/ AREIA MÉDIA/ BRITA 1) - PREPARO MECÂNICO COM BETONEIRA 600 L. AF_05/2021</v>
      </c>
      <c r="F118" s="45" t="str">
        <f>VLOOKUP(D118,SERVIÇOS_AGOST!$A$7:$D$7425,3,0)</f>
        <v>M3</v>
      </c>
      <c r="G118" s="51">
        <v>50</v>
      </c>
      <c r="H118" s="47">
        <f>COMPOSICAO!I885</f>
        <v>277.60000000000002</v>
      </c>
      <c r="I118" s="48">
        <f t="shared" si="2"/>
        <v>13880</v>
      </c>
      <c r="J118" s="48">
        <f t="shared" si="3"/>
        <v>17470.756000000001</v>
      </c>
    </row>
    <row r="119" spans="1:10" s="11" customFormat="1" ht="20.100000000000001" customHeight="1">
      <c r="A119" s="44" t="s">
        <v>169</v>
      </c>
      <c r="B119" s="44" t="s">
        <v>153</v>
      </c>
      <c r="C119" s="44" t="s">
        <v>12</v>
      </c>
      <c r="D119" s="52">
        <v>94969</v>
      </c>
      <c r="E119" s="50" t="str">
        <f>VLOOKUP(D119,SERVIÇOS_AGOST!$A$7:$D$7425,2,0)</f>
        <v>CONCRETO FCK = 15MPA, TRAÇO 1:3,4:3,5 (EM MASSA SECA DE CIMENTO/ AREIA MÉDIA/ BRITA 1) - PREPARO MECÂNICO COM BETONEIRA 600 L. AF_05/2021</v>
      </c>
      <c r="F119" s="45" t="str">
        <f>VLOOKUP(D119,SERVIÇOS_AGOST!$A$7:$D$7425,3,0)</f>
        <v>M3</v>
      </c>
      <c r="G119" s="51">
        <v>10</v>
      </c>
      <c r="H119" s="47">
        <f>COMPOSICAO!I895</f>
        <v>290.29000000000002</v>
      </c>
      <c r="I119" s="48">
        <f t="shared" si="2"/>
        <v>2902.9</v>
      </c>
      <c r="J119" s="48">
        <f t="shared" si="3"/>
        <v>3653.88</v>
      </c>
    </row>
    <row r="120" spans="1:10" s="11" customFormat="1" ht="20.100000000000001" customHeight="1">
      <c r="A120" s="44" t="s">
        <v>170</v>
      </c>
      <c r="B120" s="44" t="s">
        <v>153</v>
      </c>
      <c r="C120" s="44" t="s">
        <v>12</v>
      </c>
      <c r="D120" s="52">
        <v>94970</v>
      </c>
      <c r="E120" s="50" t="str">
        <f>VLOOKUP(D120,SERVIÇOS_AGOST!$A$7:$D$7425,2,0)</f>
        <v>CONCRETO FCK = 20MPA, TRAÇO 1:2,7:3 (EM MASSA SECA DE CIMENTO/ AREIA MÉDIA/ BRITA 1) - PREPARO MECÂNICO COM BETONEIRA 600 L. AF_05/2021</v>
      </c>
      <c r="F120" s="45" t="str">
        <f>VLOOKUP(D120,SERVIÇOS_AGOST!$A$7:$D$7425,3,0)</f>
        <v>M3</v>
      </c>
      <c r="G120" s="51">
        <v>10</v>
      </c>
      <c r="H120" s="47">
        <f>COMPOSICAO!I905</f>
        <v>352.94000000000005</v>
      </c>
      <c r="I120" s="48">
        <f t="shared" si="2"/>
        <v>3529.4</v>
      </c>
      <c r="J120" s="48">
        <f t="shared" si="3"/>
        <v>4442.4560000000001</v>
      </c>
    </row>
    <row r="121" spans="1:10" s="11" customFormat="1" ht="20.100000000000001" customHeight="1">
      <c r="A121" s="44" t="s">
        <v>171</v>
      </c>
      <c r="B121" s="44" t="s">
        <v>153</v>
      </c>
      <c r="C121" s="44" t="s">
        <v>12</v>
      </c>
      <c r="D121" s="52">
        <v>94971</v>
      </c>
      <c r="E121" s="50" t="str">
        <f>VLOOKUP(D121,SERVIÇOS_AGOST!$A$7:$D$7425,2,0)</f>
        <v>CONCRETO FCK = 25MPA, TRAÇO 1:2,3:2,7 (EM MASSA SECA DE CIMENTO/ AREIA MÉDIA/ BRITA 1) - PREPARO MECÂNICO COM BETONEIRA 600 L. AF_05/2021</v>
      </c>
      <c r="F121" s="45" t="str">
        <f>VLOOKUP(D121,SERVIÇOS_AGOST!$A$7:$D$7425,3,0)</f>
        <v>M3</v>
      </c>
      <c r="G121" s="51">
        <v>10</v>
      </c>
      <c r="H121" s="47">
        <f>COMPOSICAO!I915</f>
        <v>346.53</v>
      </c>
      <c r="I121" s="48">
        <f t="shared" si="2"/>
        <v>3465.3</v>
      </c>
      <c r="J121" s="48">
        <f t="shared" si="3"/>
        <v>4361.7730000000001</v>
      </c>
    </row>
    <row r="122" spans="1:10" s="11" customFormat="1" ht="20.100000000000001" customHeight="1">
      <c r="A122" s="44" t="s">
        <v>172</v>
      </c>
      <c r="B122" s="44" t="s">
        <v>153</v>
      </c>
      <c r="C122" s="44" t="s">
        <v>12</v>
      </c>
      <c r="D122" s="52">
        <v>94972</v>
      </c>
      <c r="E122" s="50" t="str">
        <f>VLOOKUP(D122,SERVIÇOS_AGOST!$A$7:$D$7425,2,0)</f>
        <v>CONCRETO FCK = 30MPA, TRAÇO 1:2,1:2,5 (EM MASSA SECA DE CIMENTO/ AREIA MÉDIA/ BRITA 1) - PREPARO MECÂNICO COM BETONEIRA 600 L. AF_05/2021</v>
      </c>
      <c r="F122" s="45" t="str">
        <f>VLOOKUP(D122,SERVIÇOS_AGOST!$A$7:$D$7425,3,0)</f>
        <v>M3</v>
      </c>
      <c r="G122" s="51">
        <v>10</v>
      </c>
      <c r="H122" s="47">
        <f>COMPOSICAO!I925</f>
        <v>362.2</v>
      </c>
      <c r="I122" s="48">
        <f t="shared" si="2"/>
        <v>3622</v>
      </c>
      <c r="J122" s="48">
        <f t="shared" si="3"/>
        <v>4559.0110000000004</v>
      </c>
    </row>
    <row r="123" spans="1:10" s="11" customFormat="1" ht="20.100000000000001" customHeight="1">
      <c r="A123" s="44" t="s">
        <v>173</v>
      </c>
      <c r="B123" s="44" t="s">
        <v>153</v>
      </c>
      <c r="C123" s="44" t="s">
        <v>12</v>
      </c>
      <c r="D123" s="52">
        <v>94973</v>
      </c>
      <c r="E123" s="50" t="str">
        <f>VLOOKUP(D123,SERVIÇOS_AGOST!$A$7:$D$7425,2,0)</f>
        <v>CONCRETO FCK = 40MPA, TRAÇO 1:1,6:1,9 (EM MASSA SECA DE CIMENTO/ AREIA MÉDIA/ BRITA 1) - PREPARO MECÂNICO COM BETONEIRA 600 L. AF_05/2021</v>
      </c>
      <c r="F123" s="45" t="str">
        <f>VLOOKUP(D123,SERVIÇOS_AGOST!$A$7:$D$7425,3,0)</f>
        <v>M3</v>
      </c>
      <c r="G123" s="51">
        <v>10</v>
      </c>
      <c r="H123" s="47">
        <f>COMPOSICAO!I935</f>
        <v>426.39</v>
      </c>
      <c r="I123" s="48">
        <f t="shared" si="2"/>
        <v>4263.8999999999996</v>
      </c>
      <c r="J123" s="48">
        <f t="shared" si="3"/>
        <v>5366.9709999999995</v>
      </c>
    </row>
    <row r="124" spans="1:10" s="11" customFormat="1" ht="20.100000000000001" customHeight="1">
      <c r="A124" s="44" t="s">
        <v>174</v>
      </c>
      <c r="B124" s="44" t="s">
        <v>153</v>
      </c>
      <c r="C124" s="44" t="s">
        <v>12</v>
      </c>
      <c r="D124" s="52">
        <v>94974</v>
      </c>
      <c r="E124" s="50" t="str">
        <f>VLOOKUP(D124,SERVIÇOS_AGOST!$A$7:$D$7425,2,0)</f>
        <v>CONCRETO MAGRO PARA LASTRO, TRAÇO 1:4,5:4,5 (EM MASSA SECA DE CIMENTO/ AREIA MÉDIA/ BRITA 1) - PREPARO MANUAL. AF_05/2021</v>
      </c>
      <c r="F124" s="45" t="str">
        <f>VLOOKUP(D124,SERVIÇOS_AGOST!$A$7:$D$7425,3,0)</f>
        <v>M3</v>
      </c>
      <c r="G124" s="51">
        <v>10</v>
      </c>
      <c r="H124" s="47">
        <f>COMPOSICAO!I942</f>
        <v>283.93</v>
      </c>
      <c r="I124" s="48">
        <f t="shared" si="2"/>
        <v>2839.3</v>
      </c>
      <c r="J124" s="48">
        <f t="shared" si="3"/>
        <v>3573.8270000000002</v>
      </c>
    </row>
    <row r="125" spans="1:10" s="11" customFormat="1" ht="20.100000000000001" customHeight="1">
      <c r="A125" s="44" t="s">
        <v>175</v>
      </c>
      <c r="B125" s="44" t="s">
        <v>153</v>
      </c>
      <c r="C125" s="44" t="s">
        <v>12</v>
      </c>
      <c r="D125" s="52">
        <v>94975</v>
      </c>
      <c r="E125" s="50" t="str">
        <f>VLOOKUP(D125,SERVIÇOS_AGOST!$A$7:$D$7425,2,0)</f>
        <v>CONCRETO FCK = 15MPA, TRAÇO 1:3,4:3,5 (EM MASSA SECA DE CIMENTO/ AREIA MÉDIA/ BRITA 1) - PREPARO MANUAL. AF_05/2021</v>
      </c>
      <c r="F125" s="45" t="str">
        <f>VLOOKUP(D125,SERVIÇOS_AGOST!$A$7:$D$7425,3,0)</f>
        <v>M3</v>
      </c>
      <c r="G125" s="51">
        <v>10</v>
      </c>
      <c r="H125" s="47">
        <f>COMPOSICAO!I949</f>
        <v>320.06</v>
      </c>
      <c r="I125" s="48">
        <f t="shared" si="2"/>
        <v>3200.6</v>
      </c>
      <c r="J125" s="48">
        <f t="shared" si="3"/>
        <v>4028.5949999999998</v>
      </c>
    </row>
    <row r="126" spans="1:10" s="11" customFormat="1" ht="20.100000000000001" customHeight="1">
      <c r="A126" s="44" t="s">
        <v>176</v>
      </c>
      <c r="B126" s="44" t="s">
        <v>153</v>
      </c>
      <c r="C126" s="44" t="s">
        <v>12</v>
      </c>
      <c r="D126" s="52">
        <v>96556</v>
      </c>
      <c r="E126" s="50" t="str">
        <f>VLOOKUP(D126,SERVIÇOS_AGOST!$A$7:$D$7425,2,0)</f>
        <v xml:space="preserve">CONCRETAGEM DE SAPATAS, FCK 30 MPA, COM USO DE JERICA </v>
      </c>
      <c r="F126" s="45" t="str">
        <f>VLOOKUP(D126,SERVIÇOS_AGOST!$A$7:$D$7425,3,0)</f>
        <v>M3</v>
      </c>
      <c r="G126" s="51">
        <v>10</v>
      </c>
      <c r="H126" s="47">
        <f>COMPOSICAO!I957</f>
        <v>518.87</v>
      </c>
      <c r="I126" s="48">
        <f t="shared" si="2"/>
        <v>5188.7</v>
      </c>
      <c r="J126" s="48">
        <f t="shared" si="3"/>
        <v>6531.0169999999998</v>
      </c>
    </row>
    <row r="127" spans="1:10" s="11" customFormat="1" ht="20.100000000000001" customHeight="1">
      <c r="A127" s="44" t="s">
        <v>177</v>
      </c>
      <c r="B127" s="44" t="s">
        <v>153</v>
      </c>
      <c r="C127" s="44" t="s">
        <v>12</v>
      </c>
      <c r="D127" s="52">
        <v>96557</v>
      </c>
      <c r="E127" s="50" t="str">
        <f>VLOOKUP(D127,SERVIÇOS_AGOST!$A$7:$D$7425,2,0)</f>
        <v xml:space="preserve">CONCRETAGEM DE BLOCOS DE COROAMENTO E VIGAS BALDRAMES, FCK 30 MPA, COM USO DE BOMBA </v>
      </c>
      <c r="F127" s="45" t="str">
        <f>VLOOKUP(D127,SERVIÇOS_AGOST!$A$7:$D$7425,3,0)</f>
        <v>M3</v>
      </c>
      <c r="G127" s="51">
        <v>10</v>
      </c>
      <c r="H127" s="47">
        <f>COMPOSICAO!I965</f>
        <v>436.13</v>
      </c>
      <c r="I127" s="48">
        <f t="shared" si="2"/>
        <v>4361.3</v>
      </c>
      <c r="J127" s="48">
        <f t="shared" si="3"/>
        <v>5489.5680000000002</v>
      </c>
    </row>
    <row r="128" spans="1:10" s="11" customFormat="1" ht="20.100000000000001" customHeight="1">
      <c r="A128" s="44" t="s">
        <v>178</v>
      </c>
      <c r="B128" s="44" t="s">
        <v>153</v>
      </c>
      <c r="C128" s="44" t="s">
        <v>12</v>
      </c>
      <c r="D128" s="52">
        <v>96558</v>
      </c>
      <c r="E128" s="50" t="str">
        <f>VLOOKUP(D128,SERVIÇOS_AGOST!$A$7:$D$7425,2,0)</f>
        <v xml:space="preserve">CONCRETAGEM DE SAPATAS, FCK 30 MPA, COM USO DE BOMBA </v>
      </c>
      <c r="F128" s="45" t="str">
        <f>VLOOKUP(D128,SERVIÇOS_AGOST!$A$7:$D$7425,3,0)</f>
        <v>M3</v>
      </c>
      <c r="G128" s="51">
        <v>10</v>
      </c>
      <c r="H128" s="47">
        <f>COMPOSICAO!I973</f>
        <v>439.98</v>
      </c>
      <c r="I128" s="48">
        <f t="shared" si="2"/>
        <v>4399.8</v>
      </c>
      <c r="J128" s="48">
        <f t="shared" si="3"/>
        <v>5538.0280000000002</v>
      </c>
    </row>
    <row r="129" spans="1:10" s="11" customFormat="1" ht="20.100000000000001" customHeight="1">
      <c r="A129" s="44" t="s">
        <v>179</v>
      </c>
      <c r="B129" s="44" t="s">
        <v>153</v>
      </c>
      <c r="C129" s="44" t="s">
        <v>12</v>
      </c>
      <c r="D129" s="52">
        <v>90278</v>
      </c>
      <c r="E129" s="50" t="str">
        <f>VLOOKUP(D129,SERVIÇOS_AGOST!$A$7:$D$7425,2,0)</f>
        <v>GRAUTE FGK=15 MPA; TRAÇO 1:0,04:2,2:2,5 (EM MASSA SECA DE CIMENTO/CAL/AREIA GROSSA/BRITA 0) - PREPARO MECÂNICO COM BETONEIRA 400 L. AF_09/2021</v>
      </c>
      <c r="F129" s="45" t="str">
        <f>VLOOKUP(D129,SERVIÇOS_AGOST!$A$7:$D$7425,3,0)</f>
        <v>M3</v>
      </c>
      <c r="G129" s="51">
        <v>10</v>
      </c>
      <c r="H129" s="47">
        <f>COMPOSICAO!I984</f>
        <v>356.08</v>
      </c>
      <c r="I129" s="48">
        <f t="shared" si="2"/>
        <v>3560.8</v>
      </c>
      <c r="J129" s="48">
        <f t="shared" si="3"/>
        <v>4481.9790000000003</v>
      </c>
    </row>
    <row r="130" spans="1:10" s="11" customFormat="1" ht="20.100000000000001" customHeight="1">
      <c r="A130" s="44" t="s">
        <v>180</v>
      </c>
      <c r="B130" s="44" t="s">
        <v>153</v>
      </c>
      <c r="C130" s="44" t="s">
        <v>12</v>
      </c>
      <c r="D130" s="52">
        <v>90279</v>
      </c>
      <c r="E130" s="50" t="str">
        <f>VLOOKUP(D130,SERVIÇOS_AGOST!$A$7:$D$7425,2,0)</f>
        <v>GRAUTE FGK=20 MPA; TRAÇO 1:0,04:1,8:2,1 (EM MASSA SECA DE CIMENTO/ CAL/ AREIA GROSSA/ BRITA 0) - PREPARO MECÂNICO COM BETONEIRA 400 L. AF_09/2021</v>
      </c>
      <c r="F130" s="45" t="str">
        <f>VLOOKUP(D130,SERVIÇOS_AGOST!$A$7:$D$7425,3,0)</f>
        <v>M3</v>
      </c>
      <c r="G130" s="51">
        <v>10</v>
      </c>
      <c r="H130" s="47">
        <f>COMPOSICAO!I995</f>
        <v>401.3</v>
      </c>
      <c r="I130" s="48">
        <f t="shared" si="2"/>
        <v>4013</v>
      </c>
      <c r="J130" s="48">
        <f t="shared" si="3"/>
        <v>5051.1629999999996</v>
      </c>
    </row>
    <row r="131" spans="1:10" s="11" customFormat="1" ht="20.100000000000001" customHeight="1">
      <c r="A131" s="44" t="s">
        <v>181</v>
      </c>
      <c r="B131" s="44" t="s">
        <v>153</v>
      </c>
      <c r="C131" s="44" t="s">
        <v>12</v>
      </c>
      <c r="D131" s="52">
        <v>90280</v>
      </c>
      <c r="E131" s="50" t="str">
        <f>VLOOKUP(D131,SERVIÇOS_AGOST!$A$7:$D$7425,2,0)</f>
        <v>GRAUTE FGK=25 MPA; TRAÇO 1:0,02:1,3:1,6 (EM MASSA SECA DE CIMENTO/ CAL/ AREIA GROSSA/ BRITA 0) - PREPARO MECÂNICO COM BETONEIRA 400 L. AF_09/2021</v>
      </c>
      <c r="F131" s="45" t="str">
        <f>VLOOKUP(D131,SERVIÇOS_AGOST!$A$7:$D$7425,3,0)</f>
        <v>M3</v>
      </c>
      <c r="G131" s="51">
        <v>10</v>
      </c>
      <c r="H131" s="47">
        <f>COMPOSICAO!I1006</f>
        <v>458.83000000000004</v>
      </c>
      <c r="I131" s="48">
        <f t="shared" si="2"/>
        <v>4588.3</v>
      </c>
      <c r="J131" s="48">
        <f t="shared" si="3"/>
        <v>5775.2929999999997</v>
      </c>
    </row>
    <row r="132" spans="1:10" s="11" customFormat="1" ht="20.100000000000001" customHeight="1">
      <c r="A132" s="44" t="s">
        <v>182</v>
      </c>
      <c r="B132" s="44" t="s">
        <v>153</v>
      </c>
      <c r="C132" s="44" t="s">
        <v>12</v>
      </c>
      <c r="D132" s="52">
        <v>90281</v>
      </c>
      <c r="E132" s="50" t="str">
        <f>VLOOKUP(D132,SERVIÇOS_AGOST!$A$7:$D$7425,2,0)</f>
        <v>GRAUTE FGK=30 MPA; TRAÇO 1:0,02:0,9:1,2 (EM MASSA SECA DE CIMENTO/ CAL/ AREIA GROSSA/ BRITA 0) - PREPARO MECÂNICO COM BETONEIRA 400 L. AF_09/2021</v>
      </c>
      <c r="F132" s="45" t="str">
        <f>VLOOKUP(D132,SERVIÇOS_AGOST!$A$7:$D$7425,3,0)</f>
        <v>M3</v>
      </c>
      <c r="G132" s="51">
        <v>10</v>
      </c>
      <c r="H132" s="47">
        <f>COMPOSICAO!I1017</f>
        <v>552.87</v>
      </c>
      <c r="I132" s="48">
        <f t="shared" si="2"/>
        <v>5528.7</v>
      </c>
      <c r="J132" s="48">
        <f t="shared" si="3"/>
        <v>6958.9750000000004</v>
      </c>
    </row>
    <row r="133" spans="1:10" s="11" customFormat="1" ht="20.100000000000001" customHeight="1">
      <c r="A133" s="44" t="s">
        <v>183</v>
      </c>
      <c r="B133" s="44" t="s">
        <v>153</v>
      </c>
      <c r="C133" s="44" t="s">
        <v>12</v>
      </c>
      <c r="D133" s="52">
        <v>90282</v>
      </c>
      <c r="E133" s="50" t="str">
        <f>VLOOKUP(D133,SERVIÇOS_AGOST!$A$7:$D$7425,2,0)</f>
        <v>GRAUTE FGK=15 MPA; TRAÇO 1:2,2:2,5:0,3 (EM MASSA SECA DE CIMENTO/ AREIA GROSSA/ BRITA 0/ ADITIVO) - PREPARO MECÂNICO COM BETONEIRA 400 L. AF_09/2021</v>
      </c>
      <c r="F133" s="45" t="str">
        <f>VLOOKUP(D133,SERVIÇOS_AGOST!$A$7:$D$7425,3,0)</f>
        <v>M3</v>
      </c>
      <c r="G133" s="51">
        <v>10</v>
      </c>
      <c r="H133" s="47">
        <f>COMPOSICAO!I1028</f>
        <v>351.24000000000007</v>
      </c>
      <c r="I133" s="48">
        <f t="shared" si="2"/>
        <v>3512.4</v>
      </c>
      <c r="J133" s="48">
        <f t="shared" si="3"/>
        <v>4421.058</v>
      </c>
    </row>
    <row r="134" spans="1:10" s="11" customFormat="1" ht="20.100000000000001" customHeight="1">
      <c r="A134" s="44" t="s">
        <v>184</v>
      </c>
      <c r="B134" s="44" t="s">
        <v>153</v>
      </c>
      <c r="C134" s="44" t="s">
        <v>12</v>
      </c>
      <c r="D134" s="52">
        <v>90283</v>
      </c>
      <c r="E134" s="50" t="str">
        <f>VLOOKUP(D134,SERVIÇOS_AGOST!$A$7:$D$7425,2,0)</f>
        <v>GRAUTE FGK=20 MPA; TRAÇO 1:1,8:2,1:0,4 (EM MASSA SECA DE CIMENTO/ AREIA GROSSA/ BRITA 0/ ADITIVO) - PREPARO MECÂNICO COM BETONEIRA 400 L. AF_09/2021</v>
      </c>
      <c r="F134" s="45" t="str">
        <f>VLOOKUP(D134,SERVIÇOS_AGOST!$A$7:$D$7425,3,0)</f>
        <v>M3</v>
      </c>
      <c r="G134" s="51">
        <v>10</v>
      </c>
      <c r="H134" s="47">
        <f>COMPOSICAO!I1039</f>
        <v>397.32</v>
      </c>
      <c r="I134" s="48">
        <f t="shared" si="2"/>
        <v>3973.2</v>
      </c>
      <c r="J134" s="48">
        <f t="shared" si="3"/>
        <v>5001.067</v>
      </c>
    </row>
    <row r="135" spans="1:10" s="11" customFormat="1" ht="20.100000000000001" customHeight="1">
      <c r="A135" s="44" t="s">
        <v>185</v>
      </c>
      <c r="B135" s="44" t="s">
        <v>153</v>
      </c>
      <c r="C135" s="44" t="s">
        <v>12</v>
      </c>
      <c r="D135" s="52">
        <v>90284</v>
      </c>
      <c r="E135" s="50" t="str">
        <f>VLOOKUP(D135,SERVIÇOS_AGOST!$A$7:$D$7425,2,0)</f>
        <v>GRAUTE FGK=25 MPA; TRAÇO 1:1,3:1,6:0,4 (EM MASSA SECA DE CIMENTO/ AREIA GROSSA/ BRITA 0/ ADITIVO) - PREPARO MECÂNICO COM BETONEIRA 400 L. AF_09/2021</v>
      </c>
      <c r="F135" s="45" t="str">
        <f>VLOOKUP(D135,SERVIÇOS_AGOST!$A$7:$D$7425,3,0)</f>
        <v>M3</v>
      </c>
      <c r="G135" s="51">
        <v>10</v>
      </c>
      <c r="H135" s="47">
        <f>COMPOSICAO!I1050</f>
        <v>457.78000000000003</v>
      </c>
      <c r="I135" s="48">
        <f t="shared" si="2"/>
        <v>4577.8</v>
      </c>
      <c r="J135" s="48">
        <f t="shared" si="3"/>
        <v>5762.0770000000002</v>
      </c>
    </row>
    <row r="136" spans="1:10" s="11" customFormat="1" ht="20.100000000000001" customHeight="1">
      <c r="A136" s="44" t="s">
        <v>186</v>
      </c>
      <c r="B136" s="44" t="s">
        <v>153</v>
      </c>
      <c r="C136" s="44" t="s">
        <v>12</v>
      </c>
      <c r="D136" s="52">
        <v>90285</v>
      </c>
      <c r="E136" s="50" t="str">
        <f>VLOOKUP(D136,SERVIÇOS_AGOST!$A$7:$D$7425,2,0)</f>
        <v>GRAUTE FGK=30 MPA; TRAÇO 1:0,9:1,2:0,6 (EM MASSA SECA DE CIMENTO/ AREIA GROSSA/ BRITA 0/ ADITIVO) - PREPARO MECÂNICO COM BETONEIRA 400 L. AF_09/2021</v>
      </c>
      <c r="F136" s="45" t="str">
        <f>VLOOKUP(D136,SERVIÇOS_AGOST!$A$7:$D$7425,3,0)</f>
        <v>M3</v>
      </c>
      <c r="G136" s="51">
        <v>10</v>
      </c>
      <c r="H136" s="47">
        <f>COMPOSICAO!I1061</f>
        <v>557.79</v>
      </c>
      <c r="I136" s="48">
        <f t="shared" si="2"/>
        <v>5577.9</v>
      </c>
      <c r="J136" s="48">
        <f t="shared" si="3"/>
        <v>7020.9030000000002</v>
      </c>
    </row>
    <row r="137" spans="1:10" s="11" customFormat="1" ht="30" customHeight="1">
      <c r="A137" s="44" t="s">
        <v>187</v>
      </c>
      <c r="B137" s="44" t="s">
        <v>153</v>
      </c>
      <c r="C137" s="44" t="s">
        <v>12</v>
      </c>
      <c r="D137" s="52">
        <v>99431</v>
      </c>
      <c r="E137" s="50" t="str">
        <f>VLOOKUP(D137,SERVIÇOS_AGOST!$A$7:$D$7425,2,0)</f>
        <v>CONCRETAGEM DE LAJES EM EDIFICAÇÕES UNIFAMILIARES FEITAS COM SISTEMA DE FÔRMAS MANUSEÁVEIS, COM CONCRETO USINADO BOMBEÁVEL FCK 25 MPA - LANÇAMENTO, ADENSAMENTO E ACABAMENTO (EXCLUSIVE BOMBA LANÇA). AF_10/2021</v>
      </c>
      <c r="F137" s="45" t="str">
        <f>VLOOKUP(D137,SERVIÇOS_AGOST!$A$7:$D$7425,3,0)</f>
        <v>M3</v>
      </c>
      <c r="G137" s="51">
        <v>20</v>
      </c>
      <c r="H137" s="47">
        <f>COMPOSICAO!I1070</f>
        <v>436.64</v>
      </c>
      <c r="I137" s="48">
        <f t="shared" si="2"/>
        <v>8732.7999999999993</v>
      </c>
      <c r="J137" s="48">
        <f t="shared" si="3"/>
        <v>10991.975</v>
      </c>
    </row>
    <row r="138" spans="1:10" s="11" customFormat="1" ht="30" customHeight="1">
      <c r="A138" s="44" t="s">
        <v>188</v>
      </c>
      <c r="B138" s="44" t="s">
        <v>153</v>
      </c>
      <c r="C138" s="44" t="s">
        <v>12</v>
      </c>
      <c r="D138" s="52">
        <v>99434</v>
      </c>
      <c r="E138" s="50" t="str">
        <f>VLOOKUP(D138,SERVIÇOS_AGOST!$A$7:$D$7425,2,0)</f>
        <v>CONCRETAGEM DE LAJES EM EDIFICAÇÕES MULTIFAMILIARES FEITAS COM SISTEMA DE FÔRMAS MANUSEÁVEIS, COM CONCRETO USINADO BOMBEÁVEL FCK 25 MPA - LANÇAMENTO, ADENSAMENTO E ACABAMENTO (EXCLUSIVE BOMBA LANÇA). AF_10/2021</v>
      </c>
      <c r="F138" s="45" t="str">
        <f>VLOOKUP(D138,SERVIÇOS_AGOST!$A$7:$D$7425,3,0)</f>
        <v>M3</v>
      </c>
      <c r="G138" s="51">
        <v>20</v>
      </c>
      <c r="H138" s="47">
        <f>COMPOSICAO!I1079</f>
        <v>438.66</v>
      </c>
      <c r="I138" s="48">
        <f t="shared" si="2"/>
        <v>8773.2000000000007</v>
      </c>
      <c r="J138" s="48">
        <f t="shared" si="3"/>
        <v>11042.826999999999</v>
      </c>
    </row>
    <row r="139" spans="1:10" s="11" customFormat="1" ht="30" customHeight="1">
      <c r="A139" s="44" t="s">
        <v>189</v>
      </c>
      <c r="B139" s="44" t="s">
        <v>153</v>
      </c>
      <c r="C139" s="44" t="s">
        <v>12</v>
      </c>
      <c r="D139" s="52">
        <v>99235</v>
      </c>
      <c r="E139" s="50" t="str">
        <f>VLOOKUP(D139,SERVIÇOS_AGOST!$A$7:$D$7425,2,0)</f>
        <v>CONCRETAGEM DE EDIFICAÇÕES (PAREDES E LAJES) FEITAS COM SISTEMA DE FÔRMAS MANUSEÁVEIS, COM CONCRETO USINADO AUTOADENSÁVEL FCK 25 MPA - LANÇAMENTO E ACABAMENTO. AF_10/2021</v>
      </c>
      <c r="F139" s="45" t="str">
        <f>VLOOKUP(D139,SERVIÇOS_AGOST!$A$7:$D$7425,3,0)</f>
        <v>M3</v>
      </c>
      <c r="G139" s="51">
        <v>20</v>
      </c>
      <c r="H139" s="47">
        <f>COMPOSICAO!I1086</f>
        <v>423.49</v>
      </c>
      <c r="I139" s="48">
        <f t="shared" si="2"/>
        <v>8469.7999999999993</v>
      </c>
      <c r="J139" s="48">
        <f t="shared" si="3"/>
        <v>10660.937</v>
      </c>
    </row>
    <row r="140" spans="1:10" s="11" customFormat="1" ht="30" customHeight="1">
      <c r="A140" s="44" t="s">
        <v>190</v>
      </c>
      <c r="B140" s="44" t="s">
        <v>153</v>
      </c>
      <c r="C140" s="44" t="s">
        <v>12</v>
      </c>
      <c r="D140" s="52">
        <v>99439</v>
      </c>
      <c r="E140" s="50" t="str">
        <f>VLOOKUP(D140,SERVIÇOS_AGOST!$A$7:$D$7425,2,0)</f>
        <v>CONCRETAGEM DE EDIFICAÇÕES (PAREDES E LAJES) FEITAS COM SISTEMA DE FÔRMAS MANUSEÁVEIS, COM CONCRETO USINADO BOMBEÁVEL FCK 25 MPA - LANÇAMENTO, ADENSAMENTO E ACABAMENTO (EXCLUSIVE BOMBA LANÇA). AF_10/2021</v>
      </c>
      <c r="F140" s="45" t="str">
        <f>VLOOKUP(D140,SERVIÇOS_AGOST!$A$7:$D$7425,3,0)</f>
        <v>M3</v>
      </c>
      <c r="G140" s="51">
        <v>20</v>
      </c>
      <c r="H140" s="47">
        <f>COMPOSICAO!I1095</f>
        <v>429.61</v>
      </c>
      <c r="I140" s="48">
        <f t="shared" si="2"/>
        <v>8592.2000000000007</v>
      </c>
      <c r="J140" s="48">
        <f t="shared" si="3"/>
        <v>10815.002</v>
      </c>
    </row>
    <row r="141" spans="1:10" s="11" customFormat="1" ht="20.100000000000001" customHeight="1">
      <c r="A141" s="44" t="s">
        <v>191</v>
      </c>
      <c r="B141" s="44" t="s">
        <v>153</v>
      </c>
      <c r="C141" s="44" t="s">
        <v>12</v>
      </c>
      <c r="D141" s="52">
        <v>103669</v>
      </c>
      <c r="E141" s="50" t="str">
        <f>VLOOKUP(D141,SERVIÇOS_AGOST!$A$7:$D$7425,2,0)</f>
        <v>CONCRETAGEM DE PILARES, FCK = 25 MPA,  COM USO DE BALDES - LANÇAMENTO, ADENSAMENTO E ACABAMENTO. AF_02/2022</v>
      </c>
      <c r="F141" s="45" t="str">
        <f>VLOOKUP(D141,SERVIÇOS_AGOST!$A$7:$D$7425,3,0)</f>
        <v>M3</v>
      </c>
      <c r="G141" s="51">
        <v>10</v>
      </c>
      <c r="H141" s="47">
        <f>COMPOSICAO!I1104</f>
        <v>564.81999999999994</v>
      </c>
      <c r="I141" s="48">
        <f t="shared" si="2"/>
        <v>5648.2</v>
      </c>
      <c r="J141" s="48">
        <f t="shared" si="3"/>
        <v>7109.3890000000001</v>
      </c>
    </row>
    <row r="142" spans="1:10" s="11" customFormat="1" ht="20.100000000000001" customHeight="1">
      <c r="A142" s="44" t="s">
        <v>192</v>
      </c>
      <c r="B142" s="44" t="s">
        <v>153</v>
      </c>
      <c r="C142" s="44" t="s">
        <v>12</v>
      </c>
      <c r="D142" s="52">
        <v>103672</v>
      </c>
      <c r="E142" s="50" t="str">
        <f>VLOOKUP(D142,SERVIÇOS_AGOST!$A$7:$D$7425,2,0)</f>
        <v>CONCRETAGEM DE PILARES, FCK = 25 MPA, COM USO DE BOMBA - LANÇAMENTO, ADENSAMENTO E ACABAMENTO. AF_02/2022</v>
      </c>
      <c r="F142" s="45" t="str">
        <f>VLOOKUP(D142,SERVIÇOS_AGOST!$A$7:$D$7425,3,0)</f>
        <v>M3</v>
      </c>
      <c r="G142" s="51">
        <v>20</v>
      </c>
      <c r="H142" s="47">
        <f>COMPOSICAO!I1113</f>
        <v>416.04</v>
      </c>
      <c r="I142" s="48">
        <f t="shared" si="2"/>
        <v>8320.7999999999993</v>
      </c>
      <c r="J142" s="48">
        <f t="shared" si="3"/>
        <v>10473.391</v>
      </c>
    </row>
    <row r="143" spans="1:10" s="11" customFormat="1" ht="9.9499999999999993" customHeight="1">
      <c r="A143" s="44" t="s">
        <v>193</v>
      </c>
      <c r="B143" s="44" t="s">
        <v>153</v>
      </c>
      <c r="C143" s="59" t="s">
        <v>12</v>
      </c>
      <c r="D143" s="52">
        <v>92722</v>
      </c>
      <c r="E143" s="60" t="e">
        <f>VLOOKUP(D143,SERVIÇOS_AGOST!$A$7:$D$7425,2,0)</f>
        <v>#N/A</v>
      </c>
      <c r="F143" s="61"/>
      <c r="G143" s="62">
        <v>10</v>
      </c>
      <c r="H143" s="47">
        <f>COMPOSICAO!I1116</f>
        <v>0</v>
      </c>
      <c r="I143" s="48">
        <f t="shared" si="2"/>
        <v>0</v>
      </c>
      <c r="J143" s="63">
        <f t="shared" si="3"/>
        <v>0</v>
      </c>
    </row>
    <row r="144" spans="1:10" s="11" customFormat="1" ht="20.100000000000001" customHeight="1">
      <c r="A144" s="44" t="s">
        <v>194</v>
      </c>
      <c r="B144" s="44" t="s">
        <v>153</v>
      </c>
      <c r="C144" s="44" t="s">
        <v>12</v>
      </c>
      <c r="D144" s="52">
        <v>103674</v>
      </c>
      <c r="E144" s="50" t="str">
        <f>VLOOKUP(D144,SERVIÇOS_AGOST!$A$7:$D$7425,2,0)</f>
        <v>CONCRETAGEM DE VIGAS E LAJES, FCK=25 MPA, PARA LAJES PREMOLDADAS COM USO DE BOMBA - LANÇAMENTO, ADENSAMENTO E ACABAMENTO. AF_02/2022</v>
      </c>
      <c r="F144" s="45" t="str">
        <f>VLOOKUP(D144,SERVIÇOS_AGOST!$A$7:$D$7425,3,0)</f>
        <v>M3</v>
      </c>
      <c r="G144" s="51">
        <v>20</v>
      </c>
      <c r="H144" s="47">
        <f>COMPOSICAO!I1125</f>
        <v>426.2</v>
      </c>
      <c r="I144" s="48">
        <f t="shared" si="2"/>
        <v>8524</v>
      </c>
      <c r="J144" s="48">
        <f t="shared" si="3"/>
        <v>10729.159</v>
      </c>
    </row>
    <row r="145" spans="1:10" s="11" customFormat="1" ht="9.9499999999999993" customHeight="1">
      <c r="A145" s="44" t="s">
        <v>195</v>
      </c>
      <c r="B145" s="59" t="s">
        <v>153</v>
      </c>
      <c r="C145" s="59" t="s">
        <v>12</v>
      </c>
      <c r="D145" s="52">
        <v>927225</v>
      </c>
      <c r="E145" s="60" t="e">
        <f>VLOOKUP(D145,SERVIÇOS_AGOST!$A$7:$D$7425,2,0)</f>
        <v>#N/A</v>
      </c>
      <c r="F145" s="61"/>
      <c r="G145" s="62">
        <v>10</v>
      </c>
      <c r="H145" s="47">
        <f>COMPOSICAO!I1128</f>
        <v>0</v>
      </c>
      <c r="I145" s="48">
        <f t="shared" si="2"/>
        <v>0</v>
      </c>
      <c r="J145" s="63">
        <f t="shared" si="3"/>
        <v>0</v>
      </c>
    </row>
    <row r="146" spans="1:10" s="11" customFormat="1" ht="20.100000000000001" customHeight="1">
      <c r="A146" s="44" t="s">
        <v>196</v>
      </c>
      <c r="B146" s="44" t="s">
        <v>153</v>
      </c>
      <c r="C146" s="44" t="s">
        <v>12</v>
      </c>
      <c r="D146" s="52">
        <v>103675</v>
      </c>
      <c r="E146" s="50" t="str">
        <f>VLOOKUP(D146,SERVIÇOS_AGOST!$A$7:$D$7425,2,0)</f>
        <v>CONCRETAGEM DE VIGAS E LAJES, FCK=25 MPA, PARA LAJES MACIÇAS OU NERVURADAS COM USO DE BOMBA - LANÇAMENTO, ADENSAMENTO E ACABAMENTO. AF_02/2022</v>
      </c>
      <c r="F146" s="45" t="str">
        <f>VLOOKUP(D146,SERVIÇOS_AGOST!$A$7:$D$7425,3,0)</f>
        <v>M3</v>
      </c>
      <c r="G146" s="51">
        <v>20</v>
      </c>
      <c r="H146" s="47">
        <f>COMPOSICAO!I1137</f>
        <v>416.51</v>
      </c>
      <c r="I146" s="48">
        <f t="shared" ref="I146:I209" si="4">ROUND(G146*H146,3)</f>
        <v>8330.2000000000007</v>
      </c>
      <c r="J146" s="48">
        <f t="shared" ref="J146:J209" si="5">ROUND(I146*(1+$J$11),3)</f>
        <v>10485.223</v>
      </c>
    </row>
    <row r="147" spans="1:10" s="11" customFormat="1" ht="9.9499999999999993" customHeight="1">
      <c r="A147" s="44" t="s">
        <v>197</v>
      </c>
      <c r="B147" s="59" t="s">
        <v>153</v>
      </c>
      <c r="C147" s="59" t="s">
        <v>12</v>
      </c>
      <c r="D147" s="52">
        <v>92726</v>
      </c>
      <c r="E147" s="60" t="e">
        <f>VLOOKUP(D147,SERVIÇOS_AGOST!$A$7:$D$7425,2,0)</f>
        <v>#N/A</v>
      </c>
      <c r="F147" s="61"/>
      <c r="G147" s="62">
        <v>10</v>
      </c>
      <c r="H147" s="47">
        <f>COMPOSICAO!I1140</f>
        <v>0</v>
      </c>
      <c r="I147" s="48">
        <f t="shared" si="4"/>
        <v>0</v>
      </c>
      <c r="J147" s="63">
        <f t="shared" si="5"/>
        <v>0</v>
      </c>
    </row>
    <row r="148" spans="1:10" s="11" customFormat="1" ht="30" customHeight="1">
      <c r="A148" s="44" t="s">
        <v>198</v>
      </c>
      <c r="B148" s="44" t="s">
        <v>153</v>
      </c>
      <c r="C148" s="44" t="s">
        <v>12</v>
      </c>
      <c r="D148" s="52">
        <v>103682</v>
      </c>
      <c r="E148" s="50" t="str">
        <f>VLOOKUP(D148,SERVIÇOS_AGOST!$A$7:$D$7425,2,0)</f>
        <v>CONCRETAGEM DE VIGAS E LAJES, FCK=25 MPA, PARA QUALQUER TIPO DE LAJE COM BALDES EM EDIFICAÇÃO TÉRREA - LANÇAMENTO, ADENSAMENTO E ACABAMENTO. AF_02/2022</v>
      </c>
      <c r="F148" s="45" t="str">
        <f>VLOOKUP(D148,SERVIÇOS_AGOST!$A$7:$D$7425,3,0)</f>
        <v>M3</v>
      </c>
      <c r="G148" s="51">
        <v>10</v>
      </c>
      <c r="H148" s="47">
        <f>COMPOSICAO!I1149</f>
        <v>573.07000000000005</v>
      </c>
      <c r="I148" s="48">
        <f t="shared" si="4"/>
        <v>5730.7</v>
      </c>
      <c r="J148" s="48">
        <f t="shared" si="5"/>
        <v>7213.232</v>
      </c>
    </row>
    <row r="149" spans="1:10" s="11" customFormat="1" ht="30" customHeight="1">
      <c r="A149" s="44" t="s">
        <v>199</v>
      </c>
      <c r="B149" s="44" t="s">
        <v>153</v>
      </c>
      <c r="C149" s="44" t="s">
        <v>12</v>
      </c>
      <c r="D149" s="52">
        <v>103683</v>
      </c>
      <c r="E149" s="50" t="str">
        <f>VLOOKUP(D149,SERVIÇOS_AGOST!$A$7:$D$7425,2,0)</f>
        <v>CONCRETAGEM DE VIGAS E LAJES, FCK=25 MPA, PARA QUALQUER TIPO DE LAJE COM BALDES EM EDIFICAÇÃO DE MULTIPAVIMENTOS ATÉ 04 ANDARES - LANÇAMENTO, ADENSAMENTO E ACABAMENTO. AF_02/2022</v>
      </c>
      <c r="F149" s="45" t="str">
        <f>VLOOKUP(D149,SERVIÇOS_AGOST!$A$7:$D$7425,3,0)</f>
        <v>M3</v>
      </c>
      <c r="G149" s="51">
        <v>10</v>
      </c>
      <c r="H149" s="47">
        <f>COMPOSICAO!I1158</f>
        <v>713.22</v>
      </c>
      <c r="I149" s="48">
        <f t="shared" si="4"/>
        <v>7132.2</v>
      </c>
      <c r="J149" s="48">
        <f t="shared" si="5"/>
        <v>8977.2999999999993</v>
      </c>
    </row>
    <row r="150" spans="1:10" s="11" customFormat="1" ht="30" customHeight="1">
      <c r="A150" s="44" t="s">
        <v>200</v>
      </c>
      <c r="B150" s="44" t="s">
        <v>153</v>
      </c>
      <c r="C150" s="44" t="s">
        <v>12</v>
      </c>
      <c r="D150" s="52">
        <v>101963</v>
      </c>
      <c r="E150" s="50" t="str">
        <f>VLOOKUP(D150,SERVIÇOS_AGOST!$A$7:$D$7425,2,0)</f>
        <v>LAJE PRÉ-MOLDADA UNIDIRECIONAL, BIAPOIADA, PARA PISO, ENCHIMENTO EM CERÂMICA, VIGOTA CONVENCIONAL, ALTURA TOTAL DA LAJE (ENCHIMENTO+CAPA) = (8+4). AF_11/2020</v>
      </c>
      <c r="F150" s="45" t="str">
        <f>VLOOKUP(D150,SERVIÇOS_AGOST!$A$7:$D$7425,3,0)</f>
        <v>M2</v>
      </c>
      <c r="G150" s="51">
        <v>50</v>
      </c>
      <c r="H150" s="47">
        <f>COMPOSICAO!I1169</f>
        <v>131.63999999999999</v>
      </c>
      <c r="I150" s="48">
        <f t="shared" si="4"/>
        <v>6582</v>
      </c>
      <c r="J150" s="48">
        <f t="shared" si="5"/>
        <v>8284.7630000000008</v>
      </c>
    </row>
    <row r="151" spans="1:10" s="11" customFormat="1" ht="30" customHeight="1">
      <c r="A151" s="44" t="s">
        <v>201</v>
      </c>
      <c r="B151" s="44" t="s">
        <v>153</v>
      </c>
      <c r="C151" s="44" t="s">
        <v>12</v>
      </c>
      <c r="D151" s="52">
        <v>101964</v>
      </c>
      <c r="E151" s="50" t="str">
        <f>VLOOKUP(D151,SERVIÇOS_AGOST!$A$7:$D$7425,2,0)</f>
        <v>LAJE PRÉ-MOLDADA UNIDIRECIONAL, BIAPOIADA, PARA FORRO, ENCHIMENTO EM CERÂMICA, VIGOTA CONVENCIONAL, ALTURA TOTAL DA LAJE (ENCHIMENTO+CAPA) = (8+3). AF_11/2020</v>
      </c>
      <c r="F151" s="45" t="str">
        <f>VLOOKUP(D151,SERVIÇOS_AGOST!$A$7:$D$7425,3,0)</f>
        <v>M2</v>
      </c>
      <c r="G151" s="51">
        <v>50</v>
      </c>
      <c r="H151" s="47">
        <f>COMPOSICAO!I1180</f>
        <v>123.38</v>
      </c>
      <c r="I151" s="48">
        <f t="shared" si="4"/>
        <v>6169</v>
      </c>
      <c r="J151" s="48">
        <f t="shared" si="5"/>
        <v>7764.92</v>
      </c>
    </row>
    <row r="152" spans="1:10" s="11" customFormat="1" ht="20.100000000000001" customHeight="1">
      <c r="A152" s="44" t="s">
        <v>202</v>
      </c>
      <c r="B152" s="44" t="s">
        <v>153</v>
      </c>
      <c r="C152" s="44" t="s">
        <v>12</v>
      </c>
      <c r="D152" s="52">
        <v>96622</v>
      </c>
      <c r="E152" s="50" t="str">
        <f>VLOOKUP(D152,SERVIÇOS_AGOST!$A$7:$D$7425,2,0)</f>
        <v>LASTRO COM MATERIAL GRANULAR, APLICADO EM PISOS OU LAJES SOBRE SOLO, ESPESSURA DE *5 CM*. AF_08/2017</v>
      </c>
      <c r="F152" s="45" t="str">
        <f>VLOOKUP(D152,SERVIÇOS_AGOST!$A$7:$D$7425,3,0)</f>
        <v>M3</v>
      </c>
      <c r="G152" s="51">
        <v>50</v>
      </c>
      <c r="H152" s="47">
        <f>COMPOSICAO!I1188</f>
        <v>81.64</v>
      </c>
      <c r="I152" s="48">
        <f t="shared" si="4"/>
        <v>4082</v>
      </c>
      <c r="J152" s="48">
        <f t="shared" si="5"/>
        <v>5138.0129999999999</v>
      </c>
    </row>
    <row r="153" spans="1:10" s="11" customFormat="1" ht="20.100000000000001" customHeight="1">
      <c r="A153" s="44" t="s">
        <v>203</v>
      </c>
      <c r="B153" s="44" t="s">
        <v>153</v>
      </c>
      <c r="C153" s="44" t="s">
        <v>12</v>
      </c>
      <c r="D153" s="52">
        <v>96624</v>
      </c>
      <c r="E153" s="50" t="str">
        <f>VLOOKUP(D153,SERVIÇOS_AGOST!$A$7:$D$7425,2,0)</f>
        <v>LASTRO COM MATERIAL GRANULAR (PEDRA BRITADA N.2), APLICADO EM PISOS OU LAJES SOBRE SOLO, ESPESSURA DE *10 CM*. AF_08/2017</v>
      </c>
      <c r="F153" s="45" t="str">
        <f>VLOOKUP(D153,SERVIÇOS_AGOST!$A$7:$D$7425,3,0)</f>
        <v>M3</v>
      </c>
      <c r="G153" s="51">
        <v>50</v>
      </c>
      <c r="H153" s="47">
        <f>COMPOSICAO!I1196</f>
        <v>78.569999999999993</v>
      </c>
      <c r="I153" s="48">
        <f t="shared" si="4"/>
        <v>3928.5</v>
      </c>
      <c r="J153" s="48">
        <f t="shared" si="5"/>
        <v>4944.8029999999999</v>
      </c>
    </row>
    <row r="154" spans="1:10" s="11" customFormat="1" ht="9.9499999999999993" customHeight="1">
      <c r="A154" s="44" t="s">
        <v>204</v>
      </c>
      <c r="B154" s="44" t="s">
        <v>153</v>
      </c>
      <c r="C154" s="44" t="s">
        <v>12</v>
      </c>
      <c r="D154" s="52">
        <v>93204</v>
      </c>
      <c r="E154" s="50" t="str">
        <f>VLOOKUP(D154,SERVIÇOS_AGOST!$A$7:$D$7425,2,0)</f>
        <v>CINTA DE AMARRAÇÃO DE ALVENARIA MOLDADA IN LOCO EM CONCRETO. AF_03/2016</v>
      </c>
      <c r="F154" s="45" t="str">
        <f>VLOOKUP(D154,SERVIÇOS_AGOST!$A$7:$D$7425,3,0)</f>
        <v>M</v>
      </c>
      <c r="G154" s="51">
        <v>150</v>
      </c>
      <c r="H154" s="47">
        <f>COMPOSICAO!I1206</f>
        <v>44.42</v>
      </c>
      <c r="I154" s="48">
        <f t="shared" si="4"/>
        <v>6663</v>
      </c>
      <c r="J154" s="48">
        <f t="shared" si="5"/>
        <v>8386.7180000000008</v>
      </c>
    </row>
    <row r="155" spans="1:10" s="11" customFormat="1" ht="20.100000000000001" customHeight="1">
      <c r="A155" s="44" t="s">
        <v>205</v>
      </c>
      <c r="B155" s="44" t="s">
        <v>153</v>
      </c>
      <c r="C155" s="44" t="s">
        <v>12</v>
      </c>
      <c r="D155" s="52">
        <v>93205</v>
      </c>
      <c r="E155" s="50" t="str">
        <f>VLOOKUP(D155,SERVIÇOS_AGOST!$A$7:$D$7425,2,0)</f>
        <v>CINTA DE AMARRAÇÃO DE ALVENARIA MOLDADA IN LOCO COM UTILIZAÇÃO DE BLOCOS CANALETA. AF_03/2016</v>
      </c>
      <c r="F155" s="45" t="str">
        <f>VLOOKUP(D155,SERVIÇOS_AGOST!$A$7:$D$7425,3,0)</f>
        <v>M</v>
      </c>
      <c r="G155" s="51">
        <v>150</v>
      </c>
      <c r="H155" s="47">
        <f>COMPOSICAO!I1215</f>
        <v>24.7</v>
      </c>
      <c r="I155" s="48">
        <f t="shared" si="4"/>
        <v>3705</v>
      </c>
      <c r="J155" s="48">
        <f t="shared" si="5"/>
        <v>4663.4840000000004</v>
      </c>
    </row>
    <row r="156" spans="1:10" s="11" customFormat="1" ht="9.9499999999999993" customHeight="1">
      <c r="A156" s="44" t="s">
        <v>206</v>
      </c>
      <c r="B156" s="44" t="s">
        <v>153</v>
      </c>
      <c r="C156" s="44" t="s">
        <v>12</v>
      </c>
      <c r="D156" s="52">
        <v>93182</v>
      </c>
      <c r="E156" s="50" t="str">
        <f>VLOOKUP(D156,SERVIÇOS_AGOST!$A$7:$D$7425,2,0)</f>
        <v>VERGA PRÉ-MOLDADA PARA JANELAS COM ATÉ 1,5 M DE VÃO. AF_03/2016</v>
      </c>
      <c r="F156" s="45" t="str">
        <f>VLOOKUP(D156,SERVIÇOS_AGOST!$A$7:$D$7425,3,0)</f>
        <v>M</v>
      </c>
      <c r="G156" s="51">
        <v>20</v>
      </c>
      <c r="H156" s="47">
        <f>COMPOSICAO!I1226</f>
        <v>35.22</v>
      </c>
      <c r="I156" s="48">
        <f t="shared" si="4"/>
        <v>704.4</v>
      </c>
      <c r="J156" s="48">
        <f t="shared" si="5"/>
        <v>886.62800000000004</v>
      </c>
    </row>
    <row r="157" spans="1:10" s="11" customFormat="1" ht="9.9499999999999993" customHeight="1">
      <c r="A157" s="44" t="s">
        <v>207</v>
      </c>
      <c r="B157" s="44" t="s">
        <v>153</v>
      </c>
      <c r="C157" s="44" t="s">
        <v>12</v>
      </c>
      <c r="D157" s="52">
        <v>93183</v>
      </c>
      <c r="E157" s="50" t="str">
        <f>VLOOKUP(D157,SERVIÇOS_AGOST!$A$7:$D$7425,2,0)</f>
        <v>VERGA PRÉ-MOLDADA PARA JANELAS COM MAIS DE 1,5 M DE VÃO. AF_03/2016</v>
      </c>
      <c r="F157" s="45" t="str">
        <f>VLOOKUP(D157,SERVIÇOS_AGOST!$A$7:$D$7425,3,0)</f>
        <v>M</v>
      </c>
      <c r="G157" s="51">
        <v>20</v>
      </c>
      <c r="H157" s="47">
        <f>COMPOSICAO!I1237</f>
        <v>45.139999999999993</v>
      </c>
      <c r="I157" s="48">
        <f t="shared" si="4"/>
        <v>902.8</v>
      </c>
      <c r="J157" s="48">
        <f t="shared" si="5"/>
        <v>1136.354</v>
      </c>
    </row>
    <row r="158" spans="1:10" s="11" customFormat="1" ht="20.100000000000001" customHeight="1">
      <c r="A158" s="44" t="s">
        <v>208</v>
      </c>
      <c r="B158" s="44" t="s">
        <v>153</v>
      </c>
      <c r="C158" s="44" t="s">
        <v>12</v>
      </c>
      <c r="D158" s="52">
        <v>93186</v>
      </c>
      <c r="E158" s="50" t="str">
        <f>VLOOKUP(D158,SERVIÇOS_AGOST!$A$7:$D$7425,2,0)</f>
        <v>VERGA MOLDADA IN LOCO EM CONCRETO PARA JANELAS COM ATÉ 1,5 M DE VÃO. AF_03/2016</v>
      </c>
      <c r="F158" s="45" t="str">
        <f>VLOOKUP(D158,SERVIÇOS_AGOST!$A$7:$D$7425,3,0)</f>
        <v>M</v>
      </c>
      <c r="G158" s="51">
        <v>20</v>
      </c>
      <c r="H158" s="47">
        <f>COMPOSICAO!I1248</f>
        <v>65.179999999999993</v>
      </c>
      <c r="I158" s="48">
        <f t="shared" si="4"/>
        <v>1303.5999999999999</v>
      </c>
      <c r="J158" s="48">
        <f t="shared" si="5"/>
        <v>1640.8409999999999</v>
      </c>
    </row>
    <row r="159" spans="1:10" s="11" customFormat="1" ht="20.100000000000001" customHeight="1">
      <c r="A159" s="44" t="s">
        <v>209</v>
      </c>
      <c r="B159" s="44" t="s">
        <v>153</v>
      </c>
      <c r="C159" s="44" t="s">
        <v>12</v>
      </c>
      <c r="D159" s="52">
        <v>93187</v>
      </c>
      <c r="E159" s="50" t="str">
        <f>VLOOKUP(D159,SERVIÇOS_AGOST!$A$7:$D$7425,2,0)</f>
        <v>VERGA MOLDADA IN LOCO EM CONCRETO PARA JANELAS COM MAIS DE 1,5 M DE VÃO. AF_03/2016</v>
      </c>
      <c r="F159" s="45" t="str">
        <f>VLOOKUP(D159,SERVIÇOS_AGOST!$A$7:$D$7425,3,0)</f>
        <v>M</v>
      </c>
      <c r="G159" s="51">
        <v>20</v>
      </c>
      <c r="H159" s="47">
        <f>COMPOSICAO!I1259</f>
        <v>74.44</v>
      </c>
      <c r="I159" s="48">
        <f t="shared" si="4"/>
        <v>1488.8</v>
      </c>
      <c r="J159" s="48">
        <f t="shared" si="5"/>
        <v>1873.953</v>
      </c>
    </row>
    <row r="160" spans="1:10" s="11" customFormat="1" ht="20.100000000000001" customHeight="1">
      <c r="A160" s="44" t="s">
        <v>210</v>
      </c>
      <c r="B160" s="44" t="s">
        <v>153</v>
      </c>
      <c r="C160" s="44" t="s">
        <v>12</v>
      </c>
      <c r="D160" s="52">
        <v>93188</v>
      </c>
      <c r="E160" s="50" t="str">
        <f>VLOOKUP(D160,SERVIÇOS_AGOST!$A$7:$D$7425,2,0)</f>
        <v>VERGA MOLDADA IN LOCO EM CONCRETO PARA PORTAS COM ATÉ 1,5 M DE VÃO. AF_03/2016</v>
      </c>
      <c r="F160" s="45" t="str">
        <f>VLOOKUP(D160,SERVIÇOS_AGOST!$A$7:$D$7425,3,0)</f>
        <v>M</v>
      </c>
      <c r="G160" s="51">
        <v>20</v>
      </c>
      <c r="H160" s="47">
        <f>COMPOSICAO!I1270</f>
        <v>62.37</v>
      </c>
      <c r="I160" s="48">
        <f t="shared" si="4"/>
        <v>1247.4000000000001</v>
      </c>
      <c r="J160" s="48">
        <f t="shared" si="5"/>
        <v>1570.1020000000001</v>
      </c>
    </row>
    <row r="161" spans="1:10" s="11" customFormat="1" ht="20.100000000000001" customHeight="1">
      <c r="A161" s="44" t="s">
        <v>211</v>
      </c>
      <c r="B161" s="44" t="s">
        <v>153</v>
      </c>
      <c r="C161" s="44" t="s">
        <v>12</v>
      </c>
      <c r="D161" s="52">
        <v>93189</v>
      </c>
      <c r="E161" s="50" t="str">
        <f>VLOOKUP(D161,SERVIÇOS_AGOST!$A$7:$D$7425,2,0)</f>
        <v>VERGA MOLDADA IN LOCO EM CONCRETO PARA PORTAS COM MAIS DE 1,5 M DE VÃO. AF_03/2016</v>
      </c>
      <c r="F161" s="45" t="str">
        <f>VLOOKUP(D161,SERVIÇOS_AGOST!$A$7:$D$7425,3,0)</f>
        <v>M</v>
      </c>
      <c r="G161" s="51">
        <v>20</v>
      </c>
      <c r="H161" s="47">
        <f>COMPOSICAO!I1281</f>
        <v>75.739999999999995</v>
      </c>
      <c r="I161" s="48">
        <f t="shared" si="4"/>
        <v>1514.8</v>
      </c>
      <c r="J161" s="48">
        <f t="shared" si="5"/>
        <v>1906.6790000000001</v>
      </c>
    </row>
    <row r="162" spans="1:10" s="11" customFormat="1" ht="20.100000000000001" customHeight="1">
      <c r="A162" s="44" t="s">
        <v>212</v>
      </c>
      <c r="B162" s="44" t="s">
        <v>153</v>
      </c>
      <c r="C162" s="44" t="s">
        <v>12</v>
      </c>
      <c r="D162" s="52">
        <v>92761</v>
      </c>
      <c r="E162" s="50" t="str">
        <f>VLOOKUP(D162,SERVIÇOS_AGOST!$A$7:$D$7425,2,0)</f>
        <v>ARMAÇÃO DE PILAR OU VIGA DE ESTRUTURA CONVENCIONAL DE CONCRETO ARMADO UTILIZANDO AÇO CA-50 DE 8,0 MM - MONTAGEM. AF_06/2022</v>
      </c>
      <c r="F162" s="45" t="str">
        <f>VLOOKUP(D162,SERVIÇOS_AGOST!$A$7:$D$7425,3,0)</f>
        <v>KG</v>
      </c>
      <c r="G162" s="51">
        <v>100</v>
      </c>
      <c r="H162" s="47">
        <f>COMPOSICAO!I1289</f>
        <v>9.58</v>
      </c>
      <c r="I162" s="48">
        <f t="shared" si="4"/>
        <v>958</v>
      </c>
      <c r="J162" s="48">
        <f t="shared" si="5"/>
        <v>1205.835</v>
      </c>
    </row>
    <row r="163" spans="1:10" s="11" customFormat="1" ht="20.100000000000001" customHeight="1">
      <c r="A163" s="44" t="s">
        <v>213</v>
      </c>
      <c r="B163" s="44" t="s">
        <v>153</v>
      </c>
      <c r="C163" s="44" t="s">
        <v>12</v>
      </c>
      <c r="D163" s="52">
        <v>92762</v>
      </c>
      <c r="E163" s="50" t="str">
        <f>VLOOKUP(D163,SERVIÇOS_AGOST!$A$7:$D$7425,2,0)</f>
        <v>ARMAÇÃO DE PILAR OU VIGA DE ESTRUTURA CONVENCIONAL DE CONCRETO ARMADO UTILIZANDO AÇO CA-50 DE 10,0 MM - MONTAGEM. AF_06/2022</v>
      </c>
      <c r="F163" s="45" t="str">
        <f>VLOOKUP(D163,SERVIÇOS_AGOST!$A$7:$D$7425,3,0)</f>
        <v>KG</v>
      </c>
      <c r="G163" s="51">
        <v>100</v>
      </c>
      <c r="H163" s="47">
        <f>COMPOSICAO!I1297</f>
        <v>8.7200000000000006</v>
      </c>
      <c r="I163" s="48">
        <f t="shared" si="4"/>
        <v>872</v>
      </c>
      <c r="J163" s="48">
        <f t="shared" si="5"/>
        <v>1097.586</v>
      </c>
    </row>
    <row r="164" spans="1:10" s="11" customFormat="1" ht="20.100000000000001" customHeight="1">
      <c r="A164" s="44" t="s">
        <v>214</v>
      </c>
      <c r="B164" s="44" t="s">
        <v>153</v>
      </c>
      <c r="C164" s="44" t="s">
        <v>12</v>
      </c>
      <c r="D164" s="52">
        <v>92763</v>
      </c>
      <c r="E164" s="50" t="str">
        <f>VLOOKUP(D164,SERVIÇOS_AGOST!$A$7:$D$7425,2,0)</f>
        <v>ARMAÇÃO DE PILAR OU VIGA DE ESTRUTURA CONVENCIONAL DE CONCRETO ARMADO UTILIZANDO AÇO CA-50 DE 12,5 MM - MONTAGEM. AF_06/2022</v>
      </c>
      <c r="F164" s="45" t="str">
        <f>VLOOKUP(D164,SERVIÇOS_AGOST!$A$7:$D$7425,3,0)</f>
        <v>KG</v>
      </c>
      <c r="G164" s="51">
        <v>100</v>
      </c>
      <c r="H164" s="47">
        <f>COMPOSICAO!I1305</f>
        <v>7.43</v>
      </c>
      <c r="I164" s="48">
        <f t="shared" si="4"/>
        <v>743</v>
      </c>
      <c r="J164" s="48">
        <f t="shared" si="5"/>
        <v>935.21400000000006</v>
      </c>
    </row>
    <row r="165" spans="1:10" s="11" customFormat="1" ht="20.100000000000001" customHeight="1">
      <c r="A165" s="44" t="s">
        <v>215</v>
      </c>
      <c r="B165" s="44" t="s">
        <v>153</v>
      </c>
      <c r="C165" s="44" t="s">
        <v>12</v>
      </c>
      <c r="D165" s="52">
        <v>92764</v>
      </c>
      <c r="E165" s="50" t="str">
        <f>VLOOKUP(D165,SERVIÇOS_AGOST!$A$7:$D$7425,2,0)</f>
        <v>ARMAÇÃO DE PILAR OU VIGA DE ESTRUTURA CONVENCIONAL DE CONCRETO ARMADO UTILIZANDO AÇO CA-50 DE 16,0 MM - MONTAGEM. AF_06/2022</v>
      </c>
      <c r="F165" s="45" t="str">
        <f>VLOOKUP(D165,SERVIÇOS_AGOST!$A$7:$D$7425,3,0)</f>
        <v>KG</v>
      </c>
      <c r="G165" s="51">
        <v>100</v>
      </c>
      <c r="H165" s="47">
        <f>COMPOSICAO!I1313</f>
        <v>7.26</v>
      </c>
      <c r="I165" s="48">
        <f t="shared" si="4"/>
        <v>726</v>
      </c>
      <c r="J165" s="48">
        <f t="shared" si="5"/>
        <v>913.81600000000003</v>
      </c>
    </row>
    <row r="166" spans="1:10" s="11" customFormat="1" ht="20.100000000000001" customHeight="1">
      <c r="A166" s="44" t="s">
        <v>216</v>
      </c>
      <c r="B166" s="44" t="s">
        <v>153</v>
      </c>
      <c r="C166" s="44" t="s">
        <v>12</v>
      </c>
      <c r="D166" s="52">
        <v>92768</v>
      </c>
      <c r="E166" s="50" t="str">
        <f>VLOOKUP(D166,SERVIÇOS_AGOST!$A$7:$D$7425,2,0)</f>
        <v>ARMAÇÃO DE LAJE DE ESTRUTURA CONVENCIONAL DE CONCRETO ARMADO UTILIZANDO AÇO CA-60 DE 5,0 MM - MONTAGEM. AF_06/2022</v>
      </c>
      <c r="F166" s="45" t="str">
        <f>VLOOKUP(D166,SERVIÇOS_AGOST!$A$7:$D$7425,3,0)</f>
        <v>KG</v>
      </c>
      <c r="G166" s="51">
        <v>100</v>
      </c>
      <c r="H166" s="47">
        <f>COMPOSICAO!I1321</f>
        <v>9.73</v>
      </c>
      <c r="I166" s="48">
        <f t="shared" si="4"/>
        <v>973</v>
      </c>
      <c r="J166" s="48">
        <f t="shared" si="5"/>
        <v>1224.7149999999999</v>
      </c>
    </row>
    <row r="167" spans="1:10" s="11" customFormat="1" ht="20.100000000000001" customHeight="1">
      <c r="A167" s="44" t="s">
        <v>217</v>
      </c>
      <c r="B167" s="44" t="s">
        <v>153</v>
      </c>
      <c r="C167" s="44" t="s">
        <v>12</v>
      </c>
      <c r="D167" s="52">
        <v>92769</v>
      </c>
      <c r="E167" s="50" t="str">
        <f>VLOOKUP(D167,SERVIÇOS_AGOST!$A$7:$D$7425,2,0)</f>
        <v>ARMAÇÃO DE LAJE DE ESTRUTURA CONVENCIONAL DE CONCRETO ARMADO UTILIZANDO AÇO CA-50 DE 6,3 MM - MONTAGEM. AF_06/2022</v>
      </c>
      <c r="F167" s="45" t="str">
        <f>VLOOKUP(D167,SERVIÇOS_AGOST!$A$7:$D$7425,3,0)</f>
        <v>KG</v>
      </c>
      <c r="G167" s="51">
        <v>200</v>
      </c>
      <c r="H167" s="47">
        <f>COMPOSICAO!I1329</f>
        <v>9.6199999999999992</v>
      </c>
      <c r="I167" s="48">
        <f t="shared" si="4"/>
        <v>1924</v>
      </c>
      <c r="J167" s="48">
        <f t="shared" si="5"/>
        <v>2421.739</v>
      </c>
    </row>
    <row r="168" spans="1:10" s="11" customFormat="1" ht="20.100000000000001" customHeight="1">
      <c r="A168" s="44" t="s">
        <v>218</v>
      </c>
      <c r="B168" s="44" t="s">
        <v>153</v>
      </c>
      <c r="C168" s="44" t="s">
        <v>12</v>
      </c>
      <c r="D168" s="52">
        <v>92770</v>
      </c>
      <c r="E168" s="50" t="str">
        <f>VLOOKUP(D168,SERVIÇOS_AGOST!$A$7:$D$7425,2,0)</f>
        <v>ARMAÇÃO DE LAJE DE ESTRUTURA CONVENCIONAL DE CONCRETO ARMADO UTILIZANDO AÇO CA-50 DE 8,0 MM - MONTAGEM. AF_06/2022</v>
      </c>
      <c r="F168" s="45" t="str">
        <f>VLOOKUP(D168,SERVIÇOS_AGOST!$A$7:$D$7425,3,0)</f>
        <v>KG</v>
      </c>
      <c r="G168" s="51">
        <v>200</v>
      </c>
      <c r="H168" s="47">
        <f>COMPOSICAO!I1337</f>
        <v>9.34</v>
      </c>
      <c r="I168" s="48">
        <f t="shared" si="4"/>
        <v>1868</v>
      </c>
      <c r="J168" s="48">
        <f t="shared" si="5"/>
        <v>2351.252</v>
      </c>
    </row>
    <row r="169" spans="1:10" s="11" customFormat="1" ht="20.100000000000001" customHeight="1">
      <c r="A169" s="44" t="s">
        <v>219</v>
      </c>
      <c r="B169" s="44" t="s">
        <v>153</v>
      </c>
      <c r="C169" s="44" t="s">
        <v>12</v>
      </c>
      <c r="D169" s="52">
        <v>92771</v>
      </c>
      <c r="E169" s="50" t="str">
        <f>VLOOKUP(D169,SERVIÇOS_AGOST!$A$7:$D$7425,2,0)</f>
        <v>ARMAÇÃO DE LAJE DE ESTRUTURA CONVENCIONAL DE CONCRETO ARMADO UTILIZANDO AÇO CA-50 DE 10,0 MM - MONTAGEM. AF_06/2022</v>
      </c>
      <c r="F169" s="45" t="str">
        <f>VLOOKUP(D169,SERVIÇOS_AGOST!$A$7:$D$7425,3,0)</f>
        <v>KG</v>
      </c>
      <c r="G169" s="51">
        <v>200</v>
      </c>
      <c r="H169" s="47">
        <f>COMPOSICAO!I1345</f>
        <v>8.48</v>
      </c>
      <c r="I169" s="48">
        <f t="shared" si="4"/>
        <v>1696</v>
      </c>
      <c r="J169" s="48">
        <f t="shared" si="5"/>
        <v>2134.7550000000001</v>
      </c>
    </row>
    <row r="170" spans="1:10" s="11" customFormat="1" ht="20.100000000000001" customHeight="1">
      <c r="A170" s="44" t="s">
        <v>220</v>
      </c>
      <c r="B170" s="44" t="s">
        <v>153</v>
      </c>
      <c r="C170" s="44" t="s">
        <v>12</v>
      </c>
      <c r="D170" s="52">
        <v>92761</v>
      </c>
      <c r="E170" s="50" t="str">
        <f>VLOOKUP(D170,SERVIÇOS_AGOST!$A$7:$D$7425,2,0)</f>
        <v>ARMAÇÃO DE PILAR OU VIGA DE ESTRUTURA CONVENCIONAL DE CONCRETO ARMADO UTILIZANDO AÇO CA-50 DE 8,0 MM - MONTAGEM. AF_06/2022</v>
      </c>
      <c r="F170" s="45" t="str">
        <f>VLOOKUP(D170,SERVIÇOS_AGOST!$A$7:$D$7425,3,0)</f>
        <v>KG</v>
      </c>
      <c r="G170" s="51">
        <v>100</v>
      </c>
      <c r="H170" s="47">
        <f>COMPOSICAO!I1353</f>
        <v>9.58</v>
      </c>
      <c r="I170" s="48">
        <f t="shared" si="4"/>
        <v>958</v>
      </c>
      <c r="J170" s="48">
        <f t="shared" si="5"/>
        <v>1205.835</v>
      </c>
    </row>
    <row r="171" spans="1:10" s="11" customFormat="1" ht="20.100000000000001" customHeight="1">
      <c r="A171" s="44" t="s">
        <v>221</v>
      </c>
      <c r="B171" s="44" t="s">
        <v>153</v>
      </c>
      <c r="C171" s="44" t="s">
        <v>12</v>
      </c>
      <c r="D171" s="52">
        <v>92762</v>
      </c>
      <c r="E171" s="50" t="str">
        <f>VLOOKUP(D171,SERVIÇOS_AGOST!$A$7:$D$7425,2,0)</f>
        <v>ARMAÇÃO DE PILAR OU VIGA DE ESTRUTURA CONVENCIONAL DE CONCRETO ARMADO UTILIZANDO AÇO CA-50 DE 10,0 MM - MONTAGEM. AF_06/2022</v>
      </c>
      <c r="F171" s="45" t="str">
        <f>VLOOKUP(D171,SERVIÇOS_AGOST!$A$7:$D$7425,3,0)</f>
        <v>KG</v>
      </c>
      <c r="G171" s="51">
        <v>100</v>
      </c>
      <c r="H171" s="47">
        <f>COMPOSICAO!I1361</f>
        <v>8.7200000000000006</v>
      </c>
      <c r="I171" s="48">
        <f t="shared" si="4"/>
        <v>872</v>
      </c>
      <c r="J171" s="48">
        <f t="shared" si="5"/>
        <v>1097.586</v>
      </c>
    </row>
    <row r="172" spans="1:10" s="11" customFormat="1" ht="20.100000000000001" customHeight="1">
      <c r="A172" s="44" t="s">
        <v>222</v>
      </c>
      <c r="B172" s="44" t="s">
        <v>153</v>
      </c>
      <c r="C172" s="44" t="s">
        <v>12</v>
      </c>
      <c r="D172" s="52">
        <v>92763</v>
      </c>
      <c r="E172" s="50" t="str">
        <f>VLOOKUP(D172,SERVIÇOS_AGOST!$A$7:$D$7425,2,0)</f>
        <v>ARMAÇÃO DE PILAR OU VIGA DE ESTRUTURA CONVENCIONAL DE CONCRETO ARMADO UTILIZANDO AÇO CA-50 DE 12,5 MM - MONTAGEM. AF_06/2022</v>
      </c>
      <c r="F172" s="45" t="str">
        <f>VLOOKUP(D172,SERVIÇOS_AGOST!$A$7:$D$7425,3,0)</f>
        <v>KG</v>
      </c>
      <c r="G172" s="51">
        <v>100</v>
      </c>
      <c r="H172" s="47">
        <f>COMPOSICAO!I1369</f>
        <v>7.43</v>
      </c>
      <c r="I172" s="48">
        <f t="shared" si="4"/>
        <v>743</v>
      </c>
      <c r="J172" s="48">
        <f t="shared" si="5"/>
        <v>935.21400000000006</v>
      </c>
    </row>
    <row r="173" spans="1:10" s="11" customFormat="1" ht="20.100000000000001" customHeight="1">
      <c r="A173" s="44" t="s">
        <v>223</v>
      </c>
      <c r="B173" s="44" t="s">
        <v>153</v>
      </c>
      <c r="C173" s="44" t="s">
        <v>12</v>
      </c>
      <c r="D173" s="52">
        <v>92764</v>
      </c>
      <c r="E173" s="50" t="str">
        <f>VLOOKUP(D173,SERVIÇOS_AGOST!$A$7:$D$7425,2,0)</f>
        <v>ARMAÇÃO DE PILAR OU VIGA DE ESTRUTURA CONVENCIONAL DE CONCRETO ARMADO UTILIZANDO AÇO CA-50 DE 16,0 MM - MONTAGEM. AF_06/2022</v>
      </c>
      <c r="F173" s="45" t="str">
        <f>VLOOKUP(D173,SERVIÇOS_AGOST!$A$7:$D$7425,3,0)</f>
        <v>KG</v>
      </c>
      <c r="G173" s="51">
        <v>100</v>
      </c>
      <c r="H173" s="47">
        <f>COMPOSICAO!I1377</f>
        <v>7.26</v>
      </c>
      <c r="I173" s="48">
        <f t="shared" si="4"/>
        <v>726</v>
      </c>
      <c r="J173" s="48">
        <f t="shared" si="5"/>
        <v>913.81600000000003</v>
      </c>
    </row>
    <row r="174" spans="1:10" s="11" customFormat="1" ht="9.9499999999999993" customHeight="1">
      <c r="A174" s="44" t="s">
        <v>224</v>
      </c>
      <c r="B174" s="59" t="s">
        <v>153</v>
      </c>
      <c r="C174" s="59" t="s">
        <v>12</v>
      </c>
      <c r="D174" s="52">
        <v>92785</v>
      </c>
      <c r="E174" s="60" t="e">
        <f>VLOOKUP(D174,SERVIÇOS_AGOST!$A$7:$D$7425,2,0)</f>
        <v>#N/A</v>
      </c>
      <c r="F174" s="61"/>
      <c r="G174" s="62">
        <v>100</v>
      </c>
      <c r="H174" s="47">
        <f>COMPOSICAO!I1380</f>
        <v>0</v>
      </c>
      <c r="I174" s="48">
        <f t="shared" si="4"/>
        <v>0</v>
      </c>
      <c r="J174" s="63">
        <f t="shared" si="5"/>
        <v>0</v>
      </c>
    </row>
    <row r="175" spans="1:10" s="11" customFormat="1" ht="9.9499999999999993" customHeight="1">
      <c r="A175" s="44" t="s">
        <v>225</v>
      </c>
      <c r="B175" s="59" t="s">
        <v>153</v>
      </c>
      <c r="C175" s="59" t="s">
        <v>12</v>
      </c>
      <c r="D175" s="52">
        <v>92786</v>
      </c>
      <c r="E175" s="60" t="e">
        <f>VLOOKUP(D175,SERVIÇOS_AGOST!$A$7:$D$7425,2,0)</f>
        <v>#N/A</v>
      </c>
      <c r="F175" s="61"/>
      <c r="G175" s="62">
        <v>100</v>
      </c>
      <c r="H175" s="47">
        <f>COMPOSICAO!I1383</f>
        <v>0</v>
      </c>
      <c r="I175" s="48">
        <f t="shared" si="4"/>
        <v>0</v>
      </c>
      <c r="J175" s="63">
        <f t="shared" si="5"/>
        <v>0</v>
      </c>
    </row>
    <row r="176" spans="1:10" s="11" customFormat="1" ht="9.9499999999999993" customHeight="1">
      <c r="A176" s="44" t="s">
        <v>226</v>
      </c>
      <c r="B176" s="59" t="s">
        <v>153</v>
      </c>
      <c r="C176" s="59" t="s">
        <v>12</v>
      </c>
      <c r="D176" s="52">
        <v>92787</v>
      </c>
      <c r="E176" s="60" t="e">
        <f>VLOOKUP(D176,SERVIÇOS_AGOST!$A$7:$D$7425,2,0)</f>
        <v>#N/A</v>
      </c>
      <c r="F176" s="61"/>
      <c r="G176" s="62">
        <v>100</v>
      </c>
      <c r="H176" s="47">
        <f>COMPOSICAO!I1386</f>
        <v>0</v>
      </c>
      <c r="I176" s="48">
        <f t="shared" si="4"/>
        <v>0</v>
      </c>
      <c r="J176" s="63">
        <f t="shared" si="5"/>
        <v>0</v>
      </c>
    </row>
    <row r="177" spans="1:10" s="11" customFormat="1" ht="20.100000000000001" customHeight="1">
      <c r="A177" s="64">
        <v>4157</v>
      </c>
      <c r="B177" s="44" t="s">
        <v>153</v>
      </c>
      <c r="C177" s="44" t="s">
        <v>12</v>
      </c>
      <c r="D177" s="52">
        <v>92772</v>
      </c>
      <c r="E177" s="50" t="str">
        <f>VLOOKUP(D177,SERVIÇOS_AGOST!$A$7:$D$7425,2,0)</f>
        <v>ARMAÇÃO DE LAJE DE ESTRUTURA CONVENCIONAL DE CONCRETO ARMADO UTILIZANDO AÇO CA-50 DE 12,5 MM - MONTAGEM. AF_06/2022</v>
      </c>
      <c r="F177" s="45" t="str">
        <f>VLOOKUP(D177,SERVIÇOS_AGOST!$A$7:$D$7425,3,0)</f>
        <v>KG</v>
      </c>
      <c r="G177" s="51">
        <v>100</v>
      </c>
      <c r="H177" s="47">
        <f>COMPOSICAO!I1394</f>
        <v>7.22</v>
      </c>
      <c r="I177" s="48">
        <f t="shared" si="4"/>
        <v>722</v>
      </c>
      <c r="J177" s="48">
        <f t="shared" si="5"/>
        <v>908.78099999999995</v>
      </c>
    </row>
    <row r="178" spans="1:10" s="11" customFormat="1" ht="20.100000000000001" customHeight="1">
      <c r="A178" s="64">
        <v>4158</v>
      </c>
      <c r="B178" s="44" t="s">
        <v>153</v>
      </c>
      <c r="C178" s="44" t="s">
        <v>12</v>
      </c>
      <c r="D178" s="52">
        <v>92773</v>
      </c>
      <c r="E178" s="50" t="str">
        <f>VLOOKUP(D178,SERVIÇOS_AGOST!$A$7:$D$7425,2,0)</f>
        <v>ARMAÇÃO DE LAJE DE ESTRUTURA CONVENCIONAL DE CONCRETO ARMADO UTILIZANDO AÇO CA-50 DE 16,0 MM - MONTAGEM. AF_06/2022</v>
      </c>
      <c r="F178" s="45" t="str">
        <f>VLOOKUP(D178,SERVIÇOS_AGOST!$A$7:$D$7425,3,0)</f>
        <v>KG</v>
      </c>
      <c r="G178" s="51">
        <v>100</v>
      </c>
      <c r="H178" s="47">
        <f>COMPOSICAO!I1401</f>
        <v>7.12</v>
      </c>
      <c r="I178" s="48">
        <f t="shared" si="4"/>
        <v>712</v>
      </c>
      <c r="J178" s="48">
        <f t="shared" si="5"/>
        <v>896.19399999999996</v>
      </c>
    </row>
    <row r="179" spans="1:10" s="11" customFormat="1" ht="20.100000000000001" customHeight="1">
      <c r="A179" s="64">
        <v>4159</v>
      </c>
      <c r="B179" s="44" t="s">
        <v>153</v>
      </c>
      <c r="C179" s="44" t="s">
        <v>12</v>
      </c>
      <c r="D179" s="52">
        <v>92774</v>
      </c>
      <c r="E179" s="50" t="str">
        <f>VLOOKUP(D179,SERVIÇOS_AGOST!$A$7:$D$7425,2,0)</f>
        <v>ARMAÇÃO DE LAJE DE ESTRUTURA CONVENCIONAL DE CONCRETO ARMADO UTILIZANDO AÇO CA-50 DE 20,0 MM - MONTAGEM. AF_06/2022</v>
      </c>
      <c r="F179" s="45" t="str">
        <f>VLOOKUP(D179,SERVIÇOS_AGOST!$A$7:$D$7425,3,0)</f>
        <v>KG</v>
      </c>
      <c r="G179" s="51">
        <v>100</v>
      </c>
      <c r="H179" s="47">
        <f>COMPOSICAO!I1408</f>
        <v>8.2899999999999991</v>
      </c>
      <c r="I179" s="48">
        <f t="shared" si="4"/>
        <v>829</v>
      </c>
      <c r="J179" s="48">
        <f t="shared" si="5"/>
        <v>1043.462</v>
      </c>
    </row>
    <row r="180" spans="1:10" s="11" customFormat="1" ht="9.9499999999999993" customHeight="1">
      <c r="A180" s="44" t="s">
        <v>227</v>
      </c>
      <c r="B180" s="59" t="s">
        <v>153</v>
      </c>
      <c r="C180" s="59" t="s">
        <v>12</v>
      </c>
      <c r="D180" s="52">
        <v>92792</v>
      </c>
      <c r="E180" s="60" t="e">
        <f>VLOOKUP(D180,SERVIÇOS_AGOST!$A$7:$D$7425,2,0)</f>
        <v>#N/A</v>
      </c>
      <c r="F180" s="61"/>
      <c r="G180" s="62">
        <v>100</v>
      </c>
      <c r="H180" s="47">
        <f>COMPOSICAO!I1411</f>
        <v>0</v>
      </c>
      <c r="I180" s="48">
        <f t="shared" si="4"/>
        <v>0</v>
      </c>
      <c r="J180" s="63">
        <f t="shared" si="5"/>
        <v>0</v>
      </c>
    </row>
    <row r="181" spans="1:10" s="11" customFormat="1" ht="9.9499999999999993" customHeight="1">
      <c r="A181" s="44" t="s">
        <v>228</v>
      </c>
      <c r="B181" s="59" t="s">
        <v>153</v>
      </c>
      <c r="C181" s="59" t="s">
        <v>12</v>
      </c>
      <c r="D181" s="52">
        <v>92793</v>
      </c>
      <c r="E181" s="60" t="e">
        <f>VLOOKUP(D181,SERVIÇOS_AGOST!$A$7:$D$7425,2,0)</f>
        <v>#N/A</v>
      </c>
      <c r="F181" s="61"/>
      <c r="G181" s="62">
        <v>100</v>
      </c>
      <c r="H181" s="47">
        <f>COMPOSICAO!I1414</f>
        <v>0</v>
      </c>
      <c r="I181" s="48">
        <f t="shared" si="4"/>
        <v>0</v>
      </c>
      <c r="J181" s="63">
        <f t="shared" si="5"/>
        <v>0</v>
      </c>
    </row>
    <row r="182" spans="1:10" s="11" customFormat="1" ht="9.9499999999999993" customHeight="1">
      <c r="A182" s="44" t="s">
        <v>229</v>
      </c>
      <c r="B182" s="59" t="s">
        <v>153</v>
      </c>
      <c r="C182" s="59" t="s">
        <v>12</v>
      </c>
      <c r="D182" s="52">
        <v>92794</v>
      </c>
      <c r="E182" s="60" t="e">
        <f>VLOOKUP(D182,SERVIÇOS_AGOST!$A$7:$D$7425,2,0)</f>
        <v>#N/A</v>
      </c>
      <c r="F182" s="61"/>
      <c r="G182" s="62">
        <v>100</v>
      </c>
      <c r="H182" s="47">
        <f>COMPOSICAO!I1417</f>
        <v>0</v>
      </c>
      <c r="I182" s="48">
        <f t="shared" si="4"/>
        <v>0</v>
      </c>
      <c r="J182" s="63">
        <f t="shared" si="5"/>
        <v>0</v>
      </c>
    </row>
    <row r="183" spans="1:10" s="11" customFormat="1" ht="9.9499999999999993" customHeight="1">
      <c r="A183" s="44" t="s">
        <v>230</v>
      </c>
      <c r="B183" s="59" t="s">
        <v>153</v>
      </c>
      <c r="C183" s="59" t="s">
        <v>12</v>
      </c>
      <c r="D183" s="52">
        <v>92795</v>
      </c>
      <c r="E183" s="60" t="e">
        <f>VLOOKUP(D183,SERVIÇOS_AGOST!$A$7:$D$7425,2,0)</f>
        <v>#N/A</v>
      </c>
      <c r="F183" s="61"/>
      <c r="G183" s="62">
        <v>100</v>
      </c>
      <c r="H183" s="47">
        <f>COMPOSICAO!I1420</f>
        <v>0</v>
      </c>
      <c r="I183" s="48">
        <f t="shared" si="4"/>
        <v>0</v>
      </c>
      <c r="J183" s="63">
        <f t="shared" si="5"/>
        <v>0</v>
      </c>
    </row>
    <row r="184" spans="1:10" s="11" customFormat="1" ht="9.9499999999999993" customHeight="1">
      <c r="A184" s="44" t="s">
        <v>231</v>
      </c>
      <c r="B184" s="59" t="s">
        <v>153</v>
      </c>
      <c r="C184" s="59" t="s">
        <v>12</v>
      </c>
      <c r="D184" s="52">
        <v>92796</v>
      </c>
      <c r="E184" s="60" t="e">
        <f>VLOOKUP(D184,SERVIÇOS_AGOST!$A$7:$D$7425,2,0)</f>
        <v>#N/A</v>
      </c>
      <c r="F184" s="61"/>
      <c r="G184" s="62">
        <v>100</v>
      </c>
      <c r="H184" s="47">
        <f>COMPOSICAO!I1423</f>
        <v>0</v>
      </c>
      <c r="I184" s="48">
        <f t="shared" si="4"/>
        <v>0</v>
      </c>
      <c r="J184" s="63">
        <f t="shared" si="5"/>
        <v>0</v>
      </c>
    </row>
    <row r="185" spans="1:10" s="11" customFormat="1" ht="9.9499999999999993" customHeight="1">
      <c r="A185" s="64">
        <v>4160</v>
      </c>
      <c r="B185" s="44" t="s">
        <v>153</v>
      </c>
      <c r="C185" s="44" t="s">
        <v>12</v>
      </c>
      <c r="D185" s="52">
        <v>92801</v>
      </c>
      <c r="E185" s="50" t="str">
        <f>VLOOKUP(D185,SERVIÇOS_AGOST!$A$7:$D$7425,2,0)</f>
        <v>CORTE E DOBRA DE AÇO CA-50, DIÂMETRO DE 6,3 MM. AF_06/2022</v>
      </c>
      <c r="F185" s="45" t="str">
        <f>VLOOKUP(D185,SERVIÇOS_AGOST!$A$7:$D$7425,3,0)</f>
        <v>KG</v>
      </c>
      <c r="G185" s="51">
        <v>200</v>
      </c>
      <c r="H185" s="47">
        <f>COMPOSICAO!I1429</f>
        <v>8.11</v>
      </c>
      <c r="I185" s="48">
        <f t="shared" si="4"/>
        <v>1622</v>
      </c>
      <c r="J185" s="48">
        <f t="shared" si="5"/>
        <v>2041.6110000000001</v>
      </c>
    </row>
    <row r="186" spans="1:10" s="11" customFormat="1" ht="9.9499999999999993" customHeight="1">
      <c r="A186" s="64">
        <v>4161</v>
      </c>
      <c r="B186" s="44" t="s">
        <v>153</v>
      </c>
      <c r="C186" s="44" t="s">
        <v>12</v>
      </c>
      <c r="D186" s="52">
        <v>92802</v>
      </c>
      <c r="E186" s="50" t="str">
        <f>VLOOKUP(D186,SERVIÇOS_AGOST!$A$7:$D$7425,2,0)</f>
        <v>CORTE E DOBRA DE AÇO CA-50, DIÂMETRO DE 8,0 MM. AF_06/2022</v>
      </c>
      <c r="F186" s="45" t="str">
        <f>VLOOKUP(D186,SERVIÇOS_AGOST!$A$7:$D$7425,3,0)</f>
        <v>KG</v>
      </c>
      <c r="G186" s="51">
        <v>200</v>
      </c>
      <c r="H186" s="47">
        <f>COMPOSICAO!I1435</f>
        <v>8.2100000000000009</v>
      </c>
      <c r="I186" s="48">
        <f t="shared" si="4"/>
        <v>1642</v>
      </c>
      <c r="J186" s="48">
        <f t="shared" si="5"/>
        <v>2066.7849999999999</v>
      </c>
    </row>
    <row r="187" spans="1:10" s="11" customFormat="1" ht="9.9499999999999993" customHeight="1">
      <c r="A187" s="64">
        <v>4162</v>
      </c>
      <c r="B187" s="44" t="s">
        <v>153</v>
      </c>
      <c r="C187" s="44" t="s">
        <v>12</v>
      </c>
      <c r="D187" s="52">
        <v>92803</v>
      </c>
      <c r="E187" s="50" t="str">
        <f>VLOOKUP(D187,SERVIÇOS_AGOST!$A$7:$D$7425,2,0)</f>
        <v>CORTE E DOBRA DE AÇO CA-50, DIÂMETRO DE 10,0 MM. AF_06/2022</v>
      </c>
      <c r="F187" s="45" t="str">
        <f>VLOOKUP(D187,SERVIÇOS_AGOST!$A$7:$D$7425,3,0)</f>
        <v>KG</v>
      </c>
      <c r="G187" s="51">
        <v>200</v>
      </c>
      <c r="H187" s="47">
        <f>COMPOSICAO!I1441</f>
        <v>7.64</v>
      </c>
      <c r="I187" s="48">
        <f t="shared" si="4"/>
        <v>1528</v>
      </c>
      <c r="J187" s="48">
        <f t="shared" si="5"/>
        <v>1923.2940000000001</v>
      </c>
    </row>
    <row r="188" spans="1:10" s="11" customFormat="1" ht="9.9499999999999993" customHeight="1">
      <c r="A188" s="64">
        <v>4163</v>
      </c>
      <c r="B188" s="44" t="s">
        <v>153</v>
      </c>
      <c r="C188" s="44" t="s">
        <v>12</v>
      </c>
      <c r="D188" s="52">
        <v>92804</v>
      </c>
      <c r="E188" s="50" t="str">
        <f>VLOOKUP(D188,SERVIÇOS_AGOST!$A$7:$D$7425,2,0)</f>
        <v>CORTE E DOBRA DE AÇO CA-50, DIÂMETRO DE 12,5 MM. AF_06/2022</v>
      </c>
      <c r="F188" s="45" t="str">
        <f>VLOOKUP(D188,SERVIÇOS_AGOST!$A$7:$D$7425,3,0)</f>
        <v>KG</v>
      </c>
      <c r="G188" s="51">
        <v>200</v>
      </c>
      <c r="H188" s="47">
        <f>COMPOSICAO!I1447</f>
        <v>6.58</v>
      </c>
      <c r="I188" s="48">
        <f t="shared" si="4"/>
        <v>1316</v>
      </c>
      <c r="J188" s="48">
        <f t="shared" si="5"/>
        <v>1656.4490000000001</v>
      </c>
    </row>
    <row r="189" spans="1:10" s="11" customFormat="1" ht="9.9499999999999993" customHeight="1">
      <c r="A189" s="64">
        <v>4164</v>
      </c>
      <c r="B189" s="44" t="s">
        <v>153</v>
      </c>
      <c r="C189" s="44" t="s">
        <v>12</v>
      </c>
      <c r="D189" s="52">
        <v>92805</v>
      </c>
      <c r="E189" s="50" t="str">
        <f>VLOOKUP(D189,SERVIÇOS_AGOST!$A$7:$D$7425,2,0)</f>
        <v>CORTE E DOBRA DE AÇO CA-50, DIÂMETRO DE 16,0 MM. AF_06/2022</v>
      </c>
      <c r="F189" s="45" t="str">
        <f>VLOOKUP(D189,SERVIÇOS_AGOST!$A$7:$D$7425,3,0)</f>
        <v>KG</v>
      </c>
      <c r="G189" s="51">
        <v>200</v>
      </c>
      <c r="H189" s="47">
        <f>COMPOSICAO!I1452</f>
        <v>6.54</v>
      </c>
      <c r="I189" s="48">
        <f t="shared" si="4"/>
        <v>1308</v>
      </c>
      <c r="J189" s="48">
        <f t="shared" si="5"/>
        <v>1646.38</v>
      </c>
    </row>
    <row r="190" spans="1:10" s="11" customFormat="1" ht="20.100000000000001" customHeight="1">
      <c r="A190" s="64">
        <v>4165</v>
      </c>
      <c r="B190" s="44" t="s">
        <v>153</v>
      </c>
      <c r="C190" s="44" t="s">
        <v>12</v>
      </c>
      <c r="D190" s="52">
        <v>102487</v>
      </c>
      <c r="E190" s="50" t="str">
        <f>VLOOKUP(D190,SERVIÇOS_AGOST!$A$7:$D$7425,2,0)</f>
        <v>CONCRETO CICLÓPICO FCK = 15MPA, 30% PEDRA DE MÃO EM VOLUME REAL, INCLUSIVE LANÇAMENTO. AF_05/2021</v>
      </c>
      <c r="F190" s="45" t="str">
        <f>VLOOKUP(D190,SERVIÇOS_AGOST!$A$7:$D$7425,3,0)</f>
        <v>M3</v>
      </c>
      <c r="G190" s="51">
        <v>100</v>
      </c>
      <c r="H190" s="47">
        <f>COMPOSICAO!I1461</f>
        <v>347.78999999999996</v>
      </c>
      <c r="I190" s="48">
        <f t="shared" si="4"/>
        <v>34779</v>
      </c>
      <c r="J190" s="48">
        <f t="shared" si="5"/>
        <v>43776.326999999997</v>
      </c>
    </row>
    <row r="191" spans="1:10" s="11" customFormat="1" ht="20.100000000000001" customHeight="1">
      <c r="A191" s="64">
        <v>4166</v>
      </c>
      <c r="B191" s="44" t="s">
        <v>153</v>
      </c>
      <c r="C191" s="44" t="s">
        <v>12</v>
      </c>
      <c r="D191" s="52">
        <v>92263</v>
      </c>
      <c r="E191" s="50" t="str">
        <f>VLOOKUP(D191,SERVIÇOS_AGOST!$A$7:$D$7425,2,0)</f>
        <v>FABRICAÇÃO DE FÔRMA PARA PILARES E ESTRUTURAS SIMILARES, EM CHAPA DE MADEIRA COMPENSADA RESINADA, E = 17 MM. AF_09/2020</v>
      </c>
      <c r="F191" s="45" t="str">
        <f>VLOOKUP(D191,SERVIÇOS_AGOST!$A$7:$D$7425,3,0)</f>
        <v>M2</v>
      </c>
      <c r="G191" s="51">
        <v>505</v>
      </c>
      <c r="H191" s="47">
        <f>COMPOSICAO!I1472</f>
        <v>133.32</v>
      </c>
      <c r="I191" s="48">
        <f t="shared" si="4"/>
        <v>67326.600000000006</v>
      </c>
      <c r="J191" s="48">
        <f t="shared" si="5"/>
        <v>84743.990999999995</v>
      </c>
    </row>
    <row r="192" spans="1:10" s="11" customFormat="1" ht="20.100000000000001" customHeight="1">
      <c r="A192" s="64">
        <v>4167</v>
      </c>
      <c r="B192" s="44" t="s">
        <v>153</v>
      </c>
      <c r="C192" s="44" t="s">
        <v>12</v>
      </c>
      <c r="D192" s="52">
        <v>92264</v>
      </c>
      <c r="E192" s="50" t="str">
        <f>VLOOKUP(D192,SERVIÇOS_AGOST!$A$7:$D$7425,2,0)</f>
        <v>FABRICAÇÃO DE FÔRMA PARA PILARES E ESTRUTURAS SIMILARES, EM CHAPA DE MADEIRA COMPENSADA PLASTIFICADA, E = 18 MM. AF_09/2020</v>
      </c>
      <c r="F192" s="45" t="str">
        <f>VLOOKUP(D192,SERVIÇOS_AGOST!$A$7:$D$7425,3,0)</f>
        <v>M2</v>
      </c>
      <c r="G192" s="51">
        <v>50</v>
      </c>
      <c r="H192" s="47">
        <f>COMPOSICAO!I1483</f>
        <v>176.52999999999997</v>
      </c>
      <c r="I192" s="48">
        <f t="shared" si="4"/>
        <v>8826.5</v>
      </c>
      <c r="J192" s="48">
        <f t="shared" si="5"/>
        <v>11109.915999999999</v>
      </c>
    </row>
    <row r="193" spans="1:10" s="11" customFormat="1" ht="20.100000000000001" customHeight="1">
      <c r="A193" s="64">
        <v>4168</v>
      </c>
      <c r="B193" s="44" t="s">
        <v>153</v>
      </c>
      <c r="C193" s="44" t="s">
        <v>12</v>
      </c>
      <c r="D193" s="52">
        <v>92265</v>
      </c>
      <c r="E193" s="50" t="str">
        <f>VLOOKUP(D193,SERVIÇOS_AGOST!$A$7:$D$7425,2,0)</f>
        <v>FABRICAÇÃO DE FÔRMA PARA VIGAS, EM CHAPA DE MADEIRA COMPENSADA RESINADA, E = 17 MM. AF_09/2020</v>
      </c>
      <c r="F193" s="45" t="str">
        <f>VLOOKUP(D193,SERVIÇOS_AGOST!$A$7:$D$7425,3,0)</f>
        <v>M2</v>
      </c>
      <c r="G193" s="51">
        <v>50</v>
      </c>
      <c r="H193" s="47">
        <f>COMPOSICAO!I1494</f>
        <v>95.6</v>
      </c>
      <c r="I193" s="48">
        <f t="shared" si="4"/>
        <v>4780</v>
      </c>
      <c r="J193" s="48">
        <f t="shared" si="5"/>
        <v>6016.5860000000002</v>
      </c>
    </row>
    <row r="194" spans="1:10" s="11" customFormat="1" ht="20.100000000000001" customHeight="1">
      <c r="A194" s="64">
        <v>4169</v>
      </c>
      <c r="B194" s="44" t="s">
        <v>153</v>
      </c>
      <c r="C194" s="44" t="s">
        <v>12</v>
      </c>
      <c r="D194" s="52">
        <v>92266</v>
      </c>
      <c r="E194" s="50" t="str">
        <f>VLOOKUP(D194,SERVIÇOS_AGOST!$A$7:$D$7425,2,0)</f>
        <v>FABRICAÇÃO DE FÔRMA PARA VIGAS, EM CHAPA DE MADEIRA COMPENSADA PLASTIFICADA, E = 18 MM. AF_09/2020</v>
      </c>
      <c r="F194" s="45" t="str">
        <f>VLOOKUP(D194,SERVIÇOS_AGOST!$A$7:$D$7425,3,0)</f>
        <v>M2</v>
      </c>
      <c r="G194" s="51">
        <v>50</v>
      </c>
      <c r="H194" s="47">
        <f>COMPOSICAO!I1505</f>
        <v>133.27000000000001</v>
      </c>
      <c r="I194" s="48">
        <f t="shared" si="4"/>
        <v>6663.5</v>
      </c>
      <c r="J194" s="48">
        <f t="shared" si="5"/>
        <v>8387.3469999999998</v>
      </c>
    </row>
    <row r="195" spans="1:10" s="11" customFormat="1" ht="20.100000000000001" customHeight="1">
      <c r="A195" s="64">
        <v>4170</v>
      </c>
      <c r="B195" s="44" t="s">
        <v>153</v>
      </c>
      <c r="C195" s="44" t="s">
        <v>12</v>
      </c>
      <c r="D195" s="52">
        <v>92267</v>
      </c>
      <c r="E195" s="50" t="str">
        <f>VLOOKUP(D195,SERVIÇOS_AGOST!$A$7:$D$7425,2,0)</f>
        <v>FABRICAÇÃO DE FÔRMA PARA LAJES, EM CHAPA DE MADEIRA COMPENSADA RESINADA, E = 17 MM. AF_09/2020</v>
      </c>
      <c r="F195" s="45" t="str">
        <f>VLOOKUP(D195,SERVIÇOS_AGOST!$A$7:$D$7425,3,0)</f>
        <v>M2</v>
      </c>
      <c r="G195" s="51">
        <v>50</v>
      </c>
      <c r="H195" s="47">
        <f>COMPOSICAO!I1513</f>
        <v>50.46</v>
      </c>
      <c r="I195" s="48">
        <f t="shared" si="4"/>
        <v>2523</v>
      </c>
      <c r="J195" s="48">
        <f t="shared" si="5"/>
        <v>3175.7</v>
      </c>
    </row>
    <row r="196" spans="1:10" s="11" customFormat="1" ht="20.100000000000001" customHeight="1">
      <c r="A196" s="64">
        <v>4171</v>
      </c>
      <c r="B196" s="44" t="s">
        <v>153</v>
      </c>
      <c r="C196" s="44" t="s">
        <v>12</v>
      </c>
      <c r="D196" s="52">
        <v>92268</v>
      </c>
      <c r="E196" s="50" t="str">
        <f>VLOOKUP(D196,SERVIÇOS_AGOST!$A$7:$D$7425,2,0)</f>
        <v>FABRICAÇÃO DE FÔRMA PARA LAJES, EM CHAPA DE MADEIRA COMPENSADA PLASTIFICADA, E = 18 MM. AF_09/2020</v>
      </c>
      <c r="F196" s="45" t="str">
        <f>VLOOKUP(D196,SERVIÇOS_AGOST!$A$7:$D$7425,3,0)</f>
        <v>M2</v>
      </c>
      <c r="G196" s="51">
        <v>50</v>
      </c>
      <c r="H196" s="47">
        <f>COMPOSICAO!I1521</f>
        <v>85.17</v>
      </c>
      <c r="I196" s="48">
        <f t="shared" si="4"/>
        <v>4258.5</v>
      </c>
      <c r="J196" s="48">
        <f t="shared" si="5"/>
        <v>5360.174</v>
      </c>
    </row>
    <row r="197" spans="1:10" s="11" customFormat="1" ht="20.100000000000001" customHeight="1">
      <c r="A197" s="64">
        <v>4172</v>
      </c>
      <c r="B197" s="44" t="s">
        <v>153</v>
      </c>
      <c r="C197" s="44" t="s">
        <v>12</v>
      </c>
      <c r="D197" s="52">
        <v>92269</v>
      </c>
      <c r="E197" s="50" t="str">
        <f>VLOOKUP(D197,SERVIÇOS_AGOST!$A$7:$D$7425,2,0)</f>
        <v>FABRICAÇÃO DE FÔRMA PARA PILARES E ESTRUTURAS SIMILARES, EM MADEIRA SERRADA, E=25 MM. AF_09/2020</v>
      </c>
      <c r="F197" s="45" t="str">
        <f>VLOOKUP(D197,SERVIÇOS_AGOST!$A$7:$D$7425,3,0)</f>
        <v>M2</v>
      </c>
      <c r="G197" s="51">
        <v>50</v>
      </c>
      <c r="H197" s="47">
        <f>COMPOSICAO!I1531</f>
        <v>169.78</v>
      </c>
      <c r="I197" s="48">
        <f t="shared" si="4"/>
        <v>8489</v>
      </c>
      <c r="J197" s="48">
        <f t="shared" si="5"/>
        <v>10685.103999999999</v>
      </c>
    </row>
    <row r="198" spans="1:10" s="11" customFormat="1" ht="9.9499999999999993" customHeight="1">
      <c r="A198" s="64">
        <v>4173</v>
      </c>
      <c r="B198" s="44" t="s">
        <v>153</v>
      </c>
      <c r="C198" s="44" t="s">
        <v>12</v>
      </c>
      <c r="D198" s="52">
        <v>92270</v>
      </c>
      <c r="E198" s="50" t="str">
        <f>VLOOKUP(D198,SERVIÇOS_AGOST!$A$7:$D$7425,2,0)</f>
        <v>FABRICAÇÃO DE FÔRMA PARA VIGAS, COM MADEIRA SERRADA, E = 25 MM. AF_09/2020</v>
      </c>
      <c r="F198" s="45" t="str">
        <f>VLOOKUP(D198,SERVIÇOS_AGOST!$A$7:$D$7425,3,0)</f>
        <v>M2</v>
      </c>
      <c r="G198" s="51">
        <v>50</v>
      </c>
      <c r="H198" s="47">
        <f>COMPOSICAO!I1541</f>
        <v>127.39999999999999</v>
      </c>
      <c r="I198" s="48">
        <f t="shared" si="4"/>
        <v>6370</v>
      </c>
      <c r="J198" s="48">
        <f t="shared" si="5"/>
        <v>8017.9189999999999</v>
      </c>
    </row>
    <row r="199" spans="1:10" s="11" customFormat="1" ht="9.9499999999999993" customHeight="1">
      <c r="A199" s="64">
        <v>4174</v>
      </c>
      <c r="B199" s="44" t="s">
        <v>153</v>
      </c>
      <c r="C199" s="44" t="s">
        <v>12</v>
      </c>
      <c r="D199" s="52">
        <v>92271</v>
      </c>
      <c r="E199" s="50" t="str">
        <f>VLOOKUP(D199,SERVIÇOS_AGOST!$A$7:$D$7425,2,0)</f>
        <v>FABRICAÇÃO DE FÔRMA PARA LAJES, EM MADEIRA SERRADA, E=25 MM. AF_09/2020</v>
      </c>
      <c r="F199" s="45" t="str">
        <f>VLOOKUP(D199,SERVIÇOS_AGOST!$A$7:$D$7425,3,0)</f>
        <v>M2</v>
      </c>
      <c r="G199" s="51">
        <v>50</v>
      </c>
      <c r="H199" s="47">
        <f>COMPOSICAO!I1549</f>
        <v>84.92</v>
      </c>
      <c r="I199" s="48">
        <f t="shared" si="4"/>
        <v>4246</v>
      </c>
      <c r="J199" s="48">
        <f t="shared" si="5"/>
        <v>5344.44</v>
      </c>
    </row>
    <row r="200" spans="1:10" s="11" customFormat="1" ht="9.9499999999999993" customHeight="1">
      <c r="A200" s="64">
        <v>4175</v>
      </c>
      <c r="B200" s="44" t="s">
        <v>153</v>
      </c>
      <c r="C200" s="44" t="s">
        <v>12</v>
      </c>
      <c r="D200" s="52">
        <v>92272</v>
      </c>
      <c r="E200" s="50" t="str">
        <f>VLOOKUP(D200,SERVIÇOS_AGOST!$A$7:$D$7425,2,0)</f>
        <v>FABRICAÇÃO DE ESCORAS DE VIGA DO TIPO GARFO, EM MADEIRA. AF_09/2020</v>
      </c>
      <c r="F200" s="45" t="str">
        <f>VLOOKUP(D200,SERVIÇOS_AGOST!$A$7:$D$7425,3,0)</f>
        <v>M</v>
      </c>
      <c r="G200" s="51">
        <v>50</v>
      </c>
      <c r="H200" s="47">
        <f>COMPOSICAO!I1559</f>
        <v>32.450000000000003</v>
      </c>
      <c r="I200" s="48">
        <f t="shared" si="4"/>
        <v>1622.5</v>
      </c>
      <c r="J200" s="48">
        <f t="shared" si="5"/>
        <v>2042.241</v>
      </c>
    </row>
    <row r="201" spans="1:10" s="11" customFormat="1" ht="20.100000000000001" customHeight="1">
      <c r="A201" s="64">
        <v>4176</v>
      </c>
      <c r="B201" s="44" t="s">
        <v>153</v>
      </c>
      <c r="C201" s="44" t="s">
        <v>12</v>
      </c>
      <c r="D201" s="52">
        <v>92273</v>
      </c>
      <c r="E201" s="50" t="str">
        <f>VLOOKUP(D201,SERVIÇOS_AGOST!$A$7:$D$7425,2,0)</f>
        <v>FABRICAÇÃO DE ESCORAS DO TIPO PONTALETE, EM MADEIRA, PARA PÉ-DIREITO SIMPLES. AF_09/2020</v>
      </c>
      <c r="F201" s="45" t="str">
        <f>VLOOKUP(D201,SERVIÇOS_AGOST!$A$7:$D$7425,3,0)</f>
        <v>M</v>
      </c>
      <c r="G201" s="51">
        <v>50</v>
      </c>
      <c r="H201" s="47">
        <f>COMPOSICAO!I1568</f>
        <v>12.63</v>
      </c>
      <c r="I201" s="48">
        <f t="shared" si="4"/>
        <v>631.5</v>
      </c>
      <c r="J201" s="48">
        <f t="shared" si="5"/>
        <v>794.86900000000003</v>
      </c>
    </row>
    <row r="202" spans="1:10" s="11" customFormat="1" ht="30" customHeight="1">
      <c r="A202" s="64">
        <v>4177</v>
      </c>
      <c r="B202" s="44" t="s">
        <v>153</v>
      </c>
      <c r="C202" s="44" t="s">
        <v>12</v>
      </c>
      <c r="D202" s="52">
        <v>92415</v>
      </c>
      <c r="E202" s="50" t="str">
        <f>VLOOKUP(D202,SERVIÇOS_AGOST!$A$7:$D$7425,2,0)</f>
        <v>MONTAGEM E DESMONTAGEM DE FÔRMA DE PILARES RETANGULARES E ESTRUTURAS SIMILARES, PÉ-DIREITO SIMPLES, EM CHAPA DE MADEIRA COMPENSADA RESINADA, 2 UTILIZAÇÕES. AF_09/2020</v>
      </c>
      <c r="F202" s="45" t="str">
        <f>VLOOKUP(D202,SERVIÇOS_AGOST!$A$7:$D$7425,3,0)</f>
        <v>M2</v>
      </c>
      <c r="G202" s="51">
        <v>50</v>
      </c>
      <c r="H202" s="47">
        <f>COMPOSICAO!I1579</f>
        <v>92.859999999999971</v>
      </c>
      <c r="I202" s="48">
        <f t="shared" si="4"/>
        <v>4643</v>
      </c>
      <c r="J202" s="48">
        <f t="shared" si="5"/>
        <v>5844.1440000000002</v>
      </c>
    </row>
    <row r="203" spans="1:10" s="11" customFormat="1" ht="20.100000000000001" customHeight="1">
      <c r="A203" s="64">
        <v>4178</v>
      </c>
      <c r="B203" s="44" t="s">
        <v>153</v>
      </c>
      <c r="C203" s="44" t="s">
        <v>12</v>
      </c>
      <c r="D203" s="52">
        <v>92409</v>
      </c>
      <c r="E203" s="50" t="str">
        <f>VLOOKUP(D203,SERVIÇOS_AGOST!$A$7:$D$7425,2,0)</f>
        <v>MONTAGEM E DESMONTAGEM DE FÔRMA DE PILARES RETANGULARES E ESTRUTURAS SIMILARES, PÉ-DIREITO SIMPLES, EM MADEIRA SERRADA, 1 UTILIZAÇÃO. AF_09/2020</v>
      </c>
      <c r="F203" s="45" t="str">
        <f>VLOOKUP(D203,SERVIÇOS_AGOST!$A$7:$D$7425,3,0)</f>
        <v>M2</v>
      </c>
      <c r="G203" s="51">
        <v>50</v>
      </c>
      <c r="H203" s="47">
        <f>COMPOSICAO!I1587</f>
        <v>220.25</v>
      </c>
      <c r="I203" s="48">
        <f t="shared" si="4"/>
        <v>11012.5</v>
      </c>
      <c r="J203" s="48">
        <f t="shared" si="5"/>
        <v>13861.433999999999</v>
      </c>
    </row>
    <row r="204" spans="1:10" s="11" customFormat="1" ht="30" customHeight="1">
      <c r="A204" s="64">
        <v>4179</v>
      </c>
      <c r="B204" s="44" t="s">
        <v>153</v>
      </c>
      <c r="C204" s="44" t="s">
        <v>12</v>
      </c>
      <c r="D204" s="52">
        <v>92417</v>
      </c>
      <c r="E204" s="50" t="str">
        <f>VLOOKUP(D204,SERVIÇOS_AGOST!$A$7:$D$7425,2,0)</f>
        <v>MONTAGEM E DESMONTAGEM DE FÔRMA DE PILARES RETANGULARES E ESTRUTURAS SIMILARES, PÉ-DIREITO DUPLO, EM CHAPA DE MADEIRA COMPENSADA RESINADA, 2 UTILIZAÇÕES. AF_09/2020</v>
      </c>
      <c r="F204" s="45" t="str">
        <f>VLOOKUP(D204,SERVIÇOS_AGOST!$A$7:$D$7425,3,0)</f>
        <v>M2</v>
      </c>
      <c r="G204" s="51">
        <v>50</v>
      </c>
      <c r="H204" s="47">
        <f>COMPOSICAO!I1598</f>
        <v>104.02999999999999</v>
      </c>
      <c r="I204" s="48">
        <f t="shared" si="4"/>
        <v>5201.5</v>
      </c>
      <c r="J204" s="48">
        <f t="shared" si="5"/>
        <v>6547.1279999999997</v>
      </c>
    </row>
    <row r="205" spans="1:10" s="11" customFormat="1" ht="20.100000000000001" customHeight="1">
      <c r="A205" s="64">
        <v>4180</v>
      </c>
      <c r="B205" s="44" t="s">
        <v>153</v>
      </c>
      <c r="C205" s="44" t="s">
        <v>12</v>
      </c>
      <c r="D205" s="52">
        <v>92411</v>
      </c>
      <c r="E205" s="50" t="str">
        <f>VLOOKUP(D205,SERVIÇOS_AGOST!$A$7:$D$7425,2,0)</f>
        <v>MONTAGEM E DESMONTAGEM DE FÔRMA DE PILARES RETANGULARES E ESTRUTURAS SIMILARES, PÉ-DIREITO SIMPLES, EM MADEIRA SERRADA, 2 UTILIZAÇÕES. AF_09/2020</v>
      </c>
      <c r="F205" s="45" t="str">
        <f>VLOOKUP(D205,SERVIÇOS_AGOST!$A$7:$D$7425,3,0)</f>
        <v>M2</v>
      </c>
      <c r="G205" s="51">
        <v>50</v>
      </c>
      <c r="H205" s="47">
        <f>COMPOSICAO!I1606</f>
        <v>131.61000000000001</v>
      </c>
      <c r="I205" s="48">
        <f t="shared" si="4"/>
        <v>6580.5</v>
      </c>
      <c r="J205" s="48">
        <f t="shared" si="5"/>
        <v>8282.875</v>
      </c>
    </row>
    <row r="206" spans="1:10" s="11" customFormat="1" ht="20.100000000000001" customHeight="1">
      <c r="A206" s="64">
        <v>4181</v>
      </c>
      <c r="B206" s="44" t="s">
        <v>153</v>
      </c>
      <c r="C206" s="44" t="s">
        <v>12</v>
      </c>
      <c r="D206" s="52">
        <v>92446</v>
      </c>
      <c r="E206" s="50" t="str">
        <f>VLOOKUP(D206,SERVIÇOS_AGOST!$A$7:$D$7425,2,0)</f>
        <v>MONTAGEM E DESMONTAGEM DE FÔRMA DE VIGA, ESCORAMENTO COM PONTALETE DE MADEIRA, PÉ-DIREITO SIMPLES, EM MADEIRA SERRADA, 1 UTILIZAÇÃO. AF_09/2020</v>
      </c>
      <c r="F206" s="45" t="str">
        <f>VLOOKUP(D206,SERVIÇOS_AGOST!$A$7:$D$7425,3,0)</f>
        <v>M2</v>
      </c>
      <c r="G206" s="51">
        <v>50</v>
      </c>
      <c r="H206" s="47">
        <f>COMPOSICAO!I1616</f>
        <v>204.4</v>
      </c>
      <c r="I206" s="48">
        <f t="shared" si="4"/>
        <v>10220</v>
      </c>
      <c r="J206" s="48">
        <f t="shared" si="5"/>
        <v>12863.914000000001</v>
      </c>
    </row>
    <row r="207" spans="1:10" s="11" customFormat="1" ht="20.100000000000001" customHeight="1">
      <c r="A207" s="64">
        <v>4182</v>
      </c>
      <c r="B207" s="44" t="s">
        <v>153</v>
      </c>
      <c r="C207" s="44" t="s">
        <v>12</v>
      </c>
      <c r="D207" s="52">
        <v>92447</v>
      </c>
      <c r="E207" s="50" t="str">
        <f>VLOOKUP(D207,SERVIÇOS_AGOST!$A$7:$D$7425,2,0)</f>
        <v>MONTAGEM E DESMONTAGEM DE FÔRMA DE VIGA, ESCORAMENTO COM PONTALETE DE MADEIRA, PÉ-DIREITO SIMPLES, EM MADEIRA SERRADA, 2 UTILIZAÇÕES. AF_09/2020</v>
      </c>
      <c r="F207" s="45" t="str">
        <f>VLOOKUP(D207,SERVIÇOS_AGOST!$A$7:$D$7425,3,0)</f>
        <v>M2</v>
      </c>
      <c r="G207" s="51">
        <v>50</v>
      </c>
      <c r="H207" s="47">
        <f>COMPOSICAO!I1626</f>
        <v>139.14000000000001</v>
      </c>
      <c r="I207" s="48">
        <f t="shared" si="4"/>
        <v>6957</v>
      </c>
      <c r="J207" s="48">
        <f t="shared" si="5"/>
        <v>8756.7759999999998</v>
      </c>
    </row>
    <row r="208" spans="1:10" s="11" customFormat="1" ht="20.100000000000001" customHeight="1">
      <c r="A208" s="64">
        <v>4183</v>
      </c>
      <c r="B208" s="44" t="s">
        <v>153</v>
      </c>
      <c r="C208" s="44" t="s">
        <v>12</v>
      </c>
      <c r="D208" s="52">
        <v>92448</v>
      </c>
      <c r="E208" s="50" t="str">
        <f>VLOOKUP(D208,SERVIÇOS_AGOST!$A$7:$D$7425,2,0)</f>
        <v>MONTAGEM E DESMONTAGEM DE FÔRMA DE VIGA, ESCORAMENTO COM PONTALETE DE MADEIRA, PÉ-DIREITO SIMPLES, EM MADEIRA SERRADA, 4 UTILIZAÇÕES. AF_09/2020</v>
      </c>
      <c r="F208" s="45" t="str">
        <f>VLOOKUP(D208,SERVIÇOS_AGOST!$A$7:$D$7425,3,0)</f>
        <v>M2</v>
      </c>
      <c r="G208" s="51">
        <v>50</v>
      </c>
      <c r="H208" s="47">
        <f>COMPOSICAO!I1636</f>
        <v>109.1</v>
      </c>
      <c r="I208" s="48">
        <f t="shared" si="4"/>
        <v>5455</v>
      </c>
      <c r="J208" s="48">
        <f t="shared" si="5"/>
        <v>6866.2089999999998</v>
      </c>
    </row>
    <row r="209" spans="1:10" s="11" customFormat="1" ht="30" customHeight="1">
      <c r="A209" s="64">
        <v>4184</v>
      </c>
      <c r="B209" s="44" t="s">
        <v>153</v>
      </c>
      <c r="C209" s="44" t="s">
        <v>12</v>
      </c>
      <c r="D209" s="52">
        <v>92449</v>
      </c>
      <c r="E209" s="50" t="str">
        <f>VLOOKUP(D209,SERVIÇOS_AGOST!$A$7:$D$7425,2,0)</f>
        <v>MONTAGEM E DESMONTAGEM DE FÔRMA DE VIGA, ESCORAMENTO COM GARFO DE MADEIRA, PÉ-DIREITO DUPLO, EM CHAPA DE MADEIRA RESINADA, 2 UTILIZAÇÕES. AF_09/2020</v>
      </c>
      <c r="F209" s="45" t="str">
        <f>VLOOKUP(D209,SERVIÇOS_AGOST!$A$7:$D$7425,3,0)</f>
        <v>M2</v>
      </c>
      <c r="G209" s="51">
        <v>50</v>
      </c>
      <c r="H209" s="47">
        <f>COMPOSICAO!I1646</f>
        <v>214.20999999999998</v>
      </c>
      <c r="I209" s="48">
        <f t="shared" si="4"/>
        <v>10710.5</v>
      </c>
      <c r="J209" s="48">
        <f t="shared" si="5"/>
        <v>13481.306</v>
      </c>
    </row>
    <row r="210" spans="1:10" s="11" customFormat="1" ht="20.100000000000001" customHeight="1">
      <c r="A210" s="64">
        <v>4185</v>
      </c>
      <c r="B210" s="44" t="s">
        <v>153</v>
      </c>
      <c r="C210" s="44" t="s">
        <v>12</v>
      </c>
      <c r="D210" s="52">
        <v>92450</v>
      </c>
      <c r="E210" s="50" t="str">
        <f>VLOOKUP(D210,SERVIÇOS_AGOST!$A$7:$D$7425,2,0)</f>
        <v>MONTAGEM E DESMONTAGEM DE FÔRMA DE VIGA, ESCORAMENTO METÁLICO, PÉ-DIREITO DUPLO, EM CHAPA DE MADEIRA RESINADA, 2 UTILIZAÇÕES. AF_09/2020</v>
      </c>
      <c r="F210" s="45" t="str">
        <f>VLOOKUP(D210,SERVIÇOS_AGOST!$A$7:$D$7425,3,0)</f>
        <v>M2</v>
      </c>
      <c r="G210" s="51">
        <v>50</v>
      </c>
      <c r="H210" s="47">
        <f>COMPOSICAO!I1657</f>
        <v>159.35999999999999</v>
      </c>
      <c r="I210" s="48">
        <f t="shared" ref="I210:I273" si="6">ROUND(G210*H210,3)</f>
        <v>7968</v>
      </c>
      <c r="J210" s="48">
        <f t="shared" ref="J210:J273" si="7">ROUND(I210*(1+$J$11),3)</f>
        <v>10029.322</v>
      </c>
    </row>
    <row r="211" spans="1:10" s="11" customFormat="1" ht="30" customHeight="1">
      <c r="A211" s="64">
        <v>4186</v>
      </c>
      <c r="B211" s="44" t="s">
        <v>153</v>
      </c>
      <c r="C211" s="44" t="s">
        <v>12</v>
      </c>
      <c r="D211" s="52">
        <v>92451</v>
      </c>
      <c r="E211" s="50" t="str">
        <f>VLOOKUP(D211,SERVIÇOS_AGOST!$A$7:$D$7425,2,0)</f>
        <v>MONTAGEM E DESMONTAGEM DE FÔRMA DE VIGA, ESCORAMENTO COM GARFO DE MADEIRA, PÉ-DIREITO SIMPLES, EM CHAPA DE MADEIRA RESINADA, 2 UTILIZAÇÕES. AF_09/2020</v>
      </c>
      <c r="F211" s="45" t="str">
        <f>VLOOKUP(D211,SERVIÇOS_AGOST!$A$7:$D$7425,3,0)</f>
        <v>M2</v>
      </c>
      <c r="G211" s="51">
        <v>50</v>
      </c>
      <c r="H211" s="47">
        <f>COMPOSICAO!I1667</f>
        <v>143.63000000000002</v>
      </c>
      <c r="I211" s="48">
        <f t="shared" si="6"/>
        <v>7181.5</v>
      </c>
      <c r="J211" s="48">
        <f t="shared" si="7"/>
        <v>9039.3539999999994</v>
      </c>
    </row>
    <row r="212" spans="1:10" s="11" customFormat="1" ht="20.100000000000001" customHeight="1">
      <c r="A212" s="64">
        <v>4187</v>
      </c>
      <c r="B212" s="44" t="s">
        <v>153</v>
      </c>
      <c r="C212" s="44" t="s">
        <v>12</v>
      </c>
      <c r="D212" s="52">
        <v>92452</v>
      </c>
      <c r="E212" s="50" t="str">
        <f>VLOOKUP(D212,SERVIÇOS_AGOST!$A$7:$D$7425,2,0)</f>
        <v>MONTAGEM E DESMONTAGEM DE FÔRMA DE VIGA, ESCORAMENTO METÁLICO, PÉ-DIREITO SIMPLES, EM CHAPA DE MADEIRA RESINADA, 2 UTILIZAÇÕES. AF_09/2020</v>
      </c>
      <c r="F212" s="45" t="str">
        <f>VLOOKUP(D212,SERVIÇOS_AGOST!$A$7:$D$7425,3,0)</f>
        <v>M2</v>
      </c>
      <c r="G212" s="51">
        <v>50</v>
      </c>
      <c r="H212" s="47">
        <f>COMPOSICAO!I1680</f>
        <v>102.38</v>
      </c>
      <c r="I212" s="48">
        <f t="shared" si="6"/>
        <v>5119</v>
      </c>
      <c r="J212" s="48">
        <f t="shared" si="7"/>
        <v>6443.2849999999999</v>
      </c>
    </row>
    <row r="213" spans="1:10" s="11" customFormat="1" ht="20.100000000000001" customHeight="1">
      <c r="A213" s="64">
        <v>4188</v>
      </c>
      <c r="B213" s="44" t="s">
        <v>153</v>
      </c>
      <c r="C213" s="44" t="s">
        <v>12</v>
      </c>
      <c r="D213" s="52">
        <v>96536</v>
      </c>
      <c r="E213" s="50" t="str">
        <f>VLOOKUP(D213,SERVIÇOS_AGOST!$A$7:$D$7425,2,0)</f>
        <v>FABRICAÇÃO, MONTAGEM E DESMONTAGEM DE FÔRMA PARA VIGA BALDRAME, EM MADEIRA SERRADA, E=25 MM, 4 UTILIZAÇÕES. AF_06/2017</v>
      </c>
      <c r="F213" s="45" t="str">
        <f>VLOOKUP(D213,SERVIÇOS_AGOST!$A$7:$D$7425,3,0)</f>
        <v>M2</v>
      </c>
      <c r="G213" s="51">
        <v>50</v>
      </c>
      <c r="H213" s="47">
        <f>COMPOSICAO!I1693</f>
        <v>50.43</v>
      </c>
      <c r="I213" s="48">
        <f t="shared" si="6"/>
        <v>2521.5</v>
      </c>
      <c r="J213" s="48">
        <f t="shared" si="7"/>
        <v>3173.8119999999999</v>
      </c>
    </row>
    <row r="214" spans="1:10" s="11" customFormat="1" ht="20.100000000000001" customHeight="1">
      <c r="A214" s="64">
        <v>4189</v>
      </c>
      <c r="B214" s="44" t="s">
        <v>153</v>
      </c>
      <c r="C214" s="44" t="s">
        <v>12</v>
      </c>
      <c r="D214" s="52">
        <v>96537</v>
      </c>
      <c r="E214" s="50" t="str">
        <f>VLOOKUP(D214,SERVIÇOS_AGOST!$A$7:$D$7425,2,0)</f>
        <v>FABRICAÇÃO, MONTAGEM E DESMONTAGEM DE FÔRMA PARA BLOCO DE COROAMENTO, EM CHAPA DE MADEIRA COMPENSADA RESINADA, E=17 MM, 2 UTILIZAÇÕES. AF_06/2017</v>
      </c>
      <c r="F214" s="45" t="str">
        <f>VLOOKUP(D214,SERVIÇOS_AGOST!$A$7:$D$7425,3,0)</f>
        <v>M2</v>
      </c>
      <c r="G214" s="51">
        <v>50</v>
      </c>
      <c r="H214" s="47">
        <f>COMPOSICAO!I1708</f>
        <v>135.51999999999998</v>
      </c>
      <c r="I214" s="48">
        <f t="shared" si="6"/>
        <v>6776</v>
      </c>
      <c r="J214" s="48">
        <f t="shared" si="7"/>
        <v>8528.9509999999991</v>
      </c>
    </row>
    <row r="215" spans="1:10" s="11" customFormat="1" ht="20.100000000000001" customHeight="1">
      <c r="A215" s="64">
        <v>4190</v>
      </c>
      <c r="B215" s="44" t="s">
        <v>153</v>
      </c>
      <c r="C215" s="44" t="s">
        <v>12</v>
      </c>
      <c r="D215" s="52">
        <v>96538</v>
      </c>
      <c r="E215" s="50" t="str">
        <f>VLOOKUP(D215,SERVIÇOS_AGOST!$A$7:$D$7425,2,0)</f>
        <v>FABRICAÇÃO, MONTAGEM E DESMONTAGEM DE FÔRMA PARA SAPATA, EM CHAPA DE MADEIRA COMPENSADA RESINADA, E=17 MM, 2 UTILIZAÇÕES. AF_06/2017</v>
      </c>
      <c r="F215" s="45" t="str">
        <f>VLOOKUP(D215,SERVIÇOS_AGOST!$A$7:$D$7425,3,0)</f>
        <v>M2</v>
      </c>
      <c r="G215" s="51">
        <v>50</v>
      </c>
      <c r="H215" s="47">
        <f>COMPOSICAO!I1723</f>
        <v>180.24999999999997</v>
      </c>
      <c r="I215" s="48">
        <f t="shared" si="6"/>
        <v>9012.5</v>
      </c>
      <c r="J215" s="48">
        <f t="shared" si="7"/>
        <v>11344.034</v>
      </c>
    </row>
    <row r="216" spans="1:10" s="11" customFormat="1" ht="20.100000000000001" customHeight="1">
      <c r="A216" s="64">
        <v>4191</v>
      </c>
      <c r="B216" s="44" t="s">
        <v>153</v>
      </c>
      <c r="C216" s="44" t="s">
        <v>12</v>
      </c>
      <c r="D216" s="52">
        <v>96539</v>
      </c>
      <c r="E216" s="50" t="str">
        <f>VLOOKUP(D216,SERVIÇOS_AGOST!$A$7:$D$7425,2,0)</f>
        <v>FABRICAÇÃO, MONTAGEM E DESMONTAGEM DE FÔRMA PARA VIGA BALDRAME, EM CHAPA DE MADEIRA COMPENSADA RESINADA, E=17 MM, 2 UTILIZAÇÕES. AF_06/2017</v>
      </c>
      <c r="F216" s="45" t="str">
        <f>VLOOKUP(D216,SERVIÇOS_AGOST!$A$7:$D$7425,3,0)</f>
        <v>M2</v>
      </c>
      <c r="G216" s="51">
        <v>50</v>
      </c>
      <c r="H216" s="47">
        <f>COMPOSICAO!I1737</f>
        <v>86.21</v>
      </c>
      <c r="I216" s="48">
        <f t="shared" si="6"/>
        <v>4310.5</v>
      </c>
      <c r="J216" s="48">
        <f t="shared" si="7"/>
        <v>5425.6260000000002</v>
      </c>
    </row>
    <row r="217" spans="1:10" s="11" customFormat="1" ht="20.100000000000001" customHeight="1">
      <c r="A217" s="64">
        <v>4192</v>
      </c>
      <c r="B217" s="44" t="s">
        <v>153</v>
      </c>
      <c r="C217" s="44" t="s">
        <v>12</v>
      </c>
      <c r="D217" s="52">
        <v>96540</v>
      </c>
      <c r="E217" s="50" t="str">
        <f>VLOOKUP(D217,SERVIÇOS_AGOST!$A$7:$D$7425,2,0)</f>
        <v>FABRICAÇÃO, MONTAGEM E DESMONTAGEM DE FÔRMA PARA BLOCO DE COROAMENTO, EM CHAPA DE MADEIRA COMPENSADA RESINADA, E=17 MM, 4 UTILIZAÇÕES. AF_06/2017</v>
      </c>
      <c r="F217" s="45" t="str">
        <f>VLOOKUP(D217,SERVIÇOS_AGOST!$A$7:$D$7425,3,0)</f>
        <v>M2</v>
      </c>
      <c r="G217" s="51">
        <v>50</v>
      </c>
      <c r="H217" s="47">
        <f>COMPOSICAO!I1752</f>
        <v>87.55</v>
      </c>
      <c r="I217" s="48">
        <f t="shared" si="6"/>
        <v>4377.5</v>
      </c>
      <c r="J217" s="48">
        <f t="shared" si="7"/>
        <v>5509.9589999999998</v>
      </c>
    </row>
    <row r="218" spans="1:10" s="11" customFormat="1" ht="20.100000000000001" customHeight="1">
      <c r="A218" s="64">
        <v>4193</v>
      </c>
      <c r="B218" s="44" t="s">
        <v>153</v>
      </c>
      <c r="C218" s="44" t="s">
        <v>12</v>
      </c>
      <c r="D218" s="52">
        <v>96541</v>
      </c>
      <c r="E218" s="50" t="str">
        <f>VLOOKUP(D218,SERVIÇOS_AGOST!$A$7:$D$7425,2,0)</f>
        <v>FABRICAÇÃO, MONTAGEM E DESMONTAGEM DE FÔRMA PARA SAPATA, EM CHAPA DE MADEIRA COMPENSADA RESINADA, E=17 MM, 4 UTILIZAÇÕES. AF_06/2017</v>
      </c>
      <c r="F218" s="45" t="str">
        <f>VLOOKUP(D218,SERVIÇOS_AGOST!$A$7:$D$7425,3,0)</f>
        <v>M2</v>
      </c>
      <c r="G218" s="51">
        <v>50</v>
      </c>
      <c r="H218" s="47">
        <f>COMPOSICAO!I1767</f>
        <v>119.11</v>
      </c>
      <c r="I218" s="48">
        <f t="shared" si="6"/>
        <v>5955.5</v>
      </c>
      <c r="J218" s="48">
        <f t="shared" si="7"/>
        <v>7496.1880000000001</v>
      </c>
    </row>
    <row r="219" spans="1:10" s="11" customFormat="1" ht="20.100000000000001" customHeight="1">
      <c r="A219" s="64">
        <v>4194</v>
      </c>
      <c r="B219" s="44" t="s">
        <v>153</v>
      </c>
      <c r="C219" s="44" t="s">
        <v>12</v>
      </c>
      <c r="D219" s="52">
        <v>95240</v>
      </c>
      <c r="E219" s="50" t="str">
        <f>VLOOKUP(D219,SERVIÇOS_AGOST!$A$7:$D$7425,2,0)</f>
        <v>LASTRO DE CONCRETO MAGRO, APLICADO EM PISOS, LAJES SOBRE SOLO OU RADIERS, ESPESSURA DE 3 CM. AF_07/2016</v>
      </c>
      <c r="F219" s="45" t="str">
        <f>VLOOKUP(D219,SERVIÇOS_AGOST!$A$7:$D$7425,3,0)</f>
        <v>M2</v>
      </c>
      <c r="G219" s="51">
        <v>200</v>
      </c>
      <c r="H219" s="47">
        <f>COMPOSICAO!I1773</f>
        <v>11.24</v>
      </c>
      <c r="I219" s="48">
        <f t="shared" si="6"/>
        <v>2248</v>
      </c>
      <c r="J219" s="48">
        <f t="shared" si="7"/>
        <v>2829.558</v>
      </c>
    </row>
    <row r="220" spans="1:10" s="11" customFormat="1" ht="20.100000000000001" customHeight="1">
      <c r="A220" s="64">
        <v>4195</v>
      </c>
      <c r="B220" s="44" t="s">
        <v>153</v>
      </c>
      <c r="C220" s="44" t="s">
        <v>12</v>
      </c>
      <c r="D220" s="52">
        <v>95241</v>
      </c>
      <c r="E220" s="50" t="str">
        <f>VLOOKUP(D220,SERVIÇOS_AGOST!$A$7:$D$7425,2,0)</f>
        <v>LASTRO DE CONCRETO MAGRO, APLICADO EM PISOS, LAJES SOBRE SOLO OU RADIERS, ESPESSURA DE 5 CM. AF_07/2016</v>
      </c>
      <c r="F220" s="45" t="str">
        <f>VLOOKUP(D220,SERVIÇOS_AGOST!$A$7:$D$7425,3,0)</f>
        <v>M2</v>
      </c>
      <c r="G220" s="51">
        <v>200</v>
      </c>
      <c r="H220" s="47">
        <f>COMPOSICAO!I1779</f>
        <v>18.740000000000002</v>
      </c>
      <c r="I220" s="48">
        <f t="shared" si="6"/>
        <v>3748</v>
      </c>
      <c r="J220" s="48">
        <f t="shared" si="7"/>
        <v>4717.6080000000002</v>
      </c>
    </row>
    <row r="221" spans="1:10" s="11" customFormat="1" ht="20.100000000000001" customHeight="1">
      <c r="A221" s="64">
        <v>4196</v>
      </c>
      <c r="B221" s="44" t="s">
        <v>153</v>
      </c>
      <c r="C221" s="44" t="s">
        <v>12</v>
      </c>
      <c r="D221" s="52">
        <v>96616</v>
      </c>
      <c r="E221" s="50" t="str">
        <f>VLOOKUP(D221,SERVIÇOS_AGOST!$A$7:$D$7425,2,0)</f>
        <v>LASTRO DE CONCRETO MAGRO, APLICADO EM BLOCOS DE COROAMENTO OU SAPATAS. AF_08/2017</v>
      </c>
      <c r="F221" s="45" t="str">
        <f>VLOOKUP(D221,SERVIÇOS_AGOST!$A$7:$D$7425,3,0)</f>
        <v>M3</v>
      </c>
      <c r="G221" s="51">
        <v>10</v>
      </c>
      <c r="H221" s="47">
        <f>COMPOSICAO!I1785</f>
        <v>387.82000000000005</v>
      </c>
      <c r="I221" s="48">
        <f t="shared" si="6"/>
        <v>3878.2</v>
      </c>
      <c r="J221" s="48">
        <f t="shared" si="7"/>
        <v>4881.49</v>
      </c>
    </row>
    <row r="222" spans="1:10" s="11" customFormat="1" ht="20.100000000000001" customHeight="1">
      <c r="A222" s="64">
        <v>4197</v>
      </c>
      <c r="B222" s="44" t="s">
        <v>153</v>
      </c>
      <c r="C222" s="44" t="s">
        <v>12</v>
      </c>
      <c r="D222" s="52">
        <v>96617</v>
      </c>
      <c r="E222" s="50" t="str">
        <f>VLOOKUP(D222,SERVIÇOS_AGOST!$A$7:$D$7425,2,0)</f>
        <v>LASTRO DE CONCRETO MAGRO, APLICADO EM BLOCOS DE COROAMENTO OU SAPATAS, ESPESSURA DE 3 CM. AF_08/2017</v>
      </c>
      <c r="F222" s="45" t="str">
        <f>VLOOKUP(D222,SERVIÇOS_AGOST!$A$7:$D$7425,3,0)</f>
        <v>M2</v>
      </c>
      <c r="G222" s="51">
        <v>40</v>
      </c>
      <c r="H222" s="47">
        <f>COMPOSICAO!I1791</f>
        <v>11.620000000000001</v>
      </c>
      <c r="I222" s="48">
        <f t="shared" si="6"/>
        <v>464.8</v>
      </c>
      <c r="J222" s="48">
        <f t="shared" si="7"/>
        <v>585.04399999999998</v>
      </c>
    </row>
    <row r="223" spans="1:10" s="11" customFormat="1" ht="20.100000000000001" customHeight="1">
      <c r="A223" s="64">
        <v>4198</v>
      </c>
      <c r="B223" s="44" t="s">
        <v>153</v>
      </c>
      <c r="C223" s="44" t="s">
        <v>12</v>
      </c>
      <c r="D223" s="52">
        <v>96619</v>
      </c>
      <c r="E223" s="50" t="str">
        <f>VLOOKUP(D223,SERVIÇOS_AGOST!$A$7:$D$7425,2,0)</f>
        <v>LASTRO DE CONCRETO MAGRO, APLICADO EM BLOCOS DE COROAMENTO OU SAPATAS, ESPESSURA DE 5 CM. AF_08/2017</v>
      </c>
      <c r="F223" s="45" t="str">
        <f>VLOOKUP(D223,SERVIÇOS_AGOST!$A$7:$D$7425,3,0)</f>
        <v>M2</v>
      </c>
      <c r="G223" s="51">
        <v>40</v>
      </c>
      <c r="H223" s="47">
        <f>COMPOSICAO!I1797</f>
        <v>19.38</v>
      </c>
      <c r="I223" s="48">
        <f t="shared" si="6"/>
        <v>775.2</v>
      </c>
      <c r="J223" s="48">
        <f t="shared" si="7"/>
        <v>975.74400000000003</v>
      </c>
    </row>
    <row r="224" spans="1:10" s="11" customFormat="1" ht="20.100000000000001" customHeight="1">
      <c r="A224" s="64">
        <v>4199</v>
      </c>
      <c r="B224" s="44" t="s">
        <v>153</v>
      </c>
      <c r="C224" s="44" t="s">
        <v>12</v>
      </c>
      <c r="D224" s="52">
        <v>96620</v>
      </c>
      <c r="E224" s="50" t="str">
        <f>VLOOKUP(D224,SERVIÇOS_AGOST!$A$7:$D$7425,2,0)</f>
        <v>LASTRO DE CONCRETO MAGRO, APLICADO EM PISOS, LAJES SOBRE SOLO OU RADIERS. AF_08/2017</v>
      </c>
      <c r="F224" s="45" t="str">
        <f>VLOOKUP(D224,SERVIÇOS_AGOST!$A$7:$D$7425,3,0)</f>
        <v>M3</v>
      </c>
      <c r="G224" s="51">
        <v>40</v>
      </c>
      <c r="H224" s="47">
        <f>COMPOSICAO!I1803</f>
        <v>375.08000000000004</v>
      </c>
      <c r="I224" s="48">
        <f t="shared" si="6"/>
        <v>15003.2</v>
      </c>
      <c r="J224" s="48">
        <f t="shared" si="7"/>
        <v>18884.527999999998</v>
      </c>
    </row>
    <row r="225" spans="1:10" s="11" customFormat="1" ht="20.100000000000001" customHeight="1">
      <c r="A225" s="64">
        <v>4200</v>
      </c>
      <c r="B225" s="44" t="s">
        <v>153</v>
      </c>
      <c r="C225" s="44" t="s">
        <v>12</v>
      </c>
      <c r="D225" s="52">
        <v>96623</v>
      </c>
      <c r="E225" s="50" t="str">
        <f>VLOOKUP(D225,SERVIÇOS_AGOST!$A$7:$D$7425,2,0)</f>
        <v>LASTRO COM MATERIAL GRANULAR, APLICADO EM BLOCOS DE COROAMENTO, ESPESSURA DE *10 CM*. AF_08/2017</v>
      </c>
      <c r="F225" s="45" t="str">
        <f>VLOOKUP(D225,SERVIÇOS_AGOST!$A$7:$D$7425,3,0)</f>
        <v>M3</v>
      </c>
      <c r="G225" s="51">
        <v>40</v>
      </c>
      <c r="H225" s="47">
        <f>COMPOSICAO!I1811</f>
        <v>110.44</v>
      </c>
      <c r="I225" s="48">
        <f t="shared" si="6"/>
        <v>4417.6000000000004</v>
      </c>
      <c r="J225" s="48">
        <f t="shared" si="7"/>
        <v>5560.433</v>
      </c>
    </row>
    <row r="226" spans="1:10" s="11" customFormat="1" ht="20.100000000000001" customHeight="1">
      <c r="A226" s="64">
        <v>4201</v>
      </c>
      <c r="B226" s="44" t="s">
        <v>153</v>
      </c>
      <c r="C226" s="44" t="s">
        <v>12</v>
      </c>
      <c r="D226" s="52">
        <v>97097</v>
      </c>
      <c r="E226" s="50" t="str">
        <f>VLOOKUP(D226,SERVIÇOS_AGOST!$A$7:$D$7425,2,0)</f>
        <v>ACABAMENTO POLIDO PARA PISO DE CONCRETO ARMADO OU LAJE SOBRE SOLO DE ALTA RESISTÊNCIA. AF_09/2021</v>
      </c>
      <c r="F226" s="45" t="str">
        <f>VLOOKUP(D226,SERVIÇOS_AGOST!$A$7:$D$7425,3,0)</f>
        <v>M2</v>
      </c>
      <c r="G226" s="51">
        <v>300</v>
      </c>
      <c r="H226" s="47">
        <f>COMPOSICAO!I1817</f>
        <v>32.9</v>
      </c>
      <c r="I226" s="48">
        <f t="shared" si="6"/>
        <v>9870</v>
      </c>
      <c r="J226" s="48">
        <f t="shared" si="7"/>
        <v>12423.369000000001</v>
      </c>
    </row>
    <row r="227" spans="1:10" s="11" customFormat="1" ht="20.100000000000001" customHeight="1">
      <c r="A227" s="64">
        <v>4202</v>
      </c>
      <c r="B227" s="44" t="s">
        <v>232</v>
      </c>
      <c r="C227" s="44" t="s">
        <v>12</v>
      </c>
      <c r="D227" s="52">
        <v>98546</v>
      </c>
      <c r="E227" s="50" t="str">
        <f>VLOOKUP(D227,SERVIÇOS_AGOST!$A$7:$D$7425,2,0)</f>
        <v>IMPERMEABILIZAÇÃO DE SUPERFÍCIE COM MANTA ASFÁLTICA, UMA CAMADA, INCLUSIVE APLICAÇÃO DE PRIMER ASFÁLTICO, E=3MM. AF_06/2018</v>
      </c>
      <c r="F227" s="45" t="str">
        <f>VLOOKUP(D227,SERVIÇOS_AGOST!$A$7:$D$7425,3,0)</f>
        <v>M2</v>
      </c>
      <c r="G227" s="51">
        <v>100</v>
      </c>
      <c r="H227" s="47">
        <f>COMPOSICAO!I1825</f>
        <v>64</v>
      </c>
      <c r="I227" s="48">
        <f t="shared" si="6"/>
        <v>6400</v>
      </c>
      <c r="J227" s="48">
        <f t="shared" si="7"/>
        <v>8055.68</v>
      </c>
    </row>
    <row r="228" spans="1:10" s="11" customFormat="1" ht="20.100000000000001" customHeight="1">
      <c r="A228" s="64">
        <v>4203</v>
      </c>
      <c r="B228" s="44" t="s">
        <v>232</v>
      </c>
      <c r="C228" s="44" t="s">
        <v>12</v>
      </c>
      <c r="D228" s="52">
        <v>98561</v>
      </c>
      <c r="E228" s="50" t="str">
        <f>VLOOKUP(D228,SERVIÇOS_AGOST!$A$7:$D$7425,2,0)</f>
        <v>IMPERMEABILIZAÇÃO DE PAREDES COM ARGAMASSA DE CIMENTO E AREIA, COM ADITIVO IMPERMEABILIZANTE, E = 2CM. AF_06/2018</v>
      </c>
      <c r="F228" s="45" t="str">
        <f>VLOOKUP(D228,SERVIÇOS_AGOST!$A$7:$D$7425,3,0)</f>
        <v>M2</v>
      </c>
      <c r="G228" s="51">
        <v>100</v>
      </c>
      <c r="H228" s="47">
        <f>COMPOSICAO!I1832</f>
        <v>25.25</v>
      </c>
      <c r="I228" s="48">
        <f t="shared" si="6"/>
        <v>2525</v>
      </c>
      <c r="J228" s="48">
        <f t="shared" si="7"/>
        <v>3178.2179999999998</v>
      </c>
    </row>
    <row r="229" spans="1:10" s="11" customFormat="1" ht="20.100000000000001" customHeight="1">
      <c r="A229" s="64">
        <v>4204</v>
      </c>
      <c r="B229" s="44" t="s">
        <v>232</v>
      </c>
      <c r="C229" s="44" t="s">
        <v>12</v>
      </c>
      <c r="D229" s="52">
        <v>98555</v>
      </c>
      <c r="E229" s="50" t="str">
        <f>VLOOKUP(D229,SERVIÇOS_AGOST!$A$7:$D$7425,2,0)</f>
        <v>IMPERMEABILIZAÇÃO DE SUPERFÍCIE COM ARGAMASSA POLIMÉRICA / MEMBRANA ACRÍLICA, 3 DEMÃOS. AF_06/2018</v>
      </c>
      <c r="F229" s="45" t="str">
        <f>VLOOKUP(D229,SERVIÇOS_AGOST!$A$7:$D$7425,3,0)</f>
        <v>M2</v>
      </c>
      <c r="G229" s="51">
        <v>100</v>
      </c>
      <c r="H229" s="47">
        <f>COMPOSICAO!I1838</f>
        <v>17.78</v>
      </c>
      <c r="I229" s="48">
        <f t="shared" si="6"/>
        <v>1778</v>
      </c>
      <c r="J229" s="48">
        <f t="shared" si="7"/>
        <v>2237.9690000000001</v>
      </c>
    </row>
    <row r="230" spans="1:10" s="11" customFormat="1" ht="20.100000000000001" customHeight="1">
      <c r="A230" s="64">
        <v>4205</v>
      </c>
      <c r="B230" s="44" t="s">
        <v>232</v>
      </c>
      <c r="C230" s="44" t="s">
        <v>12</v>
      </c>
      <c r="D230" s="52">
        <v>98560</v>
      </c>
      <c r="E230" s="50" t="str">
        <f>VLOOKUP(D230,SERVIÇOS_AGOST!$A$7:$D$7425,2,0)</f>
        <v>IMPERMEABILIZAÇÃO DE PISO COM ARGAMASSA DE CIMENTO E AREIA, COM ADITIVO IMPERMEABILIZANTE, E = 2CM. AF_06/2018</v>
      </c>
      <c r="F230" s="45" t="str">
        <f>VLOOKUP(D230,SERVIÇOS_AGOST!$A$7:$D$7425,3,0)</f>
        <v>M2</v>
      </c>
      <c r="G230" s="51">
        <v>100</v>
      </c>
      <c r="H230" s="47">
        <f>COMPOSICAO!I1845</f>
        <v>29.400000000000002</v>
      </c>
      <c r="I230" s="48">
        <f t="shared" si="6"/>
        <v>2940</v>
      </c>
      <c r="J230" s="48">
        <f t="shared" si="7"/>
        <v>3700.578</v>
      </c>
    </row>
    <row r="231" spans="1:10" s="11" customFormat="1" ht="9.9499999999999993" customHeight="1">
      <c r="A231" s="64">
        <v>4206</v>
      </c>
      <c r="B231" s="65"/>
      <c r="C231" s="66" t="s">
        <v>13</v>
      </c>
      <c r="D231" s="66" t="s">
        <v>233</v>
      </c>
      <c r="E231" s="66" t="s">
        <v>234</v>
      </c>
      <c r="F231" s="66" t="s">
        <v>235</v>
      </c>
      <c r="G231" s="67">
        <v>585</v>
      </c>
      <c r="H231" s="47">
        <f>COMPOSICAO!I1849</f>
        <v>49.59</v>
      </c>
      <c r="I231" s="48">
        <f t="shared" si="6"/>
        <v>29010.15</v>
      </c>
      <c r="J231" s="68">
        <f t="shared" si="7"/>
        <v>36515.076000000001</v>
      </c>
    </row>
    <row r="232" spans="1:10" s="11" customFormat="1" ht="9.9499999999999993" customHeight="1">
      <c r="A232" s="64">
        <v>4207</v>
      </c>
      <c r="B232" s="65"/>
      <c r="C232" s="66" t="s">
        <v>13</v>
      </c>
      <c r="D232" s="66" t="s">
        <v>236</v>
      </c>
      <c r="E232" s="66" t="s">
        <v>237</v>
      </c>
      <c r="F232" s="66" t="s">
        <v>235</v>
      </c>
      <c r="G232" s="67">
        <v>585</v>
      </c>
      <c r="H232" s="47">
        <f>COMPOSICAO!I1853</f>
        <v>11.67</v>
      </c>
      <c r="I232" s="48">
        <f t="shared" si="6"/>
        <v>6826.95</v>
      </c>
      <c r="J232" s="68">
        <f t="shared" si="7"/>
        <v>8593.0820000000003</v>
      </c>
    </row>
    <row r="233" spans="1:10" s="11" customFormat="1" ht="20.100000000000001" customHeight="1">
      <c r="A233" s="64">
        <v>4208</v>
      </c>
      <c r="B233" s="65"/>
      <c r="C233" s="66" t="s">
        <v>13</v>
      </c>
      <c r="D233" s="66" t="s">
        <v>238</v>
      </c>
      <c r="E233" s="66" t="s">
        <v>239</v>
      </c>
      <c r="F233" s="66" t="s">
        <v>19</v>
      </c>
      <c r="G233" s="67">
        <v>40</v>
      </c>
      <c r="H233" s="47">
        <f>COMPOSICAO!I1863</f>
        <v>179.44</v>
      </c>
      <c r="I233" s="48">
        <f t="shared" si="6"/>
        <v>7177.6</v>
      </c>
      <c r="J233" s="68">
        <f t="shared" si="7"/>
        <v>9034.4449999999997</v>
      </c>
    </row>
    <row r="234" spans="1:10" s="11" customFormat="1" ht="20.100000000000001" customHeight="1">
      <c r="A234" s="64">
        <v>4209</v>
      </c>
      <c r="B234" s="65"/>
      <c r="C234" s="66" t="s">
        <v>13</v>
      </c>
      <c r="D234" s="66" t="s">
        <v>240</v>
      </c>
      <c r="E234" s="66" t="s">
        <v>241</v>
      </c>
      <c r="F234" s="66" t="s">
        <v>19</v>
      </c>
      <c r="G234" s="67">
        <v>40</v>
      </c>
      <c r="H234" s="47">
        <f>COMPOSICAO!I1873</f>
        <v>293.98</v>
      </c>
      <c r="I234" s="48">
        <f t="shared" si="6"/>
        <v>11759.2</v>
      </c>
      <c r="J234" s="68">
        <f t="shared" si="7"/>
        <v>14801.305</v>
      </c>
    </row>
    <row r="235" spans="1:10" s="11" customFormat="1" ht="20.100000000000001" customHeight="1">
      <c r="A235" s="64">
        <v>4210</v>
      </c>
      <c r="B235" s="65"/>
      <c r="C235" s="66" t="s">
        <v>13</v>
      </c>
      <c r="D235" s="66" t="s">
        <v>242</v>
      </c>
      <c r="E235" s="66" t="s">
        <v>243</v>
      </c>
      <c r="F235" s="66" t="s">
        <v>19</v>
      </c>
      <c r="G235" s="67">
        <v>15</v>
      </c>
      <c r="H235" s="47">
        <f>COMPOSICAO!I1883</f>
        <v>89.259999999999991</v>
      </c>
      <c r="I235" s="48">
        <f t="shared" si="6"/>
        <v>1338.9</v>
      </c>
      <c r="J235" s="68">
        <f t="shared" si="7"/>
        <v>1685.2729999999999</v>
      </c>
    </row>
    <row r="236" spans="1:10" s="11" customFormat="1" ht="20.100000000000001" customHeight="1">
      <c r="A236" s="64">
        <v>4211</v>
      </c>
      <c r="B236" s="44" t="s">
        <v>244</v>
      </c>
      <c r="C236" s="44" t="s">
        <v>13</v>
      </c>
      <c r="D236" s="44" t="s">
        <v>245</v>
      </c>
      <c r="E236" s="50" t="s">
        <v>246</v>
      </c>
      <c r="F236" s="45" t="s">
        <v>247</v>
      </c>
      <c r="G236" s="51">
        <v>6</v>
      </c>
      <c r="H236" s="47">
        <f>COMPOSICAO!I1887</f>
        <v>492.54</v>
      </c>
      <c r="I236" s="48">
        <f t="shared" si="6"/>
        <v>2955.24</v>
      </c>
      <c r="J236" s="48">
        <f t="shared" si="7"/>
        <v>3719.761</v>
      </c>
    </row>
    <row r="237" spans="1:10" s="11" customFormat="1" ht="20.100000000000001" customHeight="1">
      <c r="A237" s="64">
        <v>4212</v>
      </c>
      <c r="B237" s="44" t="s">
        <v>244</v>
      </c>
      <c r="C237" s="44" t="s">
        <v>13</v>
      </c>
      <c r="D237" s="44" t="s">
        <v>248</v>
      </c>
      <c r="E237" s="50" t="s">
        <v>249</v>
      </c>
      <c r="F237" s="45" t="s">
        <v>247</v>
      </c>
      <c r="G237" s="51">
        <v>6</v>
      </c>
      <c r="H237" s="47">
        <f>COMPOSICAO!I1891</f>
        <v>810.15</v>
      </c>
      <c r="I237" s="48">
        <f t="shared" si="6"/>
        <v>4860.8999999999996</v>
      </c>
      <c r="J237" s="48">
        <f t="shared" si="7"/>
        <v>6118.415</v>
      </c>
    </row>
    <row r="238" spans="1:10" s="11" customFormat="1" ht="20.100000000000001" customHeight="1">
      <c r="A238" s="64">
        <v>4213</v>
      </c>
      <c r="B238" s="44" t="s">
        <v>244</v>
      </c>
      <c r="C238" s="44" t="s">
        <v>13</v>
      </c>
      <c r="D238" s="44" t="s">
        <v>250</v>
      </c>
      <c r="E238" s="50" t="s">
        <v>251</v>
      </c>
      <c r="F238" s="45" t="s">
        <v>247</v>
      </c>
      <c r="G238" s="51">
        <v>6</v>
      </c>
      <c r="H238" s="47">
        <f>COMPOSICAO!I1895</f>
        <v>204.09</v>
      </c>
      <c r="I238" s="48">
        <f t="shared" si="6"/>
        <v>1224.54</v>
      </c>
      <c r="J238" s="48">
        <f t="shared" si="7"/>
        <v>1541.328</v>
      </c>
    </row>
    <row r="239" spans="1:10" s="11" customFormat="1" ht="20.100000000000001" customHeight="1">
      <c r="A239" s="64">
        <v>4214</v>
      </c>
      <c r="B239" s="44" t="s">
        <v>244</v>
      </c>
      <c r="C239" s="44" t="s">
        <v>13</v>
      </c>
      <c r="D239" s="44" t="s">
        <v>252</v>
      </c>
      <c r="E239" s="50" t="s">
        <v>253</v>
      </c>
      <c r="F239" s="45" t="s">
        <v>254</v>
      </c>
      <c r="G239" s="51">
        <v>30</v>
      </c>
      <c r="H239" s="47">
        <f>COMPOSICAO!I1901</f>
        <v>53.68</v>
      </c>
      <c r="I239" s="48">
        <f t="shared" si="6"/>
        <v>1610.4</v>
      </c>
      <c r="J239" s="48">
        <f t="shared" si="7"/>
        <v>2027.01</v>
      </c>
    </row>
    <row r="240" spans="1:10" s="11" customFormat="1" ht="20.100000000000001" customHeight="1">
      <c r="A240" s="64">
        <v>4215</v>
      </c>
      <c r="B240" s="44" t="s">
        <v>244</v>
      </c>
      <c r="C240" s="44" t="s">
        <v>13</v>
      </c>
      <c r="D240" s="44" t="s">
        <v>255</v>
      </c>
      <c r="E240" s="50" t="s">
        <v>256</v>
      </c>
      <c r="F240" s="45" t="s">
        <v>254</v>
      </c>
      <c r="G240" s="51">
        <v>90</v>
      </c>
      <c r="H240" s="47">
        <f>COMPOSICAO!I1907</f>
        <v>84.47</v>
      </c>
      <c r="I240" s="48">
        <f t="shared" si="6"/>
        <v>7602.3</v>
      </c>
      <c r="J240" s="48">
        <f t="shared" si="7"/>
        <v>9569.0149999999994</v>
      </c>
    </row>
    <row r="241" spans="1:123" s="11" customFormat="1" ht="20.100000000000001" customHeight="1">
      <c r="A241" s="69">
        <v>4216</v>
      </c>
      <c r="B241" s="70" t="s">
        <v>244</v>
      </c>
      <c r="C241" s="70" t="s">
        <v>13</v>
      </c>
      <c r="D241" s="70" t="s">
        <v>257</v>
      </c>
      <c r="E241" s="71" t="s">
        <v>258</v>
      </c>
      <c r="F241" s="72" t="s">
        <v>247</v>
      </c>
      <c r="G241" s="73">
        <v>8</v>
      </c>
      <c r="H241" s="74">
        <v>44.82</v>
      </c>
      <c r="I241" s="75">
        <f t="shared" si="6"/>
        <v>358.56</v>
      </c>
      <c r="J241" s="75">
        <f t="shared" si="7"/>
        <v>451.31900000000002</v>
      </c>
      <c r="K241" s="76"/>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row>
    <row r="242" spans="1:123" s="11" customFormat="1" ht="20.100000000000001" customHeight="1">
      <c r="A242" s="64">
        <v>4217</v>
      </c>
      <c r="B242" s="44" t="s">
        <v>244</v>
      </c>
      <c r="C242" s="44" t="s">
        <v>13</v>
      </c>
      <c r="D242" s="44" t="s">
        <v>259</v>
      </c>
      <c r="E242" s="50" t="s">
        <v>260</v>
      </c>
      <c r="F242" s="45" t="s">
        <v>247</v>
      </c>
      <c r="G242" s="51">
        <v>8</v>
      </c>
      <c r="H242" s="47">
        <v>58.68</v>
      </c>
      <c r="I242" s="48">
        <f t="shared" si="6"/>
        <v>469.44</v>
      </c>
      <c r="J242" s="48">
        <f t="shared" si="7"/>
        <v>590.88400000000001</v>
      </c>
    </row>
    <row r="243" spans="1:123" s="11" customFormat="1" ht="20.100000000000001" customHeight="1">
      <c r="A243" s="64">
        <v>4218</v>
      </c>
      <c r="B243" s="44" t="s">
        <v>244</v>
      </c>
      <c r="C243" s="44" t="s">
        <v>13</v>
      </c>
      <c r="D243" s="44" t="s">
        <v>261</v>
      </c>
      <c r="E243" s="50" t="s">
        <v>262</v>
      </c>
      <c r="F243" s="45" t="s">
        <v>247</v>
      </c>
      <c r="G243" s="51">
        <v>10</v>
      </c>
      <c r="H243" s="47">
        <v>16.559999999999999</v>
      </c>
      <c r="I243" s="48">
        <f t="shared" si="6"/>
        <v>165.6</v>
      </c>
      <c r="J243" s="48">
        <f t="shared" si="7"/>
        <v>208.441</v>
      </c>
    </row>
    <row r="244" spans="1:123" s="11" customFormat="1" ht="20.100000000000001" customHeight="1">
      <c r="A244" s="64">
        <v>4219</v>
      </c>
      <c r="B244" s="44" t="s">
        <v>244</v>
      </c>
      <c r="C244" s="44" t="s">
        <v>13</v>
      </c>
      <c r="D244" s="44" t="s">
        <v>263</v>
      </c>
      <c r="E244" s="50" t="s">
        <v>264</v>
      </c>
      <c r="F244" s="45" t="s">
        <v>247</v>
      </c>
      <c r="G244" s="51">
        <v>30</v>
      </c>
      <c r="H244" s="47">
        <v>19.87</v>
      </c>
      <c r="I244" s="48">
        <f t="shared" si="6"/>
        <v>596.1</v>
      </c>
      <c r="J244" s="48">
        <f t="shared" si="7"/>
        <v>750.31100000000004</v>
      </c>
    </row>
    <row r="245" spans="1:123" s="11" customFormat="1" ht="20.100000000000001" customHeight="1">
      <c r="A245" s="64">
        <v>4220</v>
      </c>
      <c r="B245" s="44" t="s">
        <v>244</v>
      </c>
      <c r="C245" s="44" t="s">
        <v>13</v>
      </c>
      <c r="D245" s="44" t="s">
        <v>265</v>
      </c>
      <c r="E245" s="50" t="s">
        <v>266</v>
      </c>
      <c r="F245" s="45" t="s">
        <v>247</v>
      </c>
      <c r="G245" s="51">
        <v>24</v>
      </c>
      <c r="H245" s="47">
        <v>11.58</v>
      </c>
      <c r="I245" s="48">
        <f t="shared" si="6"/>
        <v>277.92</v>
      </c>
      <c r="J245" s="48">
        <f t="shared" si="7"/>
        <v>349.81799999999998</v>
      </c>
    </row>
    <row r="246" spans="1:123" s="11" customFormat="1" ht="20.100000000000001" customHeight="1">
      <c r="A246" s="64">
        <v>4221</v>
      </c>
      <c r="B246" s="44" t="s">
        <v>244</v>
      </c>
      <c r="C246" s="44" t="s">
        <v>13</v>
      </c>
      <c r="D246" s="44" t="s">
        <v>267</v>
      </c>
      <c r="E246" s="50" t="s">
        <v>268</v>
      </c>
      <c r="F246" s="45" t="s">
        <v>247</v>
      </c>
      <c r="G246" s="51">
        <v>16</v>
      </c>
      <c r="H246" s="47">
        <v>17</v>
      </c>
      <c r="I246" s="48">
        <f t="shared" si="6"/>
        <v>272</v>
      </c>
      <c r="J246" s="48">
        <f t="shared" si="7"/>
        <v>342.36599999999999</v>
      </c>
    </row>
    <row r="247" spans="1:123" s="11" customFormat="1" ht="20.100000000000001" customHeight="1">
      <c r="A247" s="64">
        <v>4222</v>
      </c>
      <c r="B247" s="44" t="s">
        <v>244</v>
      </c>
      <c r="C247" s="44" t="s">
        <v>13</v>
      </c>
      <c r="D247" s="44" t="s">
        <v>269</v>
      </c>
      <c r="E247" s="50" t="s">
        <v>270</v>
      </c>
      <c r="F247" s="45" t="s">
        <v>247</v>
      </c>
      <c r="G247" s="51">
        <v>2</v>
      </c>
      <c r="H247" s="47">
        <v>41.72</v>
      </c>
      <c r="I247" s="48">
        <f t="shared" si="6"/>
        <v>83.44</v>
      </c>
      <c r="J247" s="48">
        <f t="shared" si="7"/>
        <v>105.026</v>
      </c>
    </row>
    <row r="248" spans="1:123" s="11" customFormat="1" ht="20.100000000000001" customHeight="1">
      <c r="A248" s="64">
        <v>4223</v>
      </c>
      <c r="B248" s="44" t="s">
        <v>244</v>
      </c>
      <c r="C248" s="44" t="s">
        <v>13</v>
      </c>
      <c r="D248" s="44" t="s">
        <v>271</v>
      </c>
      <c r="E248" s="50" t="s">
        <v>272</v>
      </c>
      <c r="F248" s="45" t="s">
        <v>247</v>
      </c>
      <c r="G248" s="51">
        <v>20</v>
      </c>
      <c r="H248" s="47">
        <v>8.91</v>
      </c>
      <c r="I248" s="48">
        <f t="shared" si="6"/>
        <v>178.2</v>
      </c>
      <c r="J248" s="48">
        <f t="shared" si="7"/>
        <v>224.3</v>
      </c>
    </row>
    <row r="249" spans="1:123" s="11" customFormat="1" ht="20.100000000000001" customHeight="1">
      <c r="A249" s="64">
        <v>4224</v>
      </c>
      <c r="B249" s="44" t="s">
        <v>244</v>
      </c>
      <c r="C249" s="44" t="s">
        <v>13</v>
      </c>
      <c r="D249" s="44" t="s">
        <v>273</v>
      </c>
      <c r="E249" s="50" t="s">
        <v>274</v>
      </c>
      <c r="F249" s="45" t="s">
        <v>247</v>
      </c>
      <c r="G249" s="51">
        <v>20</v>
      </c>
      <c r="H249" s="47">
        <v>9.0500000000000007</v>
      </c>
      <c r="I249" s="48">
        <f t="shared" si="6"/>
        <v>181</v>
      </c>
      <c r="J249" s="48">
        <f t="shared" si="7"/>
        <v>227.82499999999999</v>
      </c>
    </row>
    <row r="250" spans="1:123" s="11" customFormat="1" ht="20.100000000000001" customHeight="1">
      <c r="A250" s="64">
        <v>4225</v>
      </c>
      <c r="B250" s="44" t="s">
        <v>244</v>
      </c>
      <c r="C250" s="44" t="s">
        <v>13</v>
      </c>
      <c r="D250" s="44" t="s">
        <v>275</v>
      </c>
      <c r="E250" s="50" t="s">
        <v>276</v>
      </c>
      <c r="F250" s="45" t="s">
        <v>254</v>
      </c>
      <c r="G250" s="51">
        <v>200</v>
      </c>
      <c r="H250" s="47">
        <f>COMPOSICAO!I1966</f>
        <v>12.95</v>
      </c>
      <c r="I250" s="48">
        <f t="shared" si="6"/>
        <v>2590</v>
      </c>
      <c r="J250" s="48">
        <f t="shared" si="7"/>
        <v>3260.0329999999999</v>
      </c>
    </row>
    <row r="251" spans="1:123" s="11" customFormat="1" ht="20.100000000000001" customHeight="1">
      <c r="A251" s="64">
        <v>4226</v>
      </c>
      <c r="B251" s="44" t="s">
        <v>244</v>
      </c>
      <c r="C251" s="44" t="s">
        <v>13</v>
      </c>
      <c r="D251" s="44" t="s">
        <v>277</v>
      </c>
      <c r="E251" s="50" t="s">
        <v>278</v>
      </c>
      <c r="F251" s="45" t="s">
        <v>254</v>
      </c>
      <c r="G251" s="51">
        <v>200</v>
      </c>
      <c r="H251" s="47">
        <v>15.81</v>
      </c>
      <c r="I251" s="48">
        <f t="shared" si="6"/>
        <v>3162</v>
      </c>
      <c r="J251" s="48">
        <f t="shared" si="7"/>
        <v>3980.009</v>
      </c>
    </row>
    <row r="252" spans="1:123" s="11" customFormat="1" ht="20.100000000000001" customHeight="1">
      <c r="A252" s="64">
        <v>4227</v>
      </c>
      <c r="B252" s="44" t="s">
        <v>244</v>
      </c>
      <c r="C252" s="44" t="s">
        <v>13</v>
      </c>
      <c r="D252" s="44" t="s">
        <v>279</v>
      </c>
      <c r="E252" s="50" t="s">
        <v>280</v>
      </c>
      <c r="F252" s="45" t="s">
        <v>247</v>
      </c>
      <c r="G252" s="51">
        <v>6</v>
      </c>
      <c r="H252" s="47">
        <v>108.79</v>
      </c>
      <c r="I252" s="48">
        <f t="shared" si="6"/>
        <v>652.74</v>
      </c>
      <c r="J252" s="48">
        <f t="shared" si="7"/>
        <v>821.60400000000004</v>
      </c>
    </row>
    <row r="253" spans="1:123" s="11" customFormat="1" ht="20.100000000000001" customHeight="1">
      <c r="A253" s="64">
        <v>4228</v>
      </c>
      <c r="B253" s="65"/>
      <c r="C253" s="66" t="s">
        <v>13</v>
      </c>
      <c r="D253" s="66" t="s">
        <v>281</v>
      </c>
      <c r="E253" s="78" t="s">
        <v>282</v>
      </c>
      <c r="F253" s="79" t="s">
        <v>247</v>
      </c>
      <c r="G253" s="67">
        <v>3</v>
      </c>
      <c r="H253" s="47">
        <v>184.15</v>
      </c>
      <c r="I253" s="48">
        <f t="shared" si="6"/>
        <v>552.45000000000005</v>
      </c>
      <c r="J253" s="68">
        <f t="shared" si="7"/>
        <v>695.36900000000003</v>
      </c>
    </row>
    <row r="254" spans="1:123" s="11" customFormat="1" ht="20.100000000000001" customHeight="1">
      <c r="A254" s="64">
        <v>4229</v>
      </c>
      <c r="B254" s="65"/>
      <c r="C254" s="66" t="s">
        <v>13</v>
      </c>
      <c r="D254" s="66" t="s">
        <v>283</v>
      </c>
      <c r="E254" s="78" t="s">
        <v>284</v>
      </c>
      <c r="F254" s="79" t="s">
        <v>247</v>
      </c>
      <c r="G254" s="67">
        <v>25</v>
      </c>
      <c r="H254" s="47">
        <v>8.98</v>
      </c>
      <c r="I254" s="48">
        <f t="shared" si="6"/>
        <v>224.5</v>
      </c>
      <c r="J254" s="68">
        <f t="shared" si="7"/>
        <v>282.57799999999997</v>
      </c>
    </row>
    <row r="255" spans="1:123" s="11" customFormat="1" ht="20.100000000000001" customHeight="1">
      <c r="A255" s="64">
        <v>4230</v>
      </c>
      <c r="B255" s="65"/>
      <c r="C255" s="66" t="s">
        <v>13</v>
      </c>
      <c r="D255" s="66" t="s">
        <v>285</v>
      </c>
      <c r="E255" s="78" t="s">
        <v>286</v>
      </c>
      <c r="F255" s="79" t="s">
        <v>247</v>
      </c>
      <c r="G255" s="67">
        <v>6</v>
      </c>
      <c r="H255" s="47">
        <v>9.7200000000000006</v>
      </c>
      <c r="I255" s="48">
        <f t="shared" si="6"/>
        <v>58.32</v>
      </c>
      <c r="J255" s="68">
        <f t="shared" si="7"/>
        <v>73.406999999999996</v>
      </c>
    </row>
    <row r="256" spans="1:123" s="11" customFormat="1" ht="9.9499999999999993" customHeight="1">
      <c r="A256" s="64">
        <v>4231</v>
      </c>
      <c r="B256" s="65"/>
      <c r="C256" s="66" t="s">
        <v>13</v>
      </c>
      <c r="D256" s="66" t="s">
        <v>287</v>
      </c>
      <c r="E256" s="78" t="s">
        <v>288</v>
      </c>
      <c r="F256" s="79" t="s">
        <v>247</v>
      </c>
      <c r="G256" s="67">
        <v>5</v>
      </c>
      <c r="H256" s="47">
        <v>57.12</v>
      </c>
      <c r="I256" s="48">
        <f t="shared" si="6"/>
        <v>285.60000000000002</v>
      </c>
      <c r="J256" s="68">
        <f t="shared" si="7"/>
        <v>359.48500000000001</v>
      </c>
    </row>
    <row r="257" spans="1:10" s="11" customFormat="1" ht="9.9499999999999993" customHeight="1">
      <c r="A257" s="64">
        <v>4232</v>
      </c>
      <c r="B257" s="65"/>
      <c r="C257" s="66" t="s">
        <v>13</v>
      </c>
      <c r="D257" s="66" t="s">
        <v>289</v>
      </c>
      <c r="E257" s="78" t="s">
        <v>290</v>
      </c>
      <c r="F257" s="79" t="s">
        <v>247</v>
      </c>
      <c r="G257" s="67">
        <v>5</v>
      </c>
      <c r="H257" s="47">
        <v>59.77</v>
      </c>
      <c r="I257" s="48">
        <f t="shared" si="6"/>
        <v>298.85000000000002</v>
      </c>
      <c r="J257" s="68">
        <f t="shared" si="7"/>
        <v>376.16199999999998</v>
      </c>
    </row>
    <row r="258" spans="1:10" s="11" customFormat="1" ht="9.9499999999999993" customHeight="1">
      <c r="A258" s="64">
        <v>4233</v>
      </c>
      <c r="B258" s="65"/>
      <c r="C258" s="66" t="s">
        <v>13</v>
      </c>
      <c r="D258" s="66" t="s">
        <v>291</v>
      </c>
      <c r="E258" s="78" t="s">
        <v>292</v>
      </c>
      <c r="F258" s="79" t="s">
        <v>247</v>
      </c>
      <c r="G258" s="67">
        <v>5</v>
      </c>
      <c r="H258" s="47">
        <v>63.89</v>
      </c>
      <c r="I258" s="48">
        <f t="shared" si="6"/>
        <v>319.45</v>
      </c>
      <c r="J258" s="68">
        <f t="shared" si="7"/>
        <v>402.09199999999998</v>
      </c>
    </row>
    <row r="259" spans="1:10" s="11" customFormat="1" ht="20.100000000000001" customHeight="1">
      <c r="A259" s="64">
        <v>4234</v>
      </c>
      <c r="B259" s="65"/>
      <c r="C259" s="66" t="s">
        <v>13</v>
      </c>
      <c r="D259" s="66" t="s">
        <v>293</v>
      </c>
      <c r="E259" s="78" t="s">
        <v>294</v>
      </c>
      <c r="F259" s="79" t="s">
        <v>247</v>
      </c>
      <c r="G259" s="67">
        <v>5</v>
      </c>
      <c r="H259" s="47">
        <v>185.06</v>
      </c>
      <c r="I259" s="48">
        <f t="shared" si="6"/>
        <v>925.3</v>
      </c>
      <c r="J259" s="68">
        <f t="shared" si="7"/>
        <v>1164.675</v>
      </c>
    </row>
    <row r="260" spans="1:10" s="11" customFormat="1" ht="20.100000000000001" customHeight="1">
      <c r="A260" s="64">
        <v>4235</v>
      </c>
      <c r="B260" s="44" t="s">
        <v>244</v>
      </c>
      <c r="C260" s="44" t="s">
        <v>13</v>
      </c>
      <c r="D260" s="44" t="s">
        <v>295</v>
      </c>
      <c r="E260" s="50" t="s">
        <v>296</v>
      </c>
      <c r="F260" s="45" t="s">
        <v>297</v>
      </c>
      <c r="G260" s="51">
        <v>6</v>
      </c>
      <c r="H260" s="47">
        <v>315.33</v>
      </c>
      <c r="I260" s="48">
        <f t="shared" si="6"/>
        <v>1891.98</v>
      </c>
      <c r="J260" s="48">
        <f t="shared" si="7"/>
        <v>2381.4349999999999</v>
      </c>
    </row>
    <row r="261" spans="1:10" s="11" customFormat="1" ht="20.100000000000001" customHeight="1">
      <c r="A261" s="64">
        <v>4236</v>
      </c>
      <c r="B261" s="44" t="s">
        <v>244</v>
      </c>
      <c r="C261" s="44" t="s">
        <v>13</v>
      </c>
      <c r="D261" s="44" t="s">
        <v>298</v>
      </c>
      <c r="E261" s="50" t="s">
        <v>299</v>
      </c>
      <c r="F261" s="45" t="s">
        <v>297</v>
      </c>
      <c r="G261" s="51">
        <v>2</v>
      </c>
      <c r="H261" s="47">
        <v>837.26</v>
      </c>
      <c r="I261" s="48">
        <f t="shared" si="6"/>
        <v>1674.52</v>
      </c>
      <c r="J261" s="48">
        <f t="shared" si="7"/>
        <v>2107.7179999999998</v>
      </c>
    </row>
    <row r="262" spans="1:10" s="11" customFormat="1" ht="20.100000000000001" customHeight="1">
      <c r="A262" s="64">
        <v>4237</v>
      </c>
      <c r="B262" s="44" t="s">
        <v>244</v>
      </c>
      <c r="C262" s="44" t="s">
        <v>13</v>
      </c>
      <c r="D262" s="44" t="s">
        <v>300</v>
      </c>
      <c r="E262" s="50" t="s">
        <v>301</v>
      </c>
      <c r="F262" s="45" t="s">
        <v>297</v>
      </c>
      <c r="G262" s="51">
        <v>200</v>
      </c>
      <c r="H262" s="47">
        <f>COMPOSICAO!I2038</f>
        <v>62.95</v>
      </c>
      <c r="I262" s="48">
        <f t="shared" si="6"/>
        <v>12590</v>
      </c>
      <c r="J262" s="48">
        <f t="shared" si="7"/>
        <v>15847.032999999999</v>
      </c>
    </row>
    <row r="263" spans="1:10" s="11" customFormat="1" ht="9.9499999999999993" customHeight="1">
      <c r="A263" s="64">
        <v>4238</v>
      </c>
      <c r="B263" s="65"/>
      <c r="C263" s="66" t="s">
        <v>13</v>
      </c>
      <c r="D263" s="66" t="s">
        <v>302</v>
      </c>
      <c r="E263" s="78" t="s">
        <v>303</v>
      </c>
      <c r="F263" s="79" t="s">
        <v>254</v>
      </c>
      <c r="G263" s="67">
        <v>82</v>
      </c>
      <c r="H263" s="47">
        <v>8.8800000000000008</v>
      </c>
      <c r="I263" s="48">
        <f t="shared" si="6"/>
        <v>728.16</v>
      </c>
      <c r="J263" s="68">
        <f t="shared" si="7"/>
        <v>916.53499999999997</v>
      </c>
    </row>
    <row r="264" spans="1:10" s="11" customFormat="1" ht="9.9499999999999993" customHeight="1">
      <c r="A264" s="64">
        <v>4239</v>
      </c>
      <c r="B264" s="65"/>
      <c r="C264" s="66" t="s">
        <v>13</v>
      </c>
      <c r="D264" s="66" t="s">
        <v>304</v>
      </c>
      <c r="E264" s="78" t="s">
        <v>305</v>
      </c>
      <c r="F264" s="79" t="s">
        <v>53</v>
      </c>
      <c r="G264" s="67">
        <v>100</v>
      </c>
      <c r="H264" s="47">
        <v>22.77</v>
      </c>
      <c r="I264" s="48">
        <f t="shared" si="6"/>
        <v>2277</v>
      </c>
      <c r="J264" s="68">
        <f t="shared" si="7"/>
        <v>2866.06</v>
      </c>
    </row>
    <row r="265" spans="1:10" s="11" customFormat="1" ht="9.9499999999999993" customHeight="1">
      <c r="A265" s="64">
        <v>4240</v>
      </c>
      <c r="B265" s="65"/>
      <c r="C265" s="66" t="s">
        <v>13</v>
      </c>
      <c r="D265" s="66" t="s">
        <v>306</v>
      </c>
      <c r="E265" s="78" t="s">
        <v>307</v>
      </c>
      <c r="F265" s="79" t="s">
        <v>53</v>
      </c>
      <c r="G265" s="67">
        <v>650</v>
      </c>
      <c r="H265" s="47">
        <v>11.5</v>
      </c>
      <c r="I265" s="48">
        <f t="shared" si="6"/>
        <v>7475</v>
      </c>
      <c r="J265" s="68">
        <f t="shared" si="7"/>
        <v>9408.7829999999994</v>
      </c>
    </row>
    <row r="266" spans="1:10" s="11" customFormat="1" ht="9.9499999999999993" customHeight="1">
      <c r="A266" s="64">
        <v>4241</v>
      </c>
      <c r="B266" s="65"/>
      <c r="C266" s="66" t="s">
        <v>13</v>
      </c>
      <c r="D266" s="66" t="s">
        <v>308</v>
      </c>
      <c r="E266" s="78" t="s">
        <v>309</v>
      </c>
      <c r="F266" s="79" t="s">
        <v>53</v>
      </c>
      <c r="G266" s="67">
        <v>410</v>
      </c>
      <c r="H266" s="47">
        <v>16.3</v>
      </c>
      <c r="I266" s="48">
        <f t="shared" si="6"/>
        <v>6683</v>
      </c>
      <c r="J266" s="68">
        <f t="shared" si="7"/>
        <v>8411.8919999999998</v>
      </c>
    </row>
    <row r="267" spans="1:10" s="11" customFormat="1" ht="9.9499999999999993" customHeight="1">
      <c r="A267" s="64">
        <v>4242</v>
      </c>
      <c r="B267" s="65"/>
      <c r="C267" s="66" t="s">
        <v>13</v>
      </c>
      <c r="D267" s="66" t="s">
        <v>310</v>
      </c>
      <c r="E267" s="78" t="s">
        <v>311</v>
      </c>
      <c r="F267" s="79" t="s">
        <v>53</v>
      </c>
      <c r="G267" s="67">
        <v>100</v>
      </c>
      <c r="H267" s="47">
        <v>30.5</v>
      </c>
      <c r="I267" s="48">
        <f t="shared" si="6"/>
        <v>3050</v>
      </c>
      <c r="J267" s="68">
        <f t="shared" si="7"/>
        <v>3839.0349999999999</v>
      </c>
    </row>
    <row r="268" spans="1:10" s="11" customFormat="1" ht="9.9499999999999993" customHeight="1">
      <c r="A268" s="64">
        <v>4243</v>
      </c>
      <c r="B268" s="65"/>
      <c r="C268" s="66" t="s">
        <v>13</v>
      </c>
      <c r="D268" s="66" t="s">
        <v>312</v>
      </c>
      <c r="E268" s="78" t="s">
        <v>313</v>
      </c>
      <c r="F268" s="79" t="s">
        <v>53</v>
      </c>
      <c r="G268" s="67">
        <v>100</v>
      </c>
      <c r="H268" s="47">
        <v>37.24</v>
      </c>
      <c r="I268" s="48">
        <f t="shared" si="6"/>
        <v>3724</v>
      </c>
      <c r="J268" s="68">
        <f t="shared" si="7"/>
        <v>4687.3990000000003</v>
      </c>
    </row>
    <row r="269" spans="1:10" s="11" customFormat="1" ht="9.9499999999999993" customHeight="1">
      <c r="A269" s="64">
        <v>4244</v>
      </c>
      <c r="B269" s="65"/>
      <c r="C269" s="66" t="s">
        <v>13</v>
      </c>
      <c r="D269" s="66" t="s">
        <v>314</v>
      </c>
      <c r="E269" s="78" t="s">
        <v>315</v>
      </c>
      <c r="F269" s="79" t="s">
        <v>247</v>
      </c>
      <c r="G269" s="67">
        <v>15</v>
      </c>
      <c r="H269" s="47">
        <v>4.26</v>
      </c>
      <c r="I269" s="48">
        <f t="shared" si="6"/>
        <v>63.9</v>
      </c>
      <c r="J269" s="68">
        <f t="shared" si="7"/>
        <v>80.430999999999997</v>
      </c>
    </row>
    <row r="270" spans="1:10" s="11" customFormat="1" ht="9.9499999999999993" customHeight="1">
      <c r="A270" s="64">
        <v>4245</v>
      </c>
      <c r="B270" s="65"/>
      <c r="C270" s="66" t="s">
        <v>13</v>
      </c>
      <c r="D270" s="66" t="s">
        <v>316</v>
      </c>
      <c r="E270" s="78" t="s">
        <v>317</v>
      </c>
      <c r="F270" s="79" t="s">
        <v>247</v>
      </c>
      <c r="G270" s="67">
        <v>15</v>
      </c>
      <c r="H270" s="47">
        <v>4.93</v>
      </c>
      <c r="I270" s="48">
        <f t="shared" si="6"/>
        <v>73.95</v>
      </c>
      <c r="J270" s="68">
        <f t="shared" si="7"/>
        <v>93.081000000000003</v>
      </c>
    </row>
    <row r="271" spans="1:10" s="11" customFormat="1" ht="9.9499999999999993" customHeight="1">
      <c r="A271" s="64">
        <v>4246</v>
      </c>
      <c r="B271" s="65"/>
      <c r="C271" s="66" t="s">
        <v>13</v>
      </c>
      <c r="D271" s="66" t="s">
        <v>318</v>
      </c>
      <c r="E271" s="78" t="s">
        <v>319</v>
      </c>
      <c r="F271" s="79" t="s">
        <v>247</v>
      </c>
      <c r="G271" s="67">
        <v>20</v>
      </c>
      <c r="H271" s="47">
        <v>5.84</v>
      </c>
      <c r="I271" s="48">
        <f t="shared" si="6"/>
        <v>116.8</v>
      </c>
      <c r="J271" s="68">
        <f t="shared" si="7"/>
        <v>147.01599999999999</v>
      </c>
    </row>
    <row r="272" spans="1:10" s="11" customFormat="1" ht="9.9499999999999993" customHeight="1">
      <c r="A272" s="64">
        <v>4247</v>
      </c>
      <c r="B272" s="65"/>
      <c r="C272" s="66" t="s">
        <v>13</v>
      </c>
      <c r="D272" s="66" t="s">
        <v>320</v>
      </c>
      <c r="E272" s="78" t="s">
        <v>321</v>
      </c>
      <c r="F272" s="79" t="s">
        <v>247</v>
      </c>
      <c r="G272" s="67">
        <v>15</v>
      </c>
      <c r="H272" s="47">
        <v>16.559999999999999</v>
      </c>
      <c r="I272" s="48">
        <f t="shared" si="6"/>
        <v>248.4</v>
      </c>
      <c r="J272" s="68">
        <f t="shared" si="7"/>
        <v>312.661</v>
      </c>
    </row>
    <row r="273" spans="1:17" s="11" customFormat="1" ht="9.9499999999999993" customHeight="1">
      <c r="A273" s="64">
        <v>4248</v>
      </c>
      <c r="B273" s="65"/>
      <c r="C273" s="66" t="s">
        <v>13</v>
      </c>
      <c r="D273" s="66" t="s">
        <v>322</v>
      </c>
      <c r="E273" s="78" t="s">
        <v>323</v>
      </c>
      <c r="F273" s="79" t="s">
        <v>247</v>
      </c>
      <c r="G273" s="67">
        <v>15</v>
      </c>
      <c r="H273" s="47">
        <v>37.950000000000003</v>
      </c>
      <c r="I273" s="48">
        <f t="shared" si="6"/>
        <v>569.25</v>
      </c>
      <c r="J273" s="68">
        <f t="shared" si="7"/>
        <v>716.51499999999999</v>
      </c>
    </row>
    <row r="274" spans="1:17" s="11" customFormat="1" ht="9.9499999999999993" customHeight="1">
      <c r="A274" s="64">
        <v>4249</v>
      </c>
      <c r="B274" s="65"/>
      <c r="C274" s="66" t="s">
        <v>13</v>
      </c>
      <c r="D274" s="66" t="s">
        <v>324</v>
      </c>
      <c r="E274" s="78" t="s">
        <v>325</v>
      </c>
      <c r="F274" s="79" t="s">
        <v>247</v>
      </c>
      <c r="G274" s="67">
        <v>15</v>
      </c>
      <c r="H274" s="47">
        <v>43.1</v>
      </c>
      <c r="I274" s="48">
        <f t="shared" ref="I274:I337" si="8">ROUND(G274*H274,3)</f>
        <v>646.5</v>
      </c>
      <c r="J274" s="68">
        <f t="shared" ref="J274:J337" si="9">ROUND(I274*(1+$J$11),3)</f>
        <v>813.75</v>
      </c>
    </row>
    <row r="275" spans="1:17" s="11" customFormat="1" ht="30" customHeight="1">
      <c r="A275" s="64">
        <v>4250</v>
      </c>
      <c r="B275" s="65"/>
      <c r="C275" s="66" t="s">
        <v>12</v>
      </c>
      <c r="D275" s="66" t="s">
        <v>326</v>
      </c>
      <c r="E275" s="78" t="s">
        <v>327</v>
      </c>
      <c r="F275" s="79" t="s">
        <v>247</v>
      </c>
      <c r="G275" s="67">
        <v>10</v>
      </c>
      <c r="H275" s="47">
        <v>45.67</v>
      </c>
      <c r="I275" s="48">
        <f t="shared" si="8"/>
        <v>456.7</v>
      </c>
      <c r="J275" s="68">
        <f t="shared" si="9"/>
        <v>574.84799999999996</v>
      </c>
    </row>
    <row r="276" spans="1:17" s="11" customFormat="1" ht="20.100000000000001" customHeight="1">
      <c r="A276" s="64">
        <v>4251</v>
      </c>
      <c r="B276" s="65"/>
      <c r="C276" s="66" t="s">
        <v>12</v>
      </c>
      <c r="D276" s="66" t="s">
        <v>328</v>
      </c>
      <c r="E276" s="78" t="s">
        <v>329</v>
      </c>
      <c r="F276" s="79" t="s">
        <v>53</v>
      </c>
      <c r="G276" s="67">
        <v>300</v>
      </c>
      <c r="H276" s="47">
        <v>16.899999999999999</v>
      </c>
      <c r="I276" s="48">
        <f t="shared" si="8"/>
        <v>5070</v>
      </c>
      <c r="J276" s="68">
        <f t="shared" si="9"/>
        <v>6381.6090000000004</v>
      </c>
    </row>
    <row r="277" spans="1:17" s="11" customFormat="1" ht="20.100000000000001" customHeight="1">
      <c r="A277" s="64">
        <v>4252</v>
      </c>
      <c r="B277" s="65"/>
      <c r="C277" s="66" t="s">
        <v>12</v>
      </c>
      <c r="D277" s="66" t="s">
        <v>330</v>
      </c>
      <c r="E277" s="78" t="s">
        <v>331</v>
      </c>
      <c r="F277" s="79" t="s">
        <v>53</v>
      </c>
      <c r="G277" s="67">
        <v>800</v>
      </c>
      <c r="H277" s="47">
        <v>8.81</v>
      </c>
      <c r="I277" s="48">
        <f t="shared" si="8"/>
        <v>7048</v>
      </c>
      <c r="J277" s="68">
        <f t="shared" si="9"/>
        <v>8871.3179999999993</v>
      </c>
    </row>
    <row r="278" spans="1:17" s="11" customFormat="1" ht="20.100000000000001" customHeight="1">
      <c r="A278" s="64">
        <v>4253</v>
      </c>
      <c r="B278" s="65"/>
      <c r="C278" s="66" t="s">
        <v>12</v>
      </c>
      <c r="D278" s="66" t="s">
        <v>332</v>
      </c>
      <c r="E278" s="78" t="s">
        <v>333</v>
      </c>
      <c r="F278" s="79" t="s">
        <v>53</v>
      </c>
      <c r="G278" s="67">
        <v>1700</v>
      </c>
      <c r="H278" s="47">
        <v>6.17</v>
      </c>
      <c r="I278" s="48">
        <f t="shared" si="8"/>
        <v>10489</v>
      </c>
      <c r="J278" s="68">
        <f t="shared" si="9"/>
        <v>13202.504000000001</v>
      </c>
    </row>
    <row r="279" spans="1:17" s="11" customFormat="1" ht="20.100000000000001" customHeight="1">
      <c r="A279" s="64">
        <v>4254</v>
      </c>
      <c r="B279" s="65"/>
      <c r="C279" s="66" t="s">
        <v>12</v>
      </c>
      <c r="D279" s="66" t="s">
        <v>334</v>
      </c>
      <c r="E279" s="78" t="s">
        <v>335</v>
      </c>
      <c r="F279" s="79" t="s">
        <v>53</v>
      </c>
      <c r="G279" s="67">
        <v>300</v>
      </c>
      <c r="H279" s="47">
        <v>12.8</v>
      </c>
      <c r="I279" s="48">
        <f t="shared" si="8"/>
        <v>3840</v>
      </c>
      <c r="J279" s="68">
        <f t="shared" si="9"/>
        <v>4833.4080000000004</v>
      </c>
    </row>
    <row r="280" spans="1:17" s="11" customFormat="1" ht="20.100000000000001" customHeight="1">
      <c r="A280" s="64">
        <v>4255</v>
      </c>
      <c r="B280" s="65"/>
      <c r="C280" s="66" t="s">
        <v>13</v>
      </c>
      <c r="D280" s="66" t="s">
        <v>336</v>
      </c>
      <c r="E280" s="78" t="s">
        <v>337</v>
      </c>
      <c r="F280" s="79" t="s">
        <v>53</v>
      </c>
      <c r="G280" s="67">
        <v>100</v>
      </c>
      <c r="H280" s="47">
        <v>87.39</v>
      </c>
      <c r="I280" s="48">
        <f t="shared" si="8"/>
        <v>8739</v>
      </c>
      <c r="J280" s="68">
        <f t="shared" si="9"/>
        <v>10999.779</v>
      </c>
    </row>
    <row r="281" spans="1:17" s="11" customFormat="1" ht="20.100000000000001" customHeight="1">
      <c r="A281" s="64">
        <v>4256</v>
      </c>
      <c r="B281" s="65"/>
      <c r="C281" s="66" t="s">
        <v>13</v>
      </c>
      <c r="D281" s="66" t="s">
        <v>338</v>
      </c>
      <c r="E281" s="78" t="s">
        <v>339</v>
      </c>
      <c r="F281" s="79" t="s">
        <v>53</v>
      </c>
      <c r="G281" s="67">
        <v>50</v>
      </c>
      <c r="H281" s="47">
        <v>126.88</v>
      </c>
      <c r="I281" s="48">
        <f t="shared" si="8"/>
        <v>6344</v>
      </c>
      <c r="J281" s="68">
        <f t="shared" si="9"/>
        <v>7985.1930000000002</v>
      </c>
    </row>
    <row r="282" spans="1:17" s="11" customFormat="1" ht="20.100000000000001" customHeight="1">
      <c r="A282" s="64">
        <v>4257</v>
      </c>
      <c r="B282" s="44" t="s">
        <v>244</v>
      </c>
      <c r="C282" s="44" t="s">
        <v>13</v>
      </c>
      <c r="D282" s="44" t="s">
        <v>340</v>
      </c>
      <c r="E282" s="50" t="s">
        <v>341</v>
      </c>
      <c r="F282" s="45" t="s">
        <v>297</v>
      </c>
      <c r="G282" s="51">
        <v>30</v>
      </c>
      <c r="H282" s="47">
        <v>35.78</v>
      </c>
      <c r="I282" s="48">
        <f t="shared" si="8"/>
        <v>1073.4000000000001</v>
      </c>
      <c r="J282" s="48">
        <f t="shared" si="9"/>
        <v>1351.0889999999999</v>
      </c>
    </row>
    <row r="283" spans="1:17" s="11" customFormat="1" ht="20.100000000000001" customHeight="1">
      <c r="A283" s="64">
        <v>4258</v>
      </c>
      <c r="B283" s="44" t="s">
        <v>244</v>
      </c>
      <c r="C283" s="44" t="s">
        <v>13</v>
      </c>
      <c r="D283" s="44" t="s">
        <v>342</v>
      </c>
      <c r="E283" s="50" t="s">
        <v>343</v>
      </c>
      <c r="F283" s="45" t="s">
        <v>297</v>
      </c>
      <c r="G283" s="51">
        <v>100</v>
      </c>
      <c r="H283" s="47">
        <v>40.18</v>
      </c>
      <c r="I283" s="48">
        <f t="shared" si="8"/>
        <v>4018</v>
      </c>
      <c r="J283" s="48">
        <f t="shared" si="9"/>
        <v>5057.4570000000003</v>
      </c>
    </row>
    <row r="284" spans="1:17" s="11" customFormat="1" ht="20.100000000000001" customHeight="1">
      <c r="A284" s="64">
        <v>4259</v>
      </c>
      <c r="B284" s="44" t="s">
        <v>244</v>
      </c>
      <c r="C284" s="44" t="s">
        <v>13</v>
      </c>
      <c r="D284" s="44" t="s">
        <v>344</v>
      </c>
      <c r="E284" s="50" t="s">
        <v>345</v>
      </c>
      <c r="F284" s="45" t="s">
        <v>297</v>
      </c>
      <c r="G284" s="51">
        <v>20</v>
      </c>
      <c r="H284" s="47">
        <v>45.57</v>
      </c>
      <c r="I284" s="48">
        <f t="shared" si="8"/>
        <v>911.4</v>
      </c>
      <c r="J284" s="48">
        <f t="shared" si="9"/>
        <v>1147.1790000000001</v>
      </c>
    </row>
    <row r="285" spans="1:17" s="11" customFormat="1" ht="20.100000000000001" customHeight="1">
      <c r="A285" s="64">
        <v>4260</v>
      </c>
      <c r="B285" s="44" t="s">
        <v>244</v>
      </c>
      <c r="C285" s="44" t="s">
        <v>13</v>
      </c>
      <c r="D285" s="44" t="s">
        <v>346</v>
      </c>
      <c r="E285" s="50" t="s">
        <v>347</v>
      </c>
      <c r="F285" s="45" t="s">
        <v>297</v>
      </c>
      <c r="G285" s="51">
        <v>30</v>
      </c>
      <c r="H285" s="47">
        <v>245.28</v>
      </c>
      <c r="I285" s="48">
        <f t="shared" si="8"/>
        <v>7358.4</v>
      </c>
      <c r="J285" s="48">
        <f t="shared" si="9"/>
        <v>9262.018</v>
      </c>
    </row>
    <row r="286" spans="1:17" s="11" customFormat="1" ht="20.100000000000001" customHeight="1">
      <c r="A286" s="64">
        <v>4261</v>
      </c>
      <c r="B286" s="44" t="s">
        <v>244</v>
      </c>
      <c r="C286" s="44" t="s">
        <v>13</v>
      </c>
      <c r="D286" s="44" t="s">
        <v>348</v>
      </c>
      <c r="E286" s="50" t="s">
        <v>349</v>
      </c>
      <c r="F286" s="45" t="s">
        <v>297</v>
      </c>
      <c r="G286" s="51">
        <v>30</v>
      </c>
      <c r="H286" s="47">
        <v>98.33</v>
      </c>
      <c r="I286" s="48">
        <f t="shared" si="8"/>
        <v>2949.9</v>
      </c>
      <c r="J286" s="48">
        <f t="shared" si="9"/>
        <v>3713.0390000000002</v>
      </c>
    </row>
    <row r="287" spans="1:17" s="11" customFormat="1" ht="20.100000000000001" customHeight="1">
      <c r="A287" s="64">
        <v>4262</v>
      </c>
      <c r="B287" s="44" t="s">
        <v>244</v>
      </c>
      <c r="C287" s="44" t="s">
        <v>13</v>
      </c>
      <c r="D287" s="44" t="s">
        <v>350</v>
      </c>
      <c r="E287" s="50" t="s">
        <v>351</v>
      </c>
      <c r="F287" s="45" t="s">
        <v>297</v>
      </c>
      <c r="G287" s="51">
        <v>20</v>
      </c>
      <c r="H287" s="47">
        <v>104.81</v>
      </c>
      <c r="I287" s="48">
        <f t="shared" si="8"/>
        <v>2096.1999999999998</v>
      </c>
      <c r="J287" s="48">
        <f t="shared" si="9"/>
        <v>2638.4870000000001</v>
      </c>
    </row>
    <row r="288" spans="1:17" s="11" customFormat="1" ht="20.100000000000001" customHeight="1">
      <c r="A288" s="64">
        <v>4263</v>
      </c>
      <c r="B288" s="44" t="s">
        <v>244</v>
      </c>
      <c r="C288" s="44" t="s">
        <v>13</v>
      </c>
      <c r="D288" s="44" t="s">
        <v>352</v>
      </c>
      <c r="E288" s="50" t="s">
        <v>353</v>
      </c>
      <c r="F288" s="45" t="s">
        <v>297</v>
      </c>
      <c r="G288" s="80">
        <v>2</v>
      </c>
      <c r="H288" s="47">
        <f>COMPOSICAO!I2192</f>
        <v>1626.98</v>
      </c>
      <c r="I288" s="48">
        <f t="shared" si="8"/>
        <v>3253.96</v>
      </c>
      <c r="J288" s="48">
        <f t="shared" si="9"/>
        <v>4095.759</v>
      </c>
      <c r="K288" s="81"/>
      <c r="L288" s="60"/>
      <c r="M288" s="82"/>
      <c r="N288" s="82"/>
      <c r="O288" s="83"/>
      <c r="P288" s="48"/>
      <c r="Q288" s="48"/>
    </row>
    <row r="289" spans="1:17" s="11" customFormat="1" ht="20.100000000000001" customHeight="1">
      <c r="A289" s="64">
        <v>4264</v>
      </c>
      <c r="B289" s="65"/>
      <c r="C289" s="66" t="s">
        <v>13</v>
      </c>
      <c r="D289" s="66" t="s">
        <v>354</v>
      </c>
      <c r="E289" s="78" t="s">
        <v>355</v>
      </c>
      <c r="F289" s="79" t="s">
        <v>19</v>
      </c>
      <c r="G289" s="67">
        <v>100</v>
      </c>
      <c r="H289" s="47">
        <f>COMPOSICAO!I2196</f>
        <v>30.85</v>
      </c>
      <c r="I289" s="48">
        <f t="shared" si="8"/>
        <v>3085</v>
      </c>
      <c r="J289" s="68">
        <f t="shared" si="9"/>
        <v>3883.09</v>
      </c>
      <c r="K289" s="81"/>
      <c r="L289" s="60"/>
      <c r="M289" s="82"/>
      <c r="N289" s="82"/>
      <c r="O289" s="83"/>
      <c r="P289" s="48"/>
      <c r="Q289" s="84"/>
    </row>
    <row r="290" spans="1:17" s="11" customFormat="1" ht="9.9499999999999993" customHeight="1">
      <c r="A290" s="64">
        <v>4265</v>
      </c>
      <c r="B290" s="65"/>
      <c r="C290" s="66" t="s">
        <v>13</v>
      </c>
      <c r="D290" s="66" t="s">
        <v>356</v>
      </c>
      <c r="E290" s="78" t="s">
        <v>357</v>
      </c>
      <c r="F290" s="79" t="s">
        <v>19</v>
      </c>
      <c r="G290" s="67">
        <v>350</v>
      </c>
      <c r="H290" s="47">
        <f>COMPOSICAO!I2200</f>
        <v>18.420000000000002</v>
      </c>
      <c r="I290" s="48">
        <f t="shared" si="8"/>
        <v>6447</v>
      </c>
      <c r="J290" s="68">
        <f t="shared" si="9"/>
        <v>8114.8389999999999</v>
      </c>
      <c r="K290" s="81"/>
      <c r="L290" s="60"/>
      <c r="M290" s="82"/>
      <c r="N290" s="82"/>
      <c r="O290" s="83"/>
      <c r="P290" s="48"/>
      <c r="Q290" s="85"/>
    </row>
    <row r="291" spans="1:17" s="11" customFormat="1" ht="20.100000000000001" customHeight="1">
      <c r="A291" s="64">
        <v>4266</v>
      </c>
      <c r="B291" s="65"/>
      <c r="C291" s="66" t="s">
        <v>12</v>
      </c>
      <c r="D291" s="66" t="s">
        <v>358</v>
      </c>
      <c r="E291" s="78" t="s">
        <v>359</v>
      </c>
      <c r="F291" s="79" t="s">
        <v>297</v>
      </c>
      <c r="G291" s="67">
        <v>100</v>
      </c>
      <c r="H291" s="47">
        <f>COMPOSICAO!I2204</f>
        <v>76.08</v>
      </c>
      <c r="I291" s="48">
        <f t="shared" si="8"/>
        <v>7608</v>
      </c>
      <c r="J291" s="68">
        <f t="shared" si="9"/>
        <v>9576.19</v>
      </c>
      <c r="K291" s="81"/>
      <c r="L291" s="60"/>
      <c r="M291" s="82"/>
      <c r="N291" s="82"/>
      <c r="O291" s="83"/>
      <c r="P291" s="48"/>
      <c r="Q291" s="85"/>
    </row>
    <row r="292" spans="1:17" s="11" customFormat="1" ht="20.100000000000001" customHeight="1">
      <c r="A292" s="64">
        <v>4267</v>
      </c>
      <c r="B292" s="65"/>
      <c r="C292" s="66" t="s">
        <v>13</v>
      </c>
      <c r="D292" s="66" t="s">
        <v>360</v>
      </c>
      <c r="E292" s="78" t="s">
        <v>361</v>
      </c>
      <c r="F292" s="79" t="s">
        <v>297</v>
      </c>
      <c r="G292" s="67">
        <v>150</v>
      </c>
      <c r="H292" s="47">
        <f>COMPOSICAO!I2211</f>
        <v>190.13</v>
      </c>
      <c r="I292" s="48">
        <f t="shared" si="8"/>
        <v>28519.5</v>
      </c>
      <c r="J292" s="68">
        <f t="shared" si="9"/>
        <v>35897.495000000003</v>
      </c>
      <c r="K292" s="81"/>
      <c r="L292" s="60"/>
      <c r="M292" s="82"/>
      <c r="N292" s="82"/>
      <c r="O292" s="83"/>
      <c r="P292" s="48"/>
      <c r="Q292" s="85"/>
    </row>
    <row r="293" spans="1:17" s="11" customFormat="1" ht="20.100000000000001" customHeight="1">
      <c r="A293" s="64">
        <v>4268</v>
      </c>
      <c r="B293" s="65"/>
      <c r="C293" s="66" t="s">
        <v>13</v>
      </c>
      <c r="D293" s="66" t="s">
        <v>362</v>
      </c>
      <c r="E293" s="78" t="s">
        <v>363</v>
      </c>
      <c r="F293" s="79" t="s">
        <v>297</v>
      </c>
      <c r="G293" s="67">
        <v>20</v>
      </c>
      <c r="H293" s="47">
        <f>COMPOSICAO!I2218</f>
        <v>232.60000000000002</v>
      </c>
      <c r="I293" s="48">
        <f t="shared" si="8"/>
        <v>4652</v>
      </c>
      <c r="J293" s="68">
        <f t="shared" si="9"/>
        <v>5855.4719999999998</v>
      </c>
      <c r="K293" s="81"/>
      <c r="L293" s="60"/>
      <c r="M293" s="82"/>
      <c r="N293" s="82"/>
      <c r="O293" s="83"/>
      <c r="P293" s="48"/>
      <c r="Q293" s="85"/>
    </row>
    <row r="294" spans="1:17" s="11" customFormat="1" ht="30" customHeight="1">
      <c r="A294" s="64">
        <v>4269</v>
      </c>
      <c r="B294" s="65"/>
      <c r="C294" s="66" t="s">
        <v>13</v>
      </c>
      <c r="D294" s="66" t="s">
        <v>364</v>
      </c>
      <c r="E294" s="78" t="s">
        <v>365</v>
      </c>
      <c r="F294" s="79" t="s">
        <v>297</v>
      </c>
      <c r="G294" s="67">
        <v>80</v>
      </c>
      <c r="H294" s="47">
        <f>COMPOSICAO!I2224</f>
        <v>1145.96</v>
      </c>
      <c r="I294" s="48">
        <f t="shared" si="8"/>
        <v>91676.800000000003</v>
      </c>
      <c r="J294" s="68">
        <f t="shared" si="9"/>
        <v>115393.588</v>
      </c>
      <c r="K294" s="81"/>
      <c r="L294" s="60"/>
      <c r="M294" s="82"/>
      <c r="N294" s="82"/>
      <c r="O294" s="83"/>
      <c r="P294" s="48"/>
      <c r="Q294" s="85"/>
    </row>
    <row r="295" spans="1:17" s="11" customFormat="1" ht="30" customHeight="1">
      <c r="A295" s="64">
        <v>4270</v>
      </c>
      <c r="B295" s="65"/>
      <c r="C295" s="66" t="s">
        <v>13</v>
      </c>
      <c r="D295" s="66" t="s">
        <v>366</v>
      </c>
      <c r="E295" s="78" t="s">
        <v>367</v>
      </c>
      <c r="F295" s="79" t="s">
        <v>297</v>
      </c>
      <c r="G295" s="67">
        <v>150</v>
      </c>
      <c r="H295" s="47">
        <f>COMPOSICAO!I2230</f>
        <v>934.69</v>
      </c>
      <c r="I295" s="48">
        <f t="shared" si="8"/>
        <v>140203.5</v>
      </c>
      <c r="J295" s="68">
        <f t="shared" si="9"/>
        <v>176474.14499999999</v>
      </c>
      <c r="K295" s="81"/>
      <c r="L295" s="60"/>
      <c r="M295" s="82"/>
      <c r="N295" s="82"/>
      <c r="O295" s="83"/>
      <c r="P295" s="48"/>
      <c r="Q295" s="85"/>
    </row>
    <row r="296" spans="1:17" s="11" customFormat="1" ht="30" customHeight="1">
      <c r="A296" s="64">
        <v>4271</v>
      </c>
      <c r="B296" s="65"/>
      <c r="C296" s="66" t="s">
        <v>13</v>
      </c>
      <c r="D296" s="66" t="s">
        <v>368</v>
      </c>
      <c r="E296" s="78" t="s">
        <v>369</v>
      </c>
      <c r="F296" s="79" t="s">
        <v>297</v>
      </c>
      <c r="G296" s="67">
        <v>30</v>
      </c>
      <c r="H296" s="47">
        <f>COMPOSICAO!I2236</f>
        <v>809.83</v>
      </c>
      <c r="I296" s="48">
        <f t="shared" si="8"/>
        <v>24294.9</v>
      </c>
      <c r="J296" s="68">
        <f t="shared" si="9"/>
        <v>30579.991000000002</v>
      </c>
      <c r="K296" s="81"/>
      <c r="L296" s="60"/>
      <c r="M296" s="82"/>
      <c r="N296" s="82"/>
      <c r="O296" s="83"/>
      <c r="P296" s="48"/>
      <c r="Q296" s="85"/>
    </row>
    <row r="297" spans="1:17" s="11" customFormat="1" ht="9.9499999999999993" customHeight="1">
      <c r="A297" s="64">
        <v>4272</v>
      </c>
      <c r="B297" s="65"/>
      <c r="C297" s="66" t="s">
        <v>13</v>
      </c>
      <c r="D297" s="66" t="s">
        <v>370</v>
      </c>
      <c r="E297" s="78" t="s">
        <v>371</v>
      </c>
      <c r="F297" s="79" t="s">
        <v>297</v>
      </c>
      <c r="G297" s="67">
        <v>30</v>
      </c>
      <c r="H297" s="47">
        <f>COMPOSICAO!I2242</f>
        <v>47.12</v>
      </c>
      <c r="I297" s="48">
        <f t="shared" si="8"/>
        <v>1413.6</v>
      </c>
      <c r="J297" s="68">
        <f t="shared" si="9"/>
        <v>1779.298</v>
      </c>
      <c r="K297" s="81"/>
      <c r="L297" s="60"/>
      <c r="M297" s="82"/>
      <c r="N297" s="82"/>
      <c r="O297" s="83"/>
      <c r="P297" s="48"/>
      <c r="Q297" s="85"/>
    </row>
    <row r="298" spans="1:17" s="11" customFormat="1" ht="20.100000000000001" customHeight="1">
      <c r="A298" s="64">
        <v>4273</v>
      </c>
      <c r="B298" s="44" t="s">
        <v>244</v>
      </c>
      <c r="C298" s="44" t="s">
        <v>13</v>
      </c>
      <c r="D298" s="44" t="s">
        <v>372</v>
      </c>
      <c r="E298" s="50" t="s">
        <v>373</v>
      </c>
      <c r="F298" s="45" t="s">
        <v>297</v>
      </c>
      <c r="G298" s="86">
        <v>2</v>
      </c>
      <c r="H298" s="47">
        <f>COMPOSICAO!I2246</f>
        <v>1080</v>
      </c>
      <c r="I298" s="48">
        <f t="shared" si="8"/>
        <v>2160</v>
      </c>
      <c r="J298" s="87">
        <f t="shared" si="9"/>
        <v>2718.7919999999999</v>
      </c>
      <c r="K298" s="81"/>
      <c r="L298" s="60"/>
      <c r="M298" s="82"/>
      <c r="N298" s="83"/>
      <c r="O298" s="48"/>
      <c r="P298" s="48"/>
    </row>
    <row r="299" spans="1:17" s="11" customFormat="1" ht="20.100000000000001" customHeight="1">
      <c r="A299" s="64">
        <v>4274</v>
      </c>
      <c r="B299" s="44" t="s">
        <v>244</v>
      </c>
      <c r="C299" s="44" t="s">
        <v>12</v>
      </c>
      <c r="D299" s="52">
        <v>91924</v>
      </c>
      <c r="E299" s="50" t="str">
        <f>VLOOKUP(D299,SERVIÇOS_AGOST!$A$7:$D$7425,2,0)</f>
        <v>CABO DE COBRE FLEXÍVEL ISOLADO, 1,5 MM², ANTI-CHAMA 450/750 V, PARA CIRCUITOS TERMINAIS - FORNECIMENTO E INSTALAÇÃO. AF_12/2015</v>
      </c>
      <c r="F299" s="45" t="str">
        <f>VLOOKUP(D299,SERVIÇOS_AGOST!$A$7:$D$7425,3,0)</f>
        <v>M</v>
      </c>
      <c r="G299" s="51">
        <v>500</v>
      </c>
      <c r="H299" s="47">
        <v>1.79</v>
      </c>
      <c r="I299" s="48">
        <f t="shared" si="8"/>
        <v>895</v>
      </c>
      <c r="J299" s="48">
        <f t="shared" si="9"/>
        <v>1126.537</v>
      </c>
    </row>
    <row r="300" spans="1:17" s="11" customFormat="1" ht="20.100000000000001" customHeight="1">
      <c r="A300" s="64">
        <v>4275</v>
      </c>
      <c r="B300" s="44" t="s">
        <v>244</v>
      </c>
      <c r="C300" s="44" t="s">
        <v>12</v>
      </c>
      <c r="D300" s="52">
        <v>91926</v>
      </c>
      <c r="E300" s="50" t="str">
        <f>VLOOKUP(D300,SERVIÇOS_AGOST!$A$7:$D$7425,2,0)</f>
        <v>CABO DE COBRE FLEXÍVEL ISOLADO, 2,5 MM², ANTI-CHAMA 450/750 V, PARA CIRCUITOS TERMINAIS - FORNECIMENTO E INSTALAÇÃO. AF_12/2015</v>
      </c>
      <c r="F300" s="45" t="str">
        <f>VLOOKUP(D300,SERVIÇOS_AGOST!$A$7:$D$7425,3,0)</f>
        <v>M</v>
      </c>
      <c r="G300" s="51">
        <v>1000</v>
      </c>
      <c r="H300" s="47">
        <v>2.63</v>
      </c>
      <c r="I300" s="48">
        <f t="shared" si="8"/>
        <v>2630</v>
      </c>
      <c r="J300" s="48">
        <f t="shared" si="9"/>
        <v>3310.3809999999999</v>
      </c>
    </row>
    <row r="301" spans="1:17" s="11" customFormat="1" ht="20.100000000000001" customHeight="1">
      <c r="A301" s="64">
        <v>4276</v>
      </c>
      <c r="B301" s="44" t="s">
        <v>244</v>
      </c>
      <c r="C301" s="44" t="s">
        <v>12</v>
      </c>
      <c r="D301" s="52">
        <v>91927</v>
      </c>
      <c r="E301" s="50" t="str">
        <f>VLOOKUP(D301,SERVIÇOS_AGOST!$A$7:$D$7425,2,0)</f>
        <v>CABO DE COBRE FLEXÍVEL ISOLADO, 2,5 MM², ANTI-CHAMA 0,6/1,0 KV, PARA CIRCUITOS TERMINAIS - FORNECIMENTO E INSTALAÇÃO. AF_12/2015</v>
      </c>
      <c r="F301" s="45" t="str">
        <f>VLOOKUP(D301,SERVIÇOS_AGOST!$A$7:$D$7425,3,0)</f>
        <v>M</v>
      </c>
      <c r="G301" s="51">
        <v>1000</v>
      </c>
      <c r="H301" s="47">
        <v>3.54</v>
      </c>
      <c r="I301" s="48">
        <f t="shared" si="8"/>
        <v>3540</v>
      </c>
      <c r="J301" s="48">
        <f t="shared" si="9"/>
        <v>4455.7979999999998</v>
      </c>
    </row>
    <row r="302" spans="1:17" s="11" customFormat="1" ht="20.100000000000001" customHeight="1">
      <c r="A302" s="64">
        <v>4277</v>
      </c>
      <c r="B302" s="44" t="s">
        <v>244</v>
      </c>
      <c r="C302" s="44" t="s">
        <v>12</v>
      </c>
      <c r="D302" s="52">
        <v>91928</v>
      </c>
      <c r="E302" s="50" t="str">
        <f>VLOOKUP(D302,SERVIÇOS_AGOST!$A$7:$D$7425,2,0)</f>
        <v>CABO DE COBRE FLEXÍVEL ISOLADO, 4 MM², ANTI-CHAMA 450/750 V, PARA CIRCUITOS TERMINAIS - FORNECIMENTO E INSTALAÇÃO. AF_12/2015</v>
      </c>
      <c r="F302" s="45" t="str">
        <f>VLOOKUP(D302,SERVIÇOS_AGOST!$A$7:$D$7425,3,0)</f>
        <v>M</v>
      </c>
      <c r="G302" s="51">
        <v>500</v>
      </c>
      <c r="H302" s="47">
        <v>4.3499999999999996</v>
      </c>
      <c r="I302" s="48">
        <f t="shared" si="8"/>
        <v>2175</v>
      </c>
      <c r="J302" s="48">
        <f t="shared" si="9"/>
        <v>2737.6729999999998</v>
      </c>
    </row>
    <row r="303" spans="1:17" s="11" customFormat="1" ht="20.100000000000001" customHeight="1">
      <c r="A303" s="64">
        <v>4278</v>
      </c>
      <c r="B303" s="44" t="s">
        <v>244</v>
      </c>
      <c r="C303" s="44" t="s">
        <v>12</v>
      </c>
      <c r="D303" s="52">
        <v>91929</v>
      </c>
      <c r="E303" s="50" t="str">
        <f>VLOOKUP(D303,SERVIÇOS_AGOST!$A$7:$D$7425,2,0)</f>
        <v>CABO DE COBRE FLEXÍVEL ISOLADO, 4 MM², ANTI-CHAMA 0,6/1,0 KV, PARA CIRCUITOS TERMINAIS - FORNECIMENTO E INSTALAÇÃO. AF_12/2015</v>
      </c>
      <c r="F303" s="45" t="str">
        <f>VLOOKUP(D303,SERVIÇOS_AGOST!$A$7:$D$7425,3,0)</f>
        <v>M</v>
      </c>
      <c r="G303" s="51">
        <v>500</v>
      </c>
      <c r="H303" s="47">
        <v>4.9800000000000004</v>
      </c>
      <c r="I303" s="48">
        <f t="shared" si="8"/>
        <v>2490</v>
      </c>
      <c r="J303" s="48">
        <f t="shared" si="9"/>
        <v>3134.163</v>
      </c>
    </row>
    <row r="304" spans="1:17" s="11" customFormat="1" ht="20.100000000000001" customHeight="1">
      <c r="A304" s="64">
        <v>4279</v>
      </c>
      <c r="B304" s="44" t="s">
        <v>244</v>
      </c>
      <c r="C304" s="44" t="s">
        <v>12</v>
      </c>
      <c r="D304" s="52">
        <v>91930</v>
      </c>
      <c r="E304" s="50" t="str">
        <f>VLOOKUP(D304,SERVIÇOS_AGOST!$A$7:$D$7425,2,0)</f>
        <v>CABO DE COBRE FLEXÍVEL ISOLADO, 6 MM², ANTI-CHAMA 450/750 V, PARA CIRCUITOS TERMINAIS - FORNECIMENTO E INSTALAÇÃO. AF_12/2015</v>
      </c>
      <c r="F304" s="45" t="str">
        <f>VLOOKUP(D304,SERVIÇOS_AGOST!$A$7:$D$7425,3,0)</f>
        <v>M</v>
      </c>
      <c r="G304" s="51">
        <v>500</v>
      </c>
      <c r="H304" s="47">
        <v>5.97</v>
      </c>
      <c r="I304" s="48">
        <f t="shared" si="8"/>
        <v>2985</v>
      </c>
      <c r="J304" s="48">
        <f t="shared" si="9"/>
        <v>3757.22</v>
      </c>
    </row>
    <row r="305" spans="1:10" s="11" customFormat="1" ht="20.100000000000001" customHeight="1">
      <c r="A305" s="64">
        <v>4280</v>
      </c>
      <c r="B305" s="44" t="s">
        <v>244</v>
      </c>
      <c r="C305" s="44" t="s">
        <v>12</v>
      </c>
      <c r="D305" s="52">
        <v>91931</v>
      </c>
      <c r="E305" s="50" t="str">
        <f>VLOOKUP(D305,SERVIÇOS_AGOST!$A$7:$D$7425,2,0)</f>
        <v>CABO DE COBRE FLEXÍVEL ISOLADO, 6 MM², ANTI-CHAMA 0,6/1,0 KV, PARA CIRCUITOS TERMINAIS - FORNECIMENTO E INSTALAÇÃO. AF_12/2015</v>
      </c>
      <c r="F305" s="45" t="str">
        <f>VLOOKUP(D305,SERVIÇOS_AGOST!$A$7:$D$7425,3,0)</f>
        <v>M</v>
      </c>
      <c r="G305" s="51">
        <v>500</v>
      </c>
      <c r="H305" s="47">
        <v>6.73</v>
      </c>
      <c r="I305" s="48">
        <f t="shared" si="8"/>
        <v>3365</v>
      </c>
      <c r="J305" s="48">
        <f t="shared" si="9"/>
        <v>4235.5259999999998</v>
      </c>
    </row>
    <row r="306" spans="1:10" s="11" customFormat="1" ht="20.100000000000001" customHeight="1">
      <c r="A306" s="64">
        <v>4281</v>
      </c>
      <c r="B306" s="44" t="s">
        <v>244</v>
      </c>
      <c r="C306" s="44" t="s">
        <v>12</v>
      </c>
      <c r="D306" s="52">
        <v>91932</v>
      </c>
      <c r="E306" s="50" t="str">
        <f>VLOOKUP(D306,SERVIÇOS_AGOST!$A$7:$D$7425,2,0)</f>
        <v>CABO DE COBRE FLEXÍVEL ISOLADO, 10 MM², ANTI-CHAMA 450/750 V, PARA CIRCUITOS TERMINAIS - FORNECIMENTO E INSTALAÇÃO. AF_12/2015</v>
      </c>
      <c r="F306" s="45" t="str">
        <f>VLOOKUP(D306,SERVIÇOS_AGOST!$A$7:$D$7425,3,0)</f>
        <v>M</v>
      </c>
      <c r="G306" s="51">
        <v>500</v>
      </c>
      <c r="H306" s="47">
        <v>9.89</v>
      </c>
      <c r="I306" s="48">
        <f t="shared" si="8"/>
        <v>4945</v>
      </c>
      <c r="J306" s="48">
        <f t="shared" si="9"/>
        <v>6224.2719999999999</v>
      </c>
    </row>
    <row r="307" spans="1:10" s="11" customFormat="1" ht="20.100000000000001" customHeight="1">
      <c r="A307" s="64">
        <v>4282</v>
      </c>
      <c r="B307" s="44" t="s">
        <v>244</v>
      </c>
      <c r="C307" s="44" t="s">
        <v>12</v>
      </c>
      <c r="D307" s="52">
        <v>91933</v>
      </c>
      <c r="E307" s="50" t="str">
        <f>VLOOKUP(D307,SERVIÇOS_AGOST!$A$7:$D$7425,2,0)</f>
        <v>CABO DE COBRE FLEXÍVEL ISOLADO, 10 MM², ANTI-CHAMA 0,6/1,0 KV, PARA CIRCUITOS TERMINAIS - FORNECIMENTO E INSTALAÇÃO. AF_12/2015</v>
      </c>
      <c r="F307" s="45" t="str">
        <f>VLOOKUP(D307,SERVIÇOS_AGOST!$A$7:$D$7425,3,0)</f>
        <v>M</v>
      </c>
      <c r="G307" s="51">
        <v>500</v>
      </c>
      <c r="H307" s="47">
        <v>10.62</v>
      </c>
      <c r="I307" s="48">
        <f t="shared" si="8"/>
        <v>5310</v>
      </c>
      <c r="J307" s="48">
        <f t="shared" si="9"/>
        <v>6683.6970000000001</v>
      </c>
    </row>
    <row r="308" spans="1:10" s="11" customFormat="1" ht="20.100000000000001" customHeight="1">
      <c r="A308" s="64">
        <v>4283</v>
      </c>
      <c r="B308" s="44" t="s">
        <v>244</v>
      </c>
      <c r="C308" s="44" t="s">
        <v>12</v>
      </c>
      <c r="D308" s="52">
        <v>91934</v>
      </c>
      <c r="E308" s="50" t="str">
        <f>VLOOKUP(D308,SERVIÇOS_AGOST!$A$7:$D$7425,2,0)</f>
        <v>CABO DE COBRE FLEXÍVEL ISOLADO, 16 MM², ANTI-CHAMA 450/750 V, PARA CIRCUITOS TERMINAIS - FORNECIMENTO E INSTALAÇÃO. AF_12/2015</v>
      </c>
      <c r="F308" s="45" t="str">
        <f>VLOOKUP(D308,SERVIÇOS_AGOST!$A$7:$D$7425,3,0)</f>
        <v>M</v>
      </c>
      <c r="G308" s="51">
        <v>500</v>
      </c>
      <c r="H308" s="47">
        <v>15.14</v>
      </c>
      <c r="I308" s="48">
        <f t="shared" si="8"/>
        <v>7570</v>
      </c>
      <c r="J308" s="48">
        <f t="shared" si="9"/>
        <v>9528.3590000000004</v>
      </c>
    </row>
    <row r="309" spans="1:10" s="11" customFormat="1" ht="20.100000000000001" customHeight="1">
      <c r="A309" s="64">
        <v>4284</v>
      </c>
      <c r="B309" s="44" t="s">
        <v>244</v>
      </c>
      <c r="C309" s="44" t="s">
        <v>12</v>
      </c>
      <c r="D309" s="52">
        <v>91935</v>
      </c>
      <c r="E309" s="50" t="str">
        <f>VLOOKUP(D309,SERVIÇOS_AGOST!$A$7:$D$7425,2,0)</f>
        <v>CABO DE COBRE FLEXÍVEL ISOLADO, 16 MM², ANTI-CHAMA 0,6/1,0 KV, PARA CIRCUITOS TERMINAIS - FORNECIMENTO E INSTALAÇÃO. AF_12/2015</v>
      </c>
      <c r="F309" s="45" t="str">
        <f>VLOOKUP(D309,SERVIÇOS_AGOST!$A$7:$D$7425,3,0)</f>
        <v>M</v>
      </c>
      <c r="G309" s="51">
        <v>200</v>
      </c>
      <c r="H309" s="47">
        <v>16.2</v>
      </c>
      <c r="I309" s="48">
        <f t="shared" si="8"/>
        <v>3240</v>
      </c>
      <c r="J309" s="48">
        <f t="shared" si="9"/>
        <v>4078.1880000000001</v>
      </c>
    </row>
    <row r="310" spans="1:10" s="11" customFormat="1" ht="20.100000000000001" customHeight="1">
      <c r="A310" s="64">
        <v>4285</v>
      </c>
      <c r="B310" s="44" t="s">
        <v>244</v>
      </c>
      <c r="C310" s="44" t="s">
        <v>12</v>
      </c>
      <c r="D310" s="52">
        <v>92979</v>
      </c>
      <c r="E310" s="50" t="str">
        <f>VLOOKUP(D310,SERVIÇOS_AGOST!$A$7:$D$7425,2,0)</f>
        <v>CABO DE COBRE FLEXÍVEL ISOLADO, 10 MM², ANTI-CHAMA 450/750 V, PARA DISTRIBUIÇÃO - FORNECIMENTO E INSTALAÇÃO. AF_12/2015</v>
      </c>
      <c r="F310" s="45" t="str">
        <f>VLOOKUP(D310,SERVIÇOS_AGOST!$A$7:$D$7425,3,0)</f>
        <v>M</v>
      </c>
      <c r="G310" s="51">
        <v>200</v>
      </c>
      <c r="H310" s="47">
        <v>7.14</v>
      </c>
      <c r="I310" s="48">
        <f t="shared" si="8"/>
        <v>1428</v>
      </c>
      <c r="J310" s="48">
        <f t="shared" si="9"/>
        <v>1797.424</v>
      </c>
    </row>
    <row r="311" spans="1:10" s="11" customFormat="1" ht="20.100000000000001" customHeight="1">
      <c r="A311" s="64">
        <v>4286</v>
      </c>
      <c r="B311" s="44" t="s">
        <v>244</v>
      </c>
      <c r="C311" s="44" t="s">
        <v>12</v>
      </c>
      <c r="D311" s="52">
        <v>92980</v>
      </c>
      <c r="E311" s="50" t="str">
        <f>VLOOKUP(D311,SERVIÇOS_AGOST!$A$7:$D$7425,2,0)</f>
        <v>CABO DE COBRE FLEXÍVEL ISOLADO, 10 MM², ANTI-CHAMA 0,6/1,0 KV, PARA DISTRIBUIÇÃO - FORNECIMENTO E INSTALAÇÃO. AF_12/2015</v>
      </c>
      <c r="F311" s="45" t="str">
        <f>VLOOKUP(D311,SERVIÇOS_AGOST!$A$7:$D$7425,3,0)</f>
        <v>M</v>
      </c>
      <c r="G311" s="51">
        <v>200</v>
      </c>
      <c r="H311" s="47">
        <v>7.77</v>
      </c>
      <c r="I311" s="48">
        <f t="shared" si="8"/>
        <v>1554</v>
      </c>
      <c r="J311" s="48">
        <f t="shared" si="9"/>
        <v>1956.02</v>
      </c>
    </row>
    <row r="312" spans="1:10" s="11" customFormat="1" ht="20.100000000000001" customHeight="1">
      <c r="A312" s="64">
        <v>4287</v>
      </c>
      <c r="B312" s="44" t="s">
        <v>244</v>
      </c>
      <c r="C312" s="44" t="s">
        <v>12</v>
      </c>
      <c r="D312" s="52">
        <v>92981</v>
      </c>
      <c r="E312" s="50" t="str">
        <f>VLOOKUP(D312,SERVIÇOS_AGOST!$A$7:$D$7425,2,0)</f>
        <v>CABO DE COBRE FLEXÍVEL ISOLADO, 16 MM², ANTI-CHAMA 450/750 V, PARA DISTRIBUIÇÃO - FORNECIMENTO E INSTALAÇÃO. AF_12/2015</v>
      </c>
      <c r="F312" s="45" t="str">
        <f>VLOOKUP(D312,SERVIÇOS_AGOST!$A$7:$D$7425,3,0)</f>
        <v>M</v>
      </c>
      <c r="G312" s="51">
        <v>200</v>
      </c>
      <c r="H312" s="47">
        <v>10.96</v>
      </c>
      <c r="I312" s="48">
        <f t="shared" si="8"/>
        <v>2192</v>
      </c>
      <c r="J312" s="48">
        <f t="shared" si="9"/>
        <v>2759.07</v>
      </c>
    </row>
    <row r="313" spans="1:10" s="11" customFormat="1" ht="20.100000000000001" customHeight="1">
      <c r="A313" s="64">
        <v>4288</v>
      </c>
      <c r="B313" s="44" t="s">
        <v>244</v>
      </c>
      <c r="C313" s="44" t="s">
        <v>12</v>
      </c>
      <c r="D313" s="52">
        <v>92982</v>
      </c>
      <c r="E313" s="50" t="str">
        <f>VLOOKUP(D313,SERVIÇOS_AGOST!$A$7:$D$7425,2,0)</f>
        <v>CABO DE COBRE FLEXÍVEL ISOLADO, 16 MM², ANTI-CHAMA 0,6/1,0 KV, PARA DISTRIBUIÇÃO - FORNECIMENTO E INSTALAÇÃO. AF_12/2015</v>
      </c>
      <c r="F313" s="45" t="str">
        <f>VLOOKUP(D313,SERVIÇOS_AGOST!$A$7:$D$7425,3,0)</f>
        <v>M</v>
      </c>
      <c r="G313" s="51">
        <v>200</v>
      </c>
      <c r="H313" s="47">
        <v>11.87</v>
      </c>
      <c r="I313" s="48">
        <f t="shared" si="8"/>
        <v>2374</v>
      </c>
      <c r="J313" s="48">
        <f t="shared" si="9"/>
        <v>2988.154</v>
      </c>
    </row>
    <row r="314" spans="1:10" s="11" customFormat="1" ht="20.100000000000001" customHeight="1">
      <c r="A314" s="64">
        <v>4289</v>
      </c>
      <c r="B314" s="44" t="s">
        <v>244</v>
      </c>
      <c r="C314" s="44" t="s">
        <v>12</v>
      </c>
      <c r="D314" s="52">
        <v>101888</v>
      </c>
      <c r="E314" s="50" t="str">
        <f>VLOOKUP(D314,SERVIÇOS_AGOST!$A$7:$D$7425,2,0)</f>
        <v>CABO DE COBRE ISOLADO, 25 MM², ANTI-CHAMA 450/750 V, INSTALADO EM ELETROCALHA OU PERFILADO - FORNECIMENTO E INSTALAÇÃO. AF_10/2020</v>
      </c>
      <c r="F314" s="45" t="str">
        <f>VLOOKUP(D314,SERVIÇOS_AGOST!$A$7:$D$7425,3,0)</f>
        <v>M</v>
      </c>
      <c r="G314" s="51">
        <v>200</v>
      </c>
      <c r="H314" s="47">
        <v>17.36</v>
      </c>
      <c r="I314" s="48">
        <f t="shared" si="8"/>
        <v>3472</v>
      </c>
      <c r="J314" s="48">
        <f t="shared" si="9"/>
        <v>4370.2060000000001</v>
      </c>
    </row>
    <row r="315" spans="1:10" s="11" customFormat="1" ht="30" customHeight="1">
      <c r="A315" s="64">
        <v>4290</v>
      </c>
      <c r="B315" s="44" t="s">
        <v>244</v>
      </c>
      <c r="C315" s="44" t="s">
        <v>12</v>
      </c>
      <c r="D315" s="52">
        <v>92984</v>
      </c>
      <c r="E315" s="50" t="str">
        <f>VLOOKUP(D315,SERVIÇOS_AGOST!$A$7:$D$7425,2,0)</f>
        <v>CABO DE COBRE FLEXÍVEL ISOLADO, 25 MM², ANTI-CHAMA 0,6/1,0 KV, PARA REDE ENTERRADA DE DISTRIBUIÇÃO DE ENERGIA ELÉTRICA - FORNECIMENTO E INSTALAÇÃO. AF_12/2021</v>
      </c>
      <c r="F315" s="45" t="str">
        <f>VLOOKUP(D315,SERVIÇOS_AGOST!$A$7:$D$7425,3,0)</f>
        <v>M</v>
      </c>
      <c r="G315" s="51">
        <v>200</v>
      </c>
      <c r="H315" s="47">
        <v>18.86</v>
      </c>
      <c r="I315" s="48">
        <f t="shared" si="8"/>
        <v>3772</v>
      </c>
      <c r="J315" s="48">
        <f t="shared" si="9"/>
        <v>4747.8159999999998</v>
      </c>
    </row>
    <row r="316" spans="1:10" s="11" customFormat="1" ht="20.100000000000001" customHeight="1">
      <c r="A316" s="64">
        <v>4291</v>
      </c>
      <c r="B316" s="59" t="s">
        <v>244</v>
      </c>
      <c r="C316" s="59" t="s">
        <v>12</v>
      </c>
      <c r="D316" s="52">
        <v>92985</v>
      </c>
      <c r="E316" s="60" t="e">
        <f>VLOOKUP(D316,SERVIÇOS_AGOST!$A$7:$D$7425,2,0)</f>
        <v>#N/A</v>
      </c>
      <c r="F316" s="61"/>
      <c r="G316" s="62">
        <v>250</v>
      </c>
      <c r="H316" s="47">
        <f>COMPOSICAO!I2368</f>
        <v>0</v>
      </c>
      <c r="I316" s="48">
        <f t="shared" si="8"/>
        <v>0</v>
      </c>
      <c r="J316" s="63">
        <f t="shared" si="9"/>
        <v>0</v>
      </c>
    </row>
    <row r="317" spans="1:10" s="11" customFormat="1" ht="30" customHeight="1">
      <c r="A317" s="64">
        <v>4291</v>
      </c>
      <c r="B317" s="44" t="s">
        <v>244</v>
      </c>
      <c r="C317" s="44" t="s">
        <v>12</v>
      </c>
      <c r="D317" s="52">
        <v>92986</v>
      </c>
      <c r="E317" s="50" t="str">
        <f>VLOOKUP(D317,SERVIÇOS_AGOST!$A$7:$D$7425,2,0)</f>
        <v>CABO DE COBRE FLEXÍVEL ISOLADO, 35 MM², ANTI-CHAMA 0,6/1,0 KV, PARA REDE ENTERRADA DE DISTRIBUIÇÃO DE ENERGIA ELÉTRICA - FORNECIMENTO E INSTALAÇÃO. AF_12/2021</v>
      </c>
      <c r="F317" s="45" t="str">
        <f>VLOOKUP(D317,SERVIÇOS_AGOST!$A$7:$D$7425,3,0)</f>
        <v>M</v>
      </c>
      <c r="G317" s="88"/>
      <c r="H317" s="47">
        <v>25.65</v>
      </c>
      <c r="I317" s="48">
        <f t="shared" si="8"/>
        <v>0</v>
      </c>
      <c r="J317" s="48">
        <f t="shared" si="9"/>
        <v>0</v>
      </c>
    </row>
    <row r="318" spans="1:10" s="11" customFormat="1" ht="30" customHeight="1">
      <c r="A318" s="64">
        <v>4292</v>
      </c>
      <c r="B318" s="44" t="s">
        <v>244</v>
      </c>
      <c r="C318" s="44" t="s">
        <v>12</v>
      </c>
      <c r="D318" s="52">
        <v>92988</v>
      </c>
      <c r="E318" s="50" t="str">
        <f>VLOOKUP(D318,SERVIÇOS_AGOST!$A$7:$D$7425,2,0)</f>
        <v>CABO DE COBRE FLEXÍVEL ISOLADO, 50 MM², ANTI-CHAMA 0,6/1,0 KV, PARA REDE ENTERRADA DE DISTRIBUIÇÃO DE ENERGIA ELÉTRICA - FORNECIMENTO E INSTALAÇÃO. AF_12/2021</v>
      </c>
      <c r="F318" s="45" t="str">
        <f>VLOOKUP(D318,SERVIÇOS_AGOST!$A$7:$D$7425,3,0)</f>
        <v>M</v>
      </c>
      <c r="G318" s="51">
        <v>50</v>
      </c>
      <c r="H318" s="47">
        <v>36.14</v>
      </c>
      <c r="I318" s="48">
        <f t="shared" si="8"/>
        <v>1807</v>
      </c>
      <c r="J318" s="48">
        <f t="shared" si="9"/>
        <v>2274.471</v>
      </c>
    </row>
    <row r="319" spans="1:10" s="11" customFormat="1" ht="20.100000000000001" customHeight="1">
      <c r="A319" s="64">
        <v>4293</v>
      </c>
      <c r="B319" s="65"/>
      <c r="C319" s="66" t="s">
        <v>12</v>
      </c>
      <c r="D319" s="66" t="s">
        <v>374</v>
      </c>
      <c r="E319" s="78" t="s">
        <v>375</v>
      </c>
      <c r="F319" s="79" t="s">
        <v>53</v>
      </c>
      <c r="G319" s="67">
        <v>2000</v>
      </c>
      <c r="H319" s="47">
        <v>7.65</v>
      </c>
      <c r="I319" s="48">
        <f t="shared" si="8"/>
        <v>15300</v>
      </c>
      <c r="J319" s="68">
        <f t="shared" si="9"/>
        <v>19258.11</v>
      </c>
    </row>
    <row r="320" spans="1:10" s="11" customFormat="1" ht="20.100000000000001" customHeight="1">
      <c r="A320" s="64">
        <v>4294</v>
      </c>
      <c r="B320" s="65"/>
      <c r="C320" s="66" t="s">
        <v>12</v>
      </c>
      <c r="D320" s="66" t="s">
        <v>376</v>
      </c>
      <c r="E320" s="78" t="s">
        <v>377</v>
      </c>
      <c r="F320" s="79" t="s">
        <v>53</v>
      </c>
      <c r="G320" s="67">
        <v>1000</v>
      </c>
      <c r="H320" s="47">
        <v>1.79</v>
      </c>
      <c r="I320" s="48">
        <f t="shared" si="8"/>
        <v>1790</v>
      </c>
      <c r="J320" s="68">
        <f t="shared" si="9"/>
        <v>2253.0729999999999</v>
      </c>
    </row>
    <row r="321" spans="1:10" s="11" customFormat="1" ht="20.100000000000001" customHeight="1">
      <c r="A321" s="64">
        <v>4295</v>
      </c>
      <c r="B321" s="65"/>
      <c r="C321" s="66" t="s">
        <v>12</v>
      </c>
      <c r="D321" s="66" t="s">
        <v>378</v>
      </c>
      <c r="E321" s="78" t="s">
        <v>379</v>
      </c>
      <c r="F321" s="79" t="s">
        <v>53</v>
      </c>
      <c r="G321" s="67">
        <v>4500</v>
      </c>
      <c r="H321" s="47">
        <v>3.54</v>
      </c>
      <c r="I321" s="48">
        <f t="shared" si="8"/>
        <v>15930</v>
      </c>
      <c r="J321" s="68">
        <f t="shared" si="9"/>
        <v>20051.091</v>
      </c>
    </row>
    <row r="322" spans="1:10" s="11" customFormat="1" ht="20.100000000000001" customHeight="1">
      <c r="A322" s="64">
        <v>4296</v>
      </c>
      <c r="B322" s="65"/>
      <c r="C322" s="66" t="s">
        <v>12</v>
      </c>
      <c r="D322" s="66" t="s">
        <v>380</v>
      </c>
      <c r="E322" s="78" t="s">
        <v>381</v>
      </c>
      <c r="F322" s="79" t="s">
        <v>53</v>
      </c>
      <c r="G322" s="67">
        <v>3000</v>
      </c>
      <c r="H322" s="47">
        <v>4.9800000000000004</v>
      </c>
      <c r="I322" s="48">
        <f t="shared" si="8"/>
        <v>14940</v>
      </c>
      <c r="J322" s="68">
        <f t="shared" si="9"/>
        <v>18804.977999999999</v>
      </c>
    </row>
    <row r="323" spans="1:10" s="11" customFormat="1" ht="20.100000000000001" customHeight="1">
      <c r="A323" s="64">
        <v>4297</v>
      </c>
      <c r="B323" s="65"/>
      <c r="C323" s="66" t="s">
        <v>12</v>
      </c>
      <c r="D323" s="66" t="s">
        <v>382</v>
      </c>
      <c r="E323" s="78" t="s">
        <v>383</v>
      </c>
      <c r="F323" s="79" t="s">
        <v>53</v>
      </c>
      <c r="G323" s="67">
        <v>500</v>
      </c>
      <c r="H323" s="47">
        <v>17.809999999999999</v>
      </c>
      <c r="I323" s="48">
        <f t="shared" si="8"/>
        <v>8905</v>
      </c>
      <c r="J323" s="68">
        <f t="shared" si="9"/>
        <v>11208.724</v>
      </c>
    </row>
    <row r="324" spans="1:10" s="11" customFormat="1" ht="20.100000000000001" customHeight="1">
      <c r="A324" s="64">
        <v>4298</v>
      </c>
      <c r="B324" s="65"/>
      <c r="C324" s="66" t="s">
        <v>12</v>
      </c>
      <c r="D324" s="66" t="s">
        <v>384</v>
      </c>
      <c r="E324" s="78" t="s">
        <v>385</v>
      </c>
      <c r="F324" s="79" t="s">
        <v>53</v>
      </c>
      <c r="G324" s="67">
        <v>16000</v>
      </c>
      <c r="H324" s="47">
        <v>6.73</v>
      </c>
      <c r="I324" s="48">
        <f t="shared" si="8"/>
        <v>107680</v>
      </c>
      <c r="J324" s="68">
        <f t="shared" si="9"/>
        <v>135536.81599999999</v>
      </c>
    </row>
    <row r="325" spans="1:10" s="11" customFormat="1" ht="20.100000000000001" customHeight="1">
      <c r="A325" s="64">
        <v>4299</v>
      </c>
      <c r="B325" s="65"/>
      <c r="C325" s="66" t="s">
        <v>13</v>
      </c>
      <c r="D325" s="66" t="s">
        <v>386</v>
      </c>
      <c r="E325" s="78" t="s">
        <v>387</v>
      </c>
      <c r="F325" s="79" t="s">
        <v>53</v>
      </c>
      <c r="G325" s="67">
        <v>500</v>
      </c>
      <c r="H325" s="47">
        <v>6.32</v>
      </c>
      <c r="I325" s="48">
        <f t="shared" si="8"/>
        <v>3160</v>
      </c>
      <c r="J325" s="68">
        <f t="shared" si="9"/>
        <v>3977.4920000000002</v>
      </c>
    </row>
    <row r="326" spans="1:10" s="11" customFormat="1" ht="9.9499999999999993" customHeight="1">
      <c r="A326" s="64">
        <v>4300</v>
      </c>
      <c r="B326" s="65"/>
      <c r="C326" s="66" t="s">
        <v>13</v>
      </c>
      <c r="D326" s="66" t="s">
        <v>388</v>
      </c>
      <c r="E326" s="78" t="s">
        <v>389</v>
      </c>
      <c r="F326" s="79" t="s">
        <v>53</v>
      </c>
      <c r="G326" s="67">
        <v>500</v>
      </c>
      <c r="H326" s="47">
        <v>6.26</v>
      </c>
      <c r="I326" s="48">
        <f t="shared" si="8"/>
        <v>3130</v>
      </c>
      <c r="J326" s="68">
        <f t="shared" si="9"/>
        <v>3939.7310000000002</v>
      </c>
    </row>
    <row r="327" spans="1:10" s="11" customFormat="1" ht="9.9499999999999993" customHeight="1">
      <c r="A327" s="64">
        <v>4301</v>
      </c>
      <c r="B327" s="65"/>
      <c r="C327" s="66" t="s">
        <v>13</v>
      </c>
      <c r="D327" s="66" t="s">
        <v>390</v>
      </c>
      <c r="E327" s="78" t="s">
        <v>391</v>
      </c>
      <c r="F327" s="79" t="s">
        <v>53</v>
      </c>
      <c r="G327" s="67">
        <v>500</v>
      </c>
      <c r="H327" s="47">
        <v>4.97</v>
      </c>
      <c r="I327" s="48">
        <f t="shared" si="8"/>
        <v>2485</v>
      </c>
      <c r="J327" s="68">
        <f t="shared" si="9"/>
        <v>3127.87</v>
      </c>
    </row>
    <row r="328" spans="1:10" s="11" customFormat="1" ht="9.9499999999999993" customHeight="1">
      <c r="A328" s="64">
        <v>4302</v>
      </c>
      <c r="B328" s="65"/>
      <c r="C328" s="66" t="s">
        <v>13</v>
      </c>
      <c r="D328" s="66" t="s">
        <v>392</v>
      </c>
      <c r="E328" s="78" t="s">
        <v>393</v>
      </c>
      <c r="F328" s="79" t="s">
        <v>53</v>
      </c>
      <c r="G328" s="67">
        <v>500</v>
      </c>
      <c r="H328" s="47">
        <v>14.66</v>
      </c>
      <c r="I328" s="48">
        <f t="shared" si="8"/>
        <v>7330</v>
      </c>
      <c r="J328" s="68">
        <f t="shared" si="9"/>
        <v>9226.2710000000006</v>
      </c>
    </row>
    <row r="329" spans="1:10" s="11" customFormat="1" ht="20.100000000000001" customHeight="1">
      <c r="A329" s="64">
        <v>4303</v>
      </c>
      <c r="B329" s="65"/>
      <c r="C329" s="66" t="s">
        <v>12</v>
      </c>
      <c r="D329" s="66" t="s">
        <v>382</v>
      </c>
      <c r="E329" s="78" t="s">
        <v>383</v>
      </c>
      <c r="F329" s="79" t="s">
        <v>53</v>
      </c>
      <c r="G329" s="67">
        <v>100</v>
      </c>
      <c r="H329" s="47">
        <v>17.809999999999999</v>
      </c>
      <c r="I329" s="48">
        <f t="shared" si="8"/>
        <v>1781</v>
      </c>
      <c r="J329" s="68">
        <f t="shared" si="9"/>
        <v>2241.7449999999999</v>
      </c>
    </row>
    <row r="330" spans="1:10" s="11" customFormat="1" ht="9.9499999999999993" customHeight="1">
      <c r="A330" s="64">
        <v>4304</v>
      </c>
      <c r="B330" s="65"/>
      <c r="C330" s="66" t="s">
        <v>13</v>
      </c>
      <c r="D330" s="66" t="s">
        <v>394</v>
      </c>
      <c r="E330" s="78" t="s">
        <v>395</v>
      </c>
      <c r="F330" s="79" t="s">
        <v>53</v>
      </c>
      <c r="G330" s="67">
        <v>50</v>
      </c>
      <c r="H330" s="47">
        <f>COMPOSICAO!I2454</f>
        <v>14.04</v>
      </c>
      <c r="I330" s="48">
        <f t="shared" si="8"/>
        <v>702</v>
      </c>
      <c r="J330" s="68">
        <f t="shared" si="9"/>
        <v>883.60699999999997</v>
      </c>
    </row>
    <row r="331" spans="1:10" s="11" customFormat="1" ht="20.100000000000001" customHeight="1">
      <c r="A331" s="64">
        <v>4305</v>
      </c>
      <c r="B331" s="44" t="s">
        <v>244</v>
      </c>
      <c r="C331" s="44" t="s">
        <v>12</v>
      </c>
      <c r="D331" s="52">
        <v>91831</v>
      </c>
      <c r="E331" s="50" t="str">
        <f>VLOOKUP(D331,SERVIÇOS_AGOST!$A$7:$D$7425,2,0)</f>
        <v>ELETRODUTO FLEXÍVEL CORRUGADO, PVC, DN 20 MM (1/2"), PARA CIRCUITOS TERMINAIS, INSTALADO EM FORRO - FORNECIMENTO E INSTALAÇÃO. AF_12/2015</v>
      </c>
      <c r="F331" s="45" t="str">
        <f>VLOOKUP(D331,SERVIÇOS_AGOST!$A$7:$D$7425,3,0)</f>
        <v>M</v>
      </c>
      <c r="G331" s="51">
        <v>100</v>
      </c>
      <c r="H331" s="47">
        <f>COMPOSICAO!I2458</f>
        <v>5.23</v>
      </c>
      <c r="I331" s="48">
        <f t="shared" si="8"/>
        <v>523</v>
      </c>
      <c r="J331" s="48">
        <f t="shared" si="9"/>
        <v>658.3</v>
      </c>
    </row>
    <row r="332" spans="1:10" s="11" customFormat="1" ht="20.100000000000001" customHeight="1">
      <c r="A332" s="64">
        <v>4306</v>
      </c>
      <c r="B332" s="44" t="s">
        <v>244</v>
      </c>
      <c r="C332" s="44" t="s">
        <v>12</v>
      </c>
      <c r="D332" s="52">
        <v>91834</v>
      </c>
      <c r="E332" s="50" t="str">
        <f>VLOOKUP(D332,SERVIÇOS_AGOST!$A$7:$D$7425,2,0)</f>
        <v>ELETRODUTO FLEXÍVEL CORRUGADO, PVC, DN 25 MM (3/4"), PARA CIRCUITOS TERMINAIS, INSTALADO EM FORRO - FORNECIMENTO E INSTALAÇÃO. AF_12/2015</v>
      </c>
      <c r="F332" s="45" t="str">
        <f>VLOOKUP(D332,SERVIÇOS_AGOST!$A$7:$D$7425,3,0)</f>
        <v>M</v>
      </c>
      <c r="G332" s="51">
        <v>100</v>
      </c>
      <c r="H332" s="47">
        <v>5.74</v>
      </c>
      <c r="I332" s="48">
        <f t="shared" si="8"/>
        <v>574</v>
      </c>
      <c r="J332" s="48">
        <f t="shared" si="9"/>
        <v>722.49400000000003</v>
      </c>
    </row>
    <row r="333" spans="1:10" s="11" customFormat="1" ht="20.100000000000001" customHeight="1">
      <c r="A333" s="64">
        <v>4307</v>
      </c>
      <c r="B333" s="44" t="s">
        <v>244</v>
      </c>
      <c r="C333" s="44" t="s">
        <v>12</v>
      </c>
      <c r="D333" s="52">
        <v>91836</v>
      </c>
      <c r="E333" s="50" t="str">
        <f>VLOOKUP(D333,SERVIÇOS_AGOST!$A$7:$D$7425,2,0)</f>
        <v>ELETRODUTO FLEXÍVEL CORRUGADO, PVC, DN 32 MM (1"), PARA CIRCUITOS TERMINAIS, INSTALADO EM FORRO - FORNECIMENTO E INSTALAÇÃO. AF_12/2015</v>
      </c>
      <c r="F333" s="45" t="str">
        <f>VLOOKUP(D333,SERVIÇOS_AGOST!$A$7:$D$7425,3,0)</f>
        <v>M</v>
      </c>
      <c r="G333" s="51">
        <v>100</v>
      </c>
      <c r="H333" s="47">
        <v>7.46</v>
      </c>
      <c r="I333" s="48">
        <f t="shared" si="8"/>
        <v>746</v>
      </c>
      <c r="J333" s="48">
        <f t="shared" si="9"/>
        <v>938.99</v>
      </c>
    </row>
    <row r="334" spans="1:10" s="11" customFormat="1" ht="20.100000000000001" customHeight="1">
      <c r="A334" s="64">
        <v>4308</v>
      </c>
      <c r="B334" s="44" t="s">
        <v>244</v>
      </c>
      <c r="C334" s="44" t="s">
        <v>12</v>
      </c>
      <c r="D334" s="52">
        <v>91842</v>
      </c>
      <c r="E334" s="50" t="str">
        <f>VLOOKUP(D334,SERVIÇOS_AGOST!$A$7:$D$7425,2,0)</f>
        <v>ELETRODUTO FLEXÍVEL CORRUGADO, PVC, DN 20 MM (1/2"), PARA CIRCUITOS TERMINAIS, INSTALADO EM LAJE - FORNECIMENTO E INSTALAÇÃO. AF_12/2015</v>
      </c>
      <c r="F334" s="45" t="str">
        <f>VLOOKUP(D334,SERVIÇOS_AGOST!$A$7:$D$7425,3,0)</f>
        <v>M</v>
      </c>
      <c r="G334" s="51">
        <v>100</v>
      </c>
      <c r="H334" s="47">
        <v>3.39</v>
      </c>
      <c r="I334" s="48">
        <f t="shared" si="8"/>
        <v>339</v>
      </c>
      <c r="J334" s="48">
        <f t="shared" si="9"/>
        <v>426.69900000000001</v>
      </c>
    </row>
    <row r="335" spans="1:10" s="11" customFormat="1" ht="20.100000000000001" customHeight="1">
      <c r="A335" s="64">
        <v>4309</v>
      </c>
      <c r="B335" s="44" t="s">
        <v>244</v>
      </c>
      <c r="C335" s="44" t="s">
        <v>12</v>
      </c>
      <c r="D335" s="52">
        <v>91844</v>
      </c>
      <c r="E335" s="50" t="str">
        <f>VLOOKUP(D335,SERVIÇOS_AGOST!$A$7:$D$7425,2,0)</f>
        <v>ELETRODUTO FLEXÍVEL CORRUGADO, PVC, DN 25 MM (3/4"), PARA CIRCUITOS TERMINAIS, INSTALADO EM LAJE - FORNECIMENTO E INSTALAÇÃO. AF_12/2015</v>
      </c>
      <c r="F335" s="45" t="str">
        <f>VLOOKUP(D335,SERVIÇOS_AGOST!$A$7:$D$7425,3,0)</f>
        <v>M</v>
      </c>
      <c r="G335" s="51">
        <v>100</v>
      </c>
      <c r="H335" s="47">
        <v>3.9</v>
      </c>
      <c r="I335" s="48">
        <f t="shared" si="8"/>
        <v>390</v>
      </c>
      <c r="J335" s="48">
        <f t="shared" si="9"/>
        <v>490.89299999999997</v>
      </c>
    </row>
    <row r="336" spans="1:10" s="11" customFormat="1" ht="20.100000000000001" customHeight="1">
      <c r="A336" s="64">
        <v>4310</v>
      </c>
      <c r="B336" s="44" t="s">
        <v>244</v>
      </c>
      <c r="C336" s="44" t="s">
        <v>12</v>
      </c>
      <c r="D336" s="52">
        <v>91846</v>
      </c>
      <c r="E336" s="50" t="str">
        <f>VLOOKUP(D336,SERVIÇOS_AGOST!$A$7:$D$7425,2,0)</f>
        <v>ELETRODUTO FLEXÍVEL CORRUGADO, PVC, DN 32 MM (1"), PARA CIRCUITOS TERMINAIS, INSTALADO EM LAJE - FORNECIMENTO E INSTALAÇÃO. AF_12/2015</v>
      </c>
      <c r="F336" s="45" t="str">
        <f>VLOOKUP(D336,SERVIÇOS_AGOST!$A$7:$D$7425,3,0)</f>
        <v>M</v>
      </c>
      <c r="G336" s="51">
        <v>100</v>
      </c>
      <c r="H336" s="47">
        <v>5.62</v>
      </c>
      <c r="I336" s="48">
        <f t="shared" si="8"/>
        <v>562</v>
      </c>
      <c r="J336" s="48">
        <f t="shared" si="9"/>
        <v>707.38900000000001</v>
      </c>
    </row>
    <row r="337" spans="1:10" s="11" customFormat="1" ht="20.100000000000001" customHeight="1">
      <c r="A337" s="64">
        <v>4311</v>
      </c>
      <c r="B337" s="44" t="s">
        <v>244</v>
      </c>
      <c r="C337" s="44" t="s">
        <v>12</v>
      </c>
      <c r="D337" s="52">
        <v>91852</v>
      </c>
      <c r="E337" s="50" t="str">
        <f>VLOOKUP(D337,SERVIÇOS_AGOST!$A$7:$D$7425,2,0)</f>
        <v>ELETRODUTO FLEXÍVEL CORRUGADO, PVC, DN 20 MM (1/2"), PARA CIRCUITOS TERMINAIS, INSTALADO EM PAREDE - FORNECIMENTO E INSTALAÇÃO. AF_12/2015</v>
      </c>
      <c r="F337" s="45" t="str">
        <f>VLOOKUP(D337,SERVIÇOS_AGOST!$A$7:$D$7425,3,0)</f>
        <v>M</v>
      </c>
      <c r="G337" s="51">
        <v>150</v>
      </c>
      <c r="H337" s="47">
        <v>4.6500000000000004</v>
      </c>
      <c r="I337" s="48">
        <f t="shared" si="8"/>
        <v>697.5</v>
      </c>
      <c r="J337" s="48">
        <f t="shared" si="9"/>
        <v>877.94299999999998</v>
      </c>
    </row>
    <row r="338" spans="1:10" s="11" customFormat="1" ht="20.100000000000001" customHeight="1">
      <c r="A338" s="64">
        <v>4312</v>
      </c>
      <c r="B338" s="44" t="s">
        <v>244</v>
      </c>
      <c r="C338" s="44" t="s">
        <v>12</v>
      </c>
      <c r="D338" s="52">
        <v>91854</v>
      </c>
      <c r="E338" s="50" t="str">
        <f>VLOOKUP(D338,SERVIÇOS_AGOST!$A$7:$D$7425,2,0)</f>
        <v>ELETRODUTO FLEXÍVEL CORRUGADO, PVC, DN 25 MM (3/4"), PARA CIRCUITOS TERMINAIS, INSTALADO EM PAREDE - FORNECIMENTO E INSTALAÇÃO. AF_12/2015</v>
      </c>
      <c r="F338" s="45" t="str">
        <f>VLOOKUP(D338,SERVIÇOS_AGOST!$A$7:$D$7425,3,0)</f>
        <v>M</v>
      </c>
      <c r="G338" s="51">
        <v>200</v>
      </c>
      <c r="H338" s="47">
        <v>5.13</v>
      </c>
      <c r="I338" s="48">
        <f t="shared" ref="I338:I401" si="10">ROUND(G338*H338,3)</f>
        <v>1026</v>
      </c>
      <c r="J338" s="48">
        <f t="shared" ref="J338:J401" si="11">ROUND(I338*(1+$J$11),3)</f>
        <v>1291.4259999999999</v>
      </c>
    </row>
    <row r="339" spans="1:10" s="11" customFormat="1" ht="20.100000000000001" customHeight="1">
      <c r="A339" s="64">
        <v>4313</v>
      </c>
      <c r="B339" s="44" t="s">
        <v>244</v>
      </c>
      <c r="C339" s="44" t="s">
        <v>12</v>
      </c>
      <c r="D339" s="52">
        <v>91856</v>
      </c>
      <c r="E339" s="50" t="str">
        <f>VLOOKUP(D339,SERVIÇOS_AGOST!$A$7:$D$7425,2,0)</f>
        <v>ELETRODUTO FLEXÍVEL CORRUGADO, PVC, DN 32 MM (1"), PARA CIRCUITOS TERMINAIS, INSTALADO EM PAREDE - FORNECIMENTO E INSTALAÇÃO. AF_12/2015</v>
      </c>
      <c r="F339" s="45" t="str">
        <f>VLOOKUP(D339,SERVIÇOS_AGOST!$A$7:$D$7425,3,0)</f>
        <v>M</v>
      </c>
      <c r="G339" s="51">
        <v>100</v>
      </c>
      <c r="H339" s="47">
        <v>6.78</v>
      </c>
      <c r="I339" s="48">
        <f t="shared" si="10"/>
        <v>678</v>
      </c>
      <c r="J339" s="48">
        <f t="shared" si="11"/>
        <v>853.399</v>
      </c>
    </row>
    <row r="340" spans="1:10" s="11" customFormat="1" ht="20.100000000000001" customHeight="1">
      <c r="A340" s="64">
        <v>4314</v>
      </c>
      <c r="B340" s="44" t="s">
        <v>244</v>
      </c>
      <c r="C340" s="44" t="s">
        <v>12</v>
      </c>
      <c r="D340" s="52">
        <v>91862</v>
      </c>
      <c r="E340" s="50" t="str">
        <f>VLOOKUP(D340,SERVIÇOS_AGOST!$A$7:$D$7425,2,0)</f>
        <v>ELETRODUTO RÍGIDO ROSCÁVEL, PVC, DN 20 MM (1/2"), PARA CIRCUITOS TERMINAIS, INSTALADO EM FORRO - FORNECIMENTO E INSTALAÇÃO. AF_12/2015</v>
      </c>
      <c r="F340" s="45" t="str">
        <f>VLOOKUP(D340,SERVIÇOS_AGOST!$A$7:$D$7425,3,0)</f>
        <v>M</v>
      </c>
      <c r="G340" s="51">
        <v>100</v>
      </c>
      <c r="H340" s="47">
        <v>6.33</v>
      </c>
      <c r="I340" s="48">
        <f t="shared" si="10"/>
        <v>633</v>
      </c>
      <c r="J340" s="48">
        <f t="shared" si="11"/>
        <v>796.75699999999995</v>
      </c>
    </row>
    <row r="341" spans="1:10" s="11" customFormat="1" ht="20.100000000000001" customHeight="1">
      <c r="A341" s="64">
        <v>4315</v>
      </c>
      <c r="B341" s="44" t="s">
        <v>244</v>
      </c>
      <c r="C341" s="44" t="s">
        <v>12</v>
      </c>
      <c r="D341" s="52">
        <v>91863</v>
      </c>
      <c r="E341" s="50" t="str">
        <f>VLOOKUP(D341,SERVIÇOS_AGOST!$A$7:$D$7425,2,0)</f>
        <v>ELETRODUTO RÍGIDO ROSCÁVEL, PVC, DN 25 MM (3/4"), PARA CIRCUITOS TERMINAIS, INSTALADO EM FORRO - FORNECIMENTO E INSTALAÇÃO. AF_12/2015</v>
      </c>
      <c r="F341" s="45" t="str">
        <f>VLOOKUP(D341,SERVIÇOS_AGOST!$A$7:$D$7425,3,0)</f>
        <v>M</v>
      </c>
      <c r="G341" s="51">
        <v>100</v>
      </c>
      <c r="H341" s="47">
        <v>7.35</v>
      </c>
      <c r="I341" s="48">
        <f t="shared" si="10"/>
        <v>735</v>
      </c>
      <c r="J341" s="48">
        <f t="shared" si="11"/>
        <v>925.14499999999998</v>
      </c>
    </row>
    <row r="342" spans="1:10" s="11" customFormat="1" ht="20.100000000000001" customHeight="1">
      <c r="A342" s="64">
        <v>4316</v>
      </c>
      <c r="B342" s="44" t="s">
        <v>244</v>
      </c>
      <c r="C342" s="44" t="s">
        <v>12</v>
      </c>
      <c r="D342" s="52">
        <v>91864</v>
      </c>
      <c r="E342" s="50" t="str">
        <f>VLOOKUP(D342,SERVIÇOS_AGOST!$A$7:$D$7425,2,0)</f>
        <v>ELETRODUTO RÍGIDO ROSCÁVEL, PVC, DN 32 MM (1"), PARA CIRCUITOS TERMINAIS, INSTALADO EM FORRO - FORNECIMENTO E INSTALAÇÃO. AF_12/2015</v>
      </c>
      <c r="F342" s="45" t="str">
        <f>VLOOKUP(D342,SERVIÇOS_AGOST!$A$7:$D$7425,3,0)</f>
        <v>M</v>
      </c>
      <c r="G342" s="51">
        <v>100</v>
      </c>
      <c r="H342" s="47">
        <v>9.67</v>
      </c>
      <c r="I342" s="48">
        <f t="shared" si="10"/>
        <v>967</v>
      </c>
      <c r="J342" s="48">
        <f t="shared" si="11"/>
        <v>1217.163</v>
      </c>
    </row>
    <row r="343" spans="1:10" s="11" customFormat="1" ht="20.100000000000001" customHeight="1">
      <c r="A343" s="64">
        <v>4317</v>
      </c>
      <c r="B343" s="44" t="s">
        <v>244</v>
      </c>
      <c r="C343" s="44" t="s">
        <v>12</v>
      </c>
      <c r="D343" s="52">
        <v>91866</v>
      </c>
      <c r="E343" s="50" t="str">
        <f>VLOOKUP(D343,SERVIÇOS_AGOST!$A$7:$D$7425,2,0)</f>
        <v>ELETRODUTO RÍGIDO ROSCÁVEL, PVC, DN 20 MM (1/2"), PARA CIRCUITOS TERMINAIS, INSTALADO EM LAJE - FORNECIMENTO E INSTALAÇÃO. AF_12/2015</v>
      </c>
      <c r="F343" s="45" t="str">
        <f>VLOOKUP(D343,SERVIÇOS_AGOST!$A$7:$D$7425,3,0)</f>
        <v>M</v>
      </c>
      <c r="G343" s="51">
        <v>100</v>
      </c>
      <c r="H343" s="47">
        <v>4.5599999999999996</v>
      </c>
      <c r="I343" s="48">
        <f t="shared" si="10"/>
        <v>456</v>
      </c>
      <c r="J343" s="48">
        <f t="shared" si="11"/>
        <v>573.96699999999998</v>
      </c>
    </row>
    <row r="344" spans="1:10" s="11" customFormat="1" ht="20.100000000000001" customHeight="1">
      <c r="A344" s="64">
        <v>4318</v>
      </c>
      <c r="B344" s="44" t="s">
        <v>244</v>
      </c>
      <c r="C344" s="44" t="s">
        <v>12</v>
      </c>
      <c r="D344" s="52">
        <v>91867</v>
      </c>
      <c r="E344" s="50" t="str">
        <f>VLOOKUP(D344,SERVIÇOS_AGOST!$A$7:$D$7425,2,0)</f>
        <v>ELETRODUTO RÍGIDO ROSCÁVEL, PVC, DN 25 MM (3/4"), PARA CIRCUITOS TERMINAIS, INSTALADO EM LAJE - FORNECIMENTO E INSTALAÇÃO. AF_12/2015</v>
      </c>
      <c r="F344" s="45" t="str">
        <f>VLOOKUP(D344,SERVIÇOS_AGOST!$A$7:$D$7425,3,0)</f>
        <v>M</v>
      </c>
      <c r="G344" s="51">
        <v>100</v>
      </c>
      <c r="H344" s="47">
        <v>5.59</v>
      </c>
      <c r="I344" s="48">
        <f t="shared" si="10"/>
        <v>559</v>
      </c>
      <c r="J344" s="48">
        <f t="shared" si="11"/>
        <v>703.61300000000006</v>
      </c>
    </row>
    <row r="345" spans="1:10" s="11" customFormat="1" ht="20.100000000000001" customHeight="1">
      <c r="A345" s="64">
        <v>4319</v>
      </c>
      <c r="B345" s="44" t="s">
        <v>244</v>
      </c>
      <c r="C345" s="44" t="s">
        <v>12</v>
      </c>
      <c r="D345" s="52">
        <v>91868</v>
      </c>
      <c r="E345" s="50" t="str">
        <f>VLOOKUP(D345,SERVIÇOS_AGOST!$A$7:$D$7425,2,0)</f>
        <v>ELETRODUTO RÍGIDO ROSCÁVEL, PVC, DN 32 MM (1"), PARA CIRCUITOS TERMINAIS, INSTALADO EM LAJE - FORNECIMENTO E INSTALAÇÃO. AF_12/2015</v>
      </c>
      <c r="F345" s="45" t="str">
        <f>VLOOKUP(D345,SERVIÇOS_AGOST!$A$7:$D$7425,3,0)</f>
        <v>M</v>
      </c>
      <c r="G345" s="51">
        <v>100</v>
      </c>
      <c r="H345" s="47">
        <v>7.91</v>
      </c>
      <c r="I345" s="48">
        <f t="shared" si="10"/>
        <v>791</v>
      </c>
      <c r="J345" s="48">
        <f t="shared" si="11"/>
        <v>995.63199999999995</v>
      </c>
    </row>
    <row r="346" spans="1:10" s="11" customFormat="1" ht="20.100000000000001" customHeight="1">
      <c r="A346" s="64">
        <v>4320</v>
      </c>
      <c r="B346" s="44" t="s">
        <v>244</v>
      </c>
      <c r="C346" s="44" t="s">
        <v>12</v>
      </c>
      <c r="D346" s="52">
        <v>95726</v>
      </c>
      <c r="E346" s="50" t="str">
        <f>VLOOKUP(D346,SERVIÇOS_AGOST!$A$7:$D$7425,2,0)</f>
        <v>ELETRODUTO RÍGIDO SOLDÁVEL, PVC, DN 20 MM (½"), APARENTE, INSTALADO EM TETO - FORNECIMENTO E INSTALAÇÃO. AF_11/2016</v>
      </c>
      <c r="F346" s="45" t="str">
        <f>VLOOKUP(D346,SERVIÇOS_AGOST!$A$7:$D$7425,3,0)</f>
        <v>M</v>
      </c>
      <c r="G346" s="51">
        <v>100</v>
      </c>
      <c r="H346" s="47">
        <v>4.5</v>
      </c>
      <c r="I346" s="48">
        <f t="shared" si="10"/>
        <v>450</v>
      </c>
      <c r="J346" s="48">
        <f t="shared" si="11"/>
        <v>566.41499999999996</v>
      </c>
    </row>
    <row r="347" spans="1:10" s="11" customFormat="1" ht="20.100000000000001" customHeight="1">
      <c r="A347" s="64">
        <v>4321</v>
      </c>
      <c r="B347" s="44" t="s">
        <v>244</v>
      </c>
      <c r="C347" s="44" t="s">
        <v>12</v>
      </c>
      <c r="D347" s="52">
        <v>95727</v>
      </c>
      <c r="E347" s="50" t="str">
        <f>VLOOKUP(D347,SERVIÇOS_AGOST!$A$7:$D$7425,2,0)</f>
        <v>ELETRODUTO RÍGIDO SOLDÁVEL, PVC, DN 25 MM (3/4"), APARENTE, INSTALADO EM TETO - FORNECIMENTO E INSTALAÇÃO. AF_11/2016</v>
      </c>
      <c r="F347" s="45" t="str">
        <f>VLOOKUP(D347,SERVIÇOS_AGOST!$A$7:$D$7425,3,0)</f>
        <v>M</v>
      </c>
      <c r="G347" s="51">
        <v>100</v>
      </c>
      <c r="H347" s="47">
        <v>5.07</v>
      </c>
      <c r="I347" s="48">
        <f t="shared" si="10"/>
        <v>507</v>
      </c>
      <c r="J347" s="48">
        <f t="shared" si="11"/>
        <v>638.16099999999994</v>
      </c>
    </row>
    <row r="348" spans="1:10" s="11" customFormat="1" ht="20.100000000000001" customHeight="1">
      <c r="A348" s="64">
        <v>4322</v>
      </c>
      <c r="B348" s="44" t="s">
        <v>244</v>
      </c>
      <c r="C348" s="44" t="s">
        <v>12</v>
      </c>
      <c r="D348" s="52">
        <v>95728</v>
      </c>
      <c r="E348" s="50" t="str">
        <f>VLOOKUP(D348,SERVIÇOS_AGOST!$A$7:$D$7425,2,0)</f>
        <v>ELETRODUTO RÍGIDO SOLDÁVEL, PVC, DN 32 MM (1"), APARENTE, INSTALADO EM TETO - FORNECIMENTO E INSTALAÇÃO. AF_11/2016</v>
      </c>
      <c r="F348" s="45" t="str">
        <f>VLOOKUP(D348,SERVIÇOS_AGOST!$A$7:$D$7425,3,0)</f>
        <v>M</v>
      </c>
      <c r="G348" s="51">
        <v>100</v>
      </c>
      <c r="H348" s="47">
        <v>6.36</v>
      </c>
      <c r="I348" s="48">
        <f t="shared" si="10"/>
        <v>636</v>
      </c>
      <c r="J348" s="48">
        <f t="shared" si="11"/>
        <v>800.53300000000002</v>
      </c>
    </row>
    <row r="349" spans="1:10" s="11" customFormat="1" ht="20.100000000000001" customHeight="1">
      <c r="A349" s="64">
        <v>4323</v>
      </c>
      <c r="B349" s="44" t="s">
        <v>244</v>
      </c>
      <c r="C349" s="44" t="s">
        <v>12</v>
      </c>
      <c r="D349" s="52">
        <v>95729</v>
      </c>
      <c r="E349" s="50" t="str">
        <f>VLOOKUP(D349,SERVIÇOS_AGOST!$A$7:$D$7425,2,0)</f>
        <v>ELETRODUTO RÍGIDO SOLDÁVEL, PVC, DN 20 MM (½"), APARENTE, INSTALADO EM PAREDE - FORNECIMENTO E INSTALAÇÃO. AF_11/2016</v>
      </c>
      <c r="F349" s="45" t="str">
        <f>VLOOKUP(D349,SERVIÇOS_AGOST!$A$7:$D$7425,3,0)</f>
        <v>M</v>
      </c>
      <c r="G349" s="51">
        <v>100</v>
      </c>
      <c r="H349" s="47">
        <v>5.57</v>
      </c>
      <c r="I349" s="48">
        <f t="shared" si="10"/>
        <v>557</v>
      </c>
      <c r="J349" s="48">
        <f t="shared" si="11"/>
        <v>701.096</v>
      </c>
    </row>
    <row r="350" spans="1:10" s="11" customFormat="1" ht="20.100000000000001" customHeight="1">
      <c r="A350" s="64">
        <v>4324</v>
      </c>
      <c r="B350" s="44" t="s">
        <v>244</v>
      </c>
      <c r="C350" s="44" t="s">
        <v>12</v>
      </c>
      <c r="D350" s="52">
        <v>95730</v>
      </c>
      <c r="E350" s="50" t="str">
        <f>VLOOKUP(D350,SERVIÇOS_AGOST!$A$7:$D$7425,2,0)</f>
        <v>ELETRODUTO RÍGIDO SOLDÁVEL, PVC, DN 25 MM (3/4"), APARENTE, INSTALADO EM PAREDE - FORNECIMENTO E INSTALAÇÃO. AF_11/2016</v>
      </c>
      <c r="F350" s="45" t="str">
        <f>VLOOKUP(D350,SERVIÇOS_AGOST!$A$7:$D$7425,3,0)</f>
        <v>M</v>
      </c>
      <c r="G350" s="51">
        <v>100</v>
      </c>
      <c r="H350" s="47">
        <v>6.13</v>
      </c>
      <c r="I350" s="48">
        <f t="shared" si="10"/>
        <v>613</v>
      </c>
      <c r="J350" s="48">
        <f t="shared" si="11"/>
        <v>771.58299999999997</v>
      </c>
    </row>
    <row r="351" spans="1:10" s="11" customFormat="1" ht="20.100000000000001" customHeight="1">
      <c r="A351" s="64">
        <v>4325</v>
      </c>
      <c r="B351" s="44" t="s">
        <v>244</v>
      </c>
      <c r="C351" s="44" t="s">
        <v>12</v>
      </c>
      <c r="D351" s="52">
        <v>95731</v>
      </c>
      <c r="E351" s="50" t="str">
        <f>VLOOKUP(D351,SERVIÇOS_AGOST!$A$7:$D$7425,2,0)</f>
        <v>ELETRODUTO RÍGIDO SOLDÁVEL, PVC, DN 32 MM (1"), APARENTE, INSTALADO EM PAREDE - FORNECIMENTO E INSTALAÇÃO. AF_11/2016</v>
      </c>
      <c r="F351" s="45" t="str">
        <f>VLOOKUP(D351,SERVIÇOS_AGOST!$A$7:$D$7425,3,0)</f>
        <v>M</v>
      </c>
      <c r="G351" s="51">
        <v>100</v>
      </c>
      <c r="H351" s="47">
        <v>7.43</v>
      </c>
      <c r="I351" s="48">
        <f t="shared" si="10"/>
        <v>743</v>
      </c>
      <c r="J351" s="48">
        <f t="shared" si="11"/>
        <v>935.21400000000006</v>
      </c>
    </row>
    <row r="352" spans="1:10" s="11" customFormat="1" ht="20.100000000000001" customHeight="1">
      <c r="A352" s="64">
        <v>4326</v>
      </c>
      <c r="B352" s="44" t="s">
        <v>244</v>
      </c>
      <c r="C352" s="44" t="s">
        <v>12</v>
      </c>
      <c r="D352" s="52">
        <v>91874</v>
      </c>
      <c r="E352" s="50" t="str">
        <f>VLOOKUP(D352,SERVIÇOS_AGOST!$A$7:$D$7425,2,0)</f>
        <v>LUVA PARA ELETRODUTO, PVC, ROSCÁVEL, DN 20 MM (1/2"), PARA CIRCUITOS TERMINAIS, INSTALADA EM FORRO - FORNECIMENTO E INSTALAÇÃO. AF_12/2015</v>
      </c>
      <c r="F352" s="45" t="str">
        <f>VLOOKUP(D352,SERVIÇOS_AGOST!$A$7:$D$7425,3,0)</f>
        <v>UN</v>
      </c>
      <c r="G352" s="51">
        <v>100</v>
      </c>
      <c r="H352" s="47">
        <v>2.54</v>
      </c>
      <c r="I352" s="48">
        <f t="shared" si="10"/>
        <v>254</v>
      </c>
      <c r="J352" s="48">
        <f t="shared" si="11"/>
        <v>319.70999999999998</v>
      </c>
    </row>
    <row r="353" spans="1:10" s="11" customFormat="1" ht="20.100000000000001" customHeight="1">
      <c r="A353" s="64">
        <v>4327</v>
      </c>
      <c r="B353" s="44" t="s">
        <v>244</v>
      </c>
      <c r="C353" s="44" t="s">
        <v>12</v>
      </c>
      <c r="D353" s="52">
        <v>91873</v>
      </c>
      <c r="E353" s="50" t="str">
        <f>VLOOKUP(D353,SERVIÇOS_AGOST!$A$7:$D$7425,2,0)</f>
        <v>ELETRODUTO RÍGIDO ROSCÁVEL, PVC, DN 40 MM (1 1/4"), PARA CIRCUITOS TERMINAIS, INSTALADO EM PAREDE - FORNECIMENTO E INSTALAÇÃO. AF_12/2015</v>
      </c>
      <c r="F353" s="45" t="str">
        <f>VLOOKUP(D353,SERVIÇOS_AGOST!$A$7:$D$7425,3,0)</f>
        <v>M</v>
      </c>
      <c r="G353" s="51">
        <v>100</v>
      </c>
      <c r="H353" s="47">
        <v>11.79</v>
      </c>
      <c r="I353" s="48">
        <f t="shared" si="10"/>
        <v>1179</v>
      </c>
      <c r="J353" s="48">
        <f t="shared" si="11"/>
        <v>1484.0070000000001</v>
      </c>
    </row>
    <row r="354" spans="1:10" s="11" customFormat="1" ht="20.100000000000001" customHeight="1">
      <c r="A354" s="64">
        <v>4328</v>
      </c>
      <c r="B354" s="44" t="s">
        <v>244</v>
      </c>
      <c r="C354" s="44" t="s">
        <v>12</v>
      </c>
      <c r="D354" s="52">
        <v>91869</v>
      </c>
      <c r="E354" s="50" t="str">
        <f>VLOOKUP(D354,SERVIÇOS_AGOST!$A$7:$D$7425,2,0)</f>
        <v>ELETRODUTO RÍGIDO ROSCÁVEL, PVC, DN 40 MM (1 1/4"), PARA CIRCUITOS TERMINAIS, INSTALADO EM LAJE - FORNECIMENTO E INSTALAÇÃO. AF_12/2015</v>
      </c>
      <c r="F354" s="45" t="str">
        <f>VLOOKUP(D354,SERVIÇOS_AGOST!$A$7:$D$7425,3,0)</f>
        <v>M</v>
      </c>
      <c r="G354" s="51">
        <v>100</v>
      </c>
      <c r="H354" s="47">
        <v>10.17</v>
      </c>
      <c r="I354" s="48">
        <f t="shared" si="10"/>
        <v>1017</v>
      </c>
      <c r="J354" s="48">
        <f t="shared" si="11"/>
        <v>1280.098</v>
      </c>
    </row>
    <row r="355" spans="1:10" s="11" customFormat="1" ht="20.100000000000001" customHeight="1">
      <c r="A355" s="64">
        <v>4329</v>
      </c>
      <c r="B355" s="44" t="s">
        <v>244</v>
      </c>
      <c r="C355" s="44" t="s">
        <v>12</v>
      </c>
      <c r="D355" s="52">
        <v>91865</v>
      </c>
      <c r="E355" s="50" t="str">
        <f>VLOOKUP(D355,SERVIÇOS_AGOST!$A$7:$D$7425,2,0)</f>
        <v>ELETRODUTO RÍGIDO ROSCÁVEL, PVC, DN 40 MM (1 1/4"), PARA CIRCUITOS TERMINAIS, INSTALADO EM FORRO - FORNECIMENTO E INSTALAÇÃO. AF_12/2015</v>
      </c>
      <c r="F355" s="45" t="str">
        <f>VLOOKUP(D355,SERVIÇOS_AGOST!$A$7:$D$7425,3,0)</f>
        <v>M</v>
      </c>
      <c r="G355" s="51">
        <v>100</v>
      </c>
      <c r="H355" s="47">
        <v>11.93</v>
      </c>
      <c r="I355" s="48">
        <f t="shared" si="10"/>
        <v>1193</v>
      </c>
      <c r="J355" s="48">
        <f t="shared" si="11"/>
        <v>1501.6289999999999</v>
      </c>
    </row>
    <row r="356" spans="1:10" s="11" customFormat="1" ht="20.100000000000001" customHeight="1">
      <c r="A356" s="64">
        <v>4330</v>
      </c>
      <c r="B356" s="44" t="s">
        <v>244</v>
      </c>
      <c r="C356" s="44" t="s">
        <v>12</v>
      </c>
      <c r="D356" s="52">
        <v>93008</v>
      </c>
      <c r="E356" s="50" t="str">
        <f>VLOOKUP(D356,SERVIÇOS_AGOST!$A$7:$D$7425,2,0)</f>
        <v>ELETRODUTO RÍGIDO ROSCÁVEL, PVC, DN 50 MM (1 1/2"), PARA REDE ENTERRADA DE DISTRIBUIÇÃO DE ENERGIA ELÉTRICA - FORNECIMENTO E INSTALAÇÃO. AF_12/2021</v>
      </c>
      <c r="F356" s="45" t="str">
        <f>VLOOKUP(D356,SERVIÇOS_AGOST!$A$7:$D$7425,3,0)</f>
        <v>M</v>
      </c>
      <c r="G356" s="51">
        <v>100</v>
      </c>
      <c r="H356" s="47">
        <v>10.32</v>
      </c>
      <c r="I356" s="48">
        <f t="shared" si="10"/>
        <v>1032</v>
      </c>
      <c r="J356" s="48">
        <f t="shared" si="11"/>
        <v>1298.9780000000001</v>
      </c>
    </row>
    <row r="357" spans="1:10" s="11" customFormat="1" ht="20.100000000000001" customHeight="1">
      <c r="A357" s="64">
        <v>4331</v>
      </c>
      <c r="B357" s="44" t="s">
        <v>244</v>
      </c>
      <c r="C357" s="44" t="s">
        <v>12</v>
      </c>
      <c r="D357" s="52">
        <v>93009</v>
      </c>
      <c r="E357" s="50" t="str">
        <f>VLOOKUP(D357,SERVIÇOS_AGOST!$A$7:$D$7425,2,0)</f>
        <v>ELETRODUTO RÍGIDO ROSCÁVEL, PVC, DN 60 MM (2"), PARA REDE ENTERRADA DE DISTRIBUIÇÃO DE ENERGIA ELÉTRICA - FORNECIMENTO E INSTALAÇÃO. AF_12/2021</v>
      </c>
      <c r="F357" s="45" t="str">
        <f>VLOOKUP(D357,SERVIÇOS_AGOST!$A$7:$D$7425,3,0)</f>
        <v>M</v>
      </c>
      <c r="G357" s="51">
        <v>100</v>
      </c>
      <c r="H357" s="47">
        <v>15.54</v>
      </c>
      <c r="I357" s="48">
        <f t="shared" si="10"/>
        <v>1554</v>
      </c>
      <c r="J357" s="48">
        <f t="shared" si="11"/>
        <v>1956.02</v>
      </c>
    </row>
    <row r="358" spans="1:10" s="11" customFormat="1" ht="20.100000000000001" customHeight="1">
      <c r="A358" s="64">
        <v>4332</v>
      </c>
      <c r="B358" s="44" t="s">
        <v>244</v>
      </c>
      <c r="C358" s="44" t="s">
        <v>12</v>
      </c>
      <c r="D358" s="52">
        <v>93010</v>
      </c>
      <c r="E358" s="50" t="str">
        <f>VLOOKUP(D358,SERVIÇOS_AGOST!$A$7:$D$7425,2,0)</f>
        <v>ELETRODUTO RÍGIDO ROSCÁVEL, PVC, DN 75 MM (2 1/2"), PARA REDE ENTERRADA DE DISTRIBUIÇÃO DE ENERGIA ELÉTRICA - FORNECIMENTO E INSTALAÇÃO. AF_12/2021</v>
      </c>
      <c r="F358" s="45" t="str">
        <f>VLOOKUP(D358,SERVIÇOS_AGOST!$A$7:$D$7425,3,0)</f>
        <v>M</v>
      </c>
      <c r="G358" s="51">
        <v>100</v>
      </c>
      <c r="H358" s="47">
        <v>21.85</v>
      </c>
      <c r="I358" s="48">
        <f t="shared" si="10"/>
        <v>2185</v>
      </c>
      <c r="J358" s="48">
        <f t="shared" si="11"/>
        <v>2750.26</v>
      </c>
    </row>
    <row r="359" spans="1:10" s="11" customFormat="1" ht="20.100000000000001" customHeight="1">
      <c r="A359" s="64">
        <v>4333</v>
      </c>
      <c r="B359" s="44" t="s">
        <v>244</v>
      </c>
      <c r="C359" s="44" t="s">
        <v>12</v>
      </c>
      <c r="D359" s="52">
        <v>93011</v>
      </c>
      <c r="E359" s="50" t="str">
        <f>VLOOKUP(D359,SERVIÇOS_AGOST!$A$7:$D$7425,2,0)</f>
        <v>ELETRODUTO RÍGIDO ROSCÁVEL, PVC, DN 85 MM (3"), PARA REDE ENTERRADA DE DISTRIBUIÇÃO DE ENERGIA ELÉTRICA - FORNECIMENTO E INSTALAÇÃO. AF_12/2021</v>
      </c>
      <c r="F359" s="45" t="str">
        <f>VLOOKUP(D359,SERVIÇOS_AGOST!$A$7:$D$7425,3,0)</f>
        <v>M</v>
      </c>
      <c r="G359" s="51">
        <v>100</v>
      </c>
      <c r="H359" s="47">
        <v>26.85</v>
      </c>
      <c r="I359" s="48">
        <f t="shared" si="10"/>
        <v>2685</v>
      </c>
      <c r="J359" s="48">
        <f t="shared" si="11"/>
        <v>3379.61</v>
      </c>
    </row>
    <row r="360" spans="1:10" s="11" customFormat="1" ht="20.100000000000001" customHeight="1">
      <c r="A360" s="64">
        <v>4334</v>
      </c>
      <c r="B360" s="44" t="s">
        <v>244</v>
      </c>
      <c r="C360" s="44" t="s">
        <v>12</v>
      </c>
      <c r="D360" s="52">
        <v>91877</v>
      </c>
      <c r="E360" s="50" t="str">
        <f>VLOOKUP(D360,SERVIÇOS_AGOST!$A$7:$D$7425,2,0)</f>
        <v>LUVA PARA ELETRODUTO, PVC, ROSCÁVEL, DN 40 MM (1 1/4"), PARA CIRCUITOS TERMINAIS, INSTALADA EM FORRO - FORNECIMENTO E INSTALAÇÃO. AF_12/2015</v>
      </c>
      <c r="F360" s="45" t="str">
        <f>VLOOKUP(D360,SERVIÇOS_AGOST!$A$7:$D$7425,3,0)</f>
        <v>UN</v>
      </c>
      <c r="G360" s="51">
        <v>100</v>
      </c>
      <c r="H360" s="47">
        <v>5.94</v>
      </c>
      <c r="I360" s="48">
        <f t="shared" si="10"/>
        <v>594</v>
      </c>
      <c r="J360" s="48">
        <f t="shared" si="11"/>
        <v>747.66800000000001</v>
      </c>
    </row>
    <row r="361" spans="1:10" s="11" customFormat="1" ht="20.100000000000001" customHeight="1">
      <c r="A361" s="64">
        <v>4335</v>
      </c>
      <c r="B361" s="44" t="s">
        <v>244</v>
      </c>
      <c r="C361" s="44" t="s">
        <v>12</v>
      </c>
      <c r="D361" s="52">
        <v>91881</v>
      </c>
      <c r="E361" s="50" t="str">
        <f>VLOOKUP(D361,SERVIÇOS_AGOST!$A$7:$D$7425,2,0)</f>
        <v>LUVA PARA ELETRODUTO, PVC, ROSCÁVEL, DN 40 MM (1 1/4"), PARA CIRCUITOS TERMINAIS, INSTALADA EM LAJE - FORNECIMENTO E INSTALAÇÃO. AF_12/2015</v>
      </c>
      <c r="F361" s="45" t="str">
        <f>VLOOKUP(D361,SERVIÇOS_AGOST!$A$7:$D$7425,3,0)</f>
        <v>UN</v>
      </c>
      <c r="G361" s="51">
        <v>100</v>
      </c>
      <c r="H361" s="47">
        <v>6.66</v>
      </c>
      <c r="I361" s="48">
        <f t="shared" si="10"/>
        <v>666</v>
      </c>
      <c r="J361" s="48">
        <f t="shared" si="11"/>
        <v>838.29399999999998</v>
      </c>
    </row>
    <row r="362" spans="1:10" s="11" customFormat="1" ht="20.100000000000001" customHeight="1">
      <c r="A362" s="64">
        <v>4336</v>
      </c>
      <c r="B362" s="44" t="s">
        <v>244</v>
      </c>
      <c r="C362" s="44" t="s">
        <v>12</v>
      </c>
      <c r="D362" s="52">
        <v>91886</v>
      </c>
      <c r="E362" s="50" t="str">
        <f>VLOOKUP(D362,SERVIÇOS_AGOST!$A$7:$D$7425,2,0)</f>
        <v>LUVA PARA ELETRODUTO, PVC, ROSCÁVEL, DN 40 MM (1 1/4"), PARA CIRCUITOS TERMINAIS, INSTALADA EM PAREDE - FORNECIMENTO E INSTALAÇÃO. AF_12/2015</v>
      </c>
      <c r="F362" s="45" t="str">
        <f>VLOOKUP(D362,SERVIÇOS_AGOST!$A$7:$D$7425,3,0)</f>
        <v>UN</v>
      </c>
      <c r="G362" s="51">
        <v>100</v>
      </c>
      <c r="H362" s="47">
        <v>6.73</v>
      </c>
      <c r="I362" s="48">
        <f t="shared" si="10"/>
        <v>673</v>
      </c>
      <c r="J362" s="48">
        <f t="shared" si="11"/>
        <v>847.10500000000002</v>
      </c>
    </row>
    <row r="363" spans="1:10" s="11" customFormat="1" ht="20.100000000000001" customHeight="1">
      <c r="A363" s="64">
        <v>4337</v>
      </c>
      <c r="B363" s="44" t="s">
        <v>244</v>
      </c>
      <c r="C363" s="44" t="s">
        <v>12</v>
      </c>
      <c r="D363" s="52">
        <v>91889</v>
      </c>
      <c r="E363" s="50" t="str">
        <f>VLOOKUP(D363,SERVIÇOS_AGOST!$A$7:$D$7425,2,0)</f>
        <v>CURVA 180 GRAUS PARA ELETRODUTO, PVC, ROSCÁVEL, DN 20 MM (1/2"), PARA CIRCUITOS TERMINAIS, INSTALADA EM FORRO - FORNECIMENTO E INSTALAÇÃO. AF_12/2015</v>
      </c>
      <c r="F363" s="45" t="str">
        <f>VLOOKUP(D363,SERVIÇOS_AGOST!$A$7:$D$7425,3,0)</f>
        <v>UN</v>
      </c>
      <c r="G363" s="51">
        <v>100</v>
      </c>
      <c r="H363" s="47">
        <v>4.59</v>
      </c>
      <c r="I363" s="48">
        <f t="shared" si="10"/>
        <v>459</v>
      </c>
      <c r="J363" s="48">
        <f t="shared" si="11"/>
        <v>577.74300000000005</v>
      </c>
    </row>
    <row r="364" spans="1:10" s="11" customFormat="1" ht="20.100000000000001" customHeight="1">
      <c r="A364" s="64">
        <v>4338</v>
      </c>
      <c r="B364" s="44" t="s">
        <v>244</v>
      </c>
      <c r="C364" s="44" t="s">
        <v>12</v>
      </c>
      <c r="D364" s="52">
        <v>91890</v>
      </c>
      <c r="E364" s="50" t="str">
        <f>VLOOKUP(D364,SERVIÇOS_AGOST!$A$7:$D$7425,2,0)</f>
        <v>CURVA 90 GRAUS PARA ELETRODUTO, PVC, ROSCÁVEL, DN 25 MM (3/4"), PARA CIRCUITOS TERMINAIS, INSTALADA EM FORRO - FORNECIMENTO E INSTALAÇÃO. AF_12/2015</v>
      </c>
      <c r="F364" s="45" t="str">
        <f>VLOOKUP(D364,SERVIÇOS_AGOST!$A$7:$D$7425,3,0)</f>
        <v>UN</v>
      </c>
      <c r="G364" s="51">
        <v>100</v>
      </c>
      <c r="H364" s="47">
        <v>5.66</v>
      </c>
      <c r="I364" s="48">
        <f t="shared" si="10"/>
        <v>566</v>
      </c>
      <c r="J364" s="48">
        <f t="shared" si="11"/>
        <v>712.42399999999998</v>
      </c>
    </row>
    <row r="365" spans="1:10" s="11" customFormat="1" ht="20.100000000000001" customHeight="1">
      <c r="A365" s="64">
        <v>4339</v>
      </c>
      <c r="B365" s="44" t="s">
        <v>244</v>
      </c>
      <c r="C365" s="44" t="s">
        <v>12</v>
      </c>
      <c r="D365" s="52">
        <v>91893</v>
      </c>
      <c r="E365" s="50" t="str">
        <f>VLOOKUP(D365,SERVIÇOS_AGOST!$A$7:$D$7425,2,0)</f>
        <v>CURVA 90 GRAUS PARA ELETRODUTO, PVC, ROSCÁVEL, DN 32 MM (1"), PARA CIRCUITOS TERMINAIS, INSTALADA EM FORRO - FORNECIMENTO E INSTALAÇÃO. AF_12/2015</v>
      </c>
      <c r="F365" s="45" t="str">
        <f>VLOOKUP(D365,SERVIÇOS_AGOST!$A$7:$D$7425,3,0)</f>
        <v>UN</v>
      </c>
      <c r="G365" s="51">
        <v>100</v>
      </c>
      <c r="H365" s="47">
        <v>7.75</v>
      </c>
      <c r="I365" s="48">
        <f t="shared" si="10"/>
        <v>775</v>
      </c>
      <c r="J365" s="48">
        <f t="shared" si="11"/>
        <v>975.49300000000005</v>
      </c>
    </row>
    <row r="366" spans="1:10" s="11" customFormat="1" ht="20.100000000000001" customHeight="1">
      <c r="A366" s="64">
        <v>4340</v>
      </c>
      <c r="B366" s="44" t="s">
        <v>244</v>
      </c>
      <c r="C366" s="44" t="s">
        <v>12</v>
      </c>
      <c r="D366" s="52">
        <v>91896</v>
      </c>
      <c r="E366" s="50" t="str">
        <f>VLOOKUP(D366,SERVIÇOS_AGOST!$A$7:$D$7425,2,0)</f>
        <v>CURVA 90 GRAUS PARA ELETRODUTO, PVC, ROSCÁVEL, DN 40 MM (1 1/4"), PARA CIRCUITOS TERMINAIS, INSTALADA EM FORRO - FORNECIMENTO E INSTALAÇÃO. AF_12/2015</v>
      </c>
      <c r="F366" s="45" t="str">
        <f>VLOOKUP(D366,SERVIÇOS_AGOST!$A$7:$D$7425,3,0)</f>
        <v>UN</v>
      </c>
      <c r="G366" s="51">
        <v>100</v>
      </c>
      <c r="H366" s="47">
        <v>9.4499999999999993</v>
      </c>
      <c r="I366" s="48">
        <f t="shared" si="10"/>
        <v>945</v>
      </c>
      <c r="J366" s="48">
        <f t="shared" si="11"/>
        <v>1189.472</v>
      </c>
    </row>
    <row r="367" spans="1:10" s="11" customFormat="1" ht="20.100000000000001" customHeight="1">
      <c r="A367" s="64">
        <v>4341</v>
      </c>
      <c r="B367" s="44" t="s">
        <v>244</v>
      </c>
      <c r="C367" s="44" t="s">
        <v>12</v>
      </c>
      <c r="D367" s="52">
        <v>91899</v>
      </c>
      <c r="E367" s="50" t="str">
        <f>VLOOKUP(D367,SERVIÇOS_AGOST!$A$7:$D$7425,2,0)</f>
        <v>CURVA 90 GRAUS PARA ELETRODUTO, PVC, ROSCÁVEL, DN 20 MM (1/2"), PARA CIRCUITOS TERMINAIS, INSTALADA EM LAJE - FORNECIMENTO E INSTALAÇÃO. AF_12/2015</v>
      </c>
      <c r="F367" s="45" t="str">
        <f>VLOOKUP(D367,SERVIÇOS_AGOST!$A$7:$D$7425,3,0)</f>
        <v>UN</v>
      </c>
      <c r="G367" s="51">
        <v>100</v>
      </c>
      <c r="H367" s="47">
        <v>5.81</v>
      </c>
      <c r="I367" s="48">
        <f t="shared" si="10"/>
        <v>581</v>
      </c>
      <c r="J367" s="48">
        <f t="shared" si="11"/>
        <v>731.30499999999995</v>
      </c>
    </row>
    <row r="368" spans="1:10" s="11" customFormat="1" ht="20.100000000000001" customHeight="1">
      <c r="A368" s="64">
        <v>4342</v>
      </c>
      <c r="B368" s="44" t="s">
        <v>244</v>
      </c>
      <c r="C368" s="44" t="s">
        <v>12</v>
      </c>
      <c r="D368" s="52">
        <v>91902</v>
      </c>
      <c r="E368" s="50" t="str">
        <f>VLOOKUP(D368,SERVIÇOS_AGOST!$A$7:$D$7425,2,0)</f>
        <v>CURVA 90 GRAUS PARA ELETRODUTO, PVC, ROSCÁVEL, DN 25 MM (3/4"), PARA CIRCUITOS TERMINAIS, INSTALADA EM LAJE - FORNECIMENTO E INSTALAÇÃO. AF_12/2015</v>
      </c>
      <c r="F368" s="45" t="str">
        <f>VLOOKUP(D368,SERVIÇOS_AGOST!$A$7:$D$7425,3,0)</f>
        <v>UN</v>
      </c>
      <c r="G368" s="51">
        <v>100</v>
      </c>
      <c r="H368" s="47">
        <v>6.69</v>
      </c>
      <c r="I368" s="48">
        <f t="shared" si="10"/>
        <v>669</v>
      </c>
      <c r="J368" s="48">
        <f t="shared" si="11"/>
        <v>842.07</v>
      </c>
    </row>
    <row r="369" spans="1:10" s="11" customFormat="1" ht="20.100000000000001" customHeight="1">
      <c r="A369" s="64">
        <v>4343</v>
      </c>
      <c r="B369" s="44" t="s">
        <v>244</v>
      </c>
      <c r="C369" s="44" t="s">
        <v>12</v>
      </c>
      <c r="D369" s="52">
        <v>91904</v>
      </c>
      <c r="E369" s="50" t="str">
        <f>VLOOKUP(D369,SERVIÇOS_AGOST!$A$7:$D$7425,2,0)</f>
        <v>CURVA 180 GRAUS PARA ELETRODUTO, PVC, ROSCÁVEL, DN 25 MM (3/4"), PARA CIRCUITOS TERMINAIS, INSTALADA EM LAJE - FORNECIMENTO E INSTALAÇÃO. AF_12/2015</v>
      </c>
      <c r="F369" s="45" t="str">
        <f>VLOOKUP(D369,SERVIÇOS_AGOST!$A$7:$D$7425,3,0)</f>
        <v>UN</v>
      </c>
      <c r="G369" s="51">
        <v>100</v>
      </c>
      <c r="H369" s="47">
        <v>7.93</v>
      </c>
      <c r="I369" s="48">
        <f t="shared" si="10"/>
        <v>793</v>
      </c>
      <c r="J369" s="48">
        <f t="shared" si="11"/>
        <v>998.149</v>
      </c>
    </row>
    <row r="370" spans="1:10" s="11" customFormat="1" ht="20.100000000000001" customHeight="1">
      <c r="A370" s="64">
        <v>4344</v>
      </c>
      <c r="B370" s="44" t="s">
        <v>244</v>
      </c>
      <c r="C370" s="44" t="s">
        <v>12</v>
      </c>
      <c r="D370" s="52">
        <v>91905</v>
      </c>
      <c r="E370" s="50" t="str">
        <f>VLOOKUP(D370,SERVIÇOS_AGOST!$A$7:$D$7425,2,0)</f>
        <v>CURVA 90 GRAUS PARA ELETRODUTO, PVC, ROSCÁVEL, DN 32 MM (1"), PARA CIRCUITOS TERMINAIS, INSTALADA EM LAJE - FORNECIMENTO E INSTALAÇÃO. AF_12/2015</v>
      </c>
      <c r="F370" s="45" t="str">
        <f>VLOOKUP(D370,SERVIÇOS_AGOST!$A$7:$D$7425,3,0)</f>
        <v>UN</v>
      </c>
      <c r="G370" s="51">
        <v>100</v>
      </c>
      <c r="H370" s="47">
        <v>8.7899999999999991</v>
      </c>
      <c r="I370" s="48">
        <f t="shared" si="10"/>
        <v>879</v>
      </c>
      <c r="J370" s="48">
        <f t="shared" si="11"/>
        <v>1106.3969999999999</v>
      </c>
    </row>
    <row r="371" spans="1:10" s="11" customFormat="1" ht="20.100000000000001" customHeight="1">
      <c r="A371" s="64">
        <v>4345</v>
      </c>
      <c r="B371" s="44" t="s">
        <v>244</v>
      </c>
      <c r="C371" s="44" t="s">
        <v>12</v>
      </c>
      <c r="D371" s="52">
        <v>91908</v>
      </c>
      <c r="E371" s="50" t="str">
        <f>VLOOKUP(D371,SERVIÇOS_AGOST!$A$7:$D$7425,2,0)</f>
        <v>CURVA 90 GRAUS PARA ELETRODUTO, PVC, ROSCÁVEL, DN 40 MM (1 1/4"), PARA CIRCUITOS TERMINAIS, INSTALADA EM LAJE - FORNECIMENTO E INSTALAÇÃO. AF_12/2015</v>
      </c>
      <c r="F371" s="45" t="str">
        <f>VLOOKUP(D371,SERVIÇOS_AGOST!$A$7:$D$7425,3,0)</f>
        <v>UN</v>
      </c>
      <c r="G371" s="51">
        <v>100</v>
      </c>
      <c r="H371" s="47">
        <v>10.5</v>
      </c>
      <c r="I371" s="48">
        <f t="shared" si="10"/>
        <v>1050</v>
      </c>
      <c r="J371" s="48">
        <f t="shared" si="11"/>
        <v>1321.635</v>
      </c>
    </row>
    <row r="372" spans="1:10" s="11" customFormat="1" ht="20.100000000000001" customHeight="1">
      <c r="A372" s="64">
        <v>4346</v>
      </c>
      <c r="B372" s="44" t="s">
        <v>244</v>
      </c>
      <c r="C372" s="44" t="s">
        <v>12</v>
      </c>
      <c r="D372" s="52">
        <v>91911</v>
      </c>
      <c r="E372" s="50" t="str">
        <f>VLOOKUP(D372,SERVIÇOS_AGOST!$A$7:$D$7425,2,0)</f>
        <v>CURVA 90 GRAUS PARA ELETRODUTO, PVC, ROSCÁVEL, DN 20 MM (1/2"), PARA CIRCUITOS TERMINAIS, INSTALADA EM PAREDE - FORNECIMENTO E INSTALAÇÃO. AF_12/2015</v>
      </c>
      <c r="F372" s="45" t="str">
        <f>VLOOKUP(D372,SERVIÇOS_AGOST!$A$7:$D$7425,3,0)</f>
        <v>UN</v>
      </c>
      <c r="G372" s="51">
        <v>100</v>
      </c>
      <c r="H372" s="47">
        <v>6.99</v>
      </c>
      <c r="I372" s="48">
        <f t="shared" si="10"/>
        <v>699</v>
      </c>
      <c r="J372" s="48">
        <f t="shared" si="11"/>
        <v>879.83100000000002</v>
      </c>
    </row>
    <row r="373" spans="1:10" s="11" customFormat="1" ht="20.100000000000001" customHeight="1">
      <c r="A373" s="64">
        <v>4347</v>
      </c>
      <c r="B373" s="44" t="s">
        <v>244</v>
      </c>
      <c r="C373" s="44" t="s">
        <v>12</v>
      </c>
      <c r="D373" s="52">
        <v>91914</v>
      </c>
      <c r="E373" s="50" t="str">
        <f>VLOOKUP(D373,SERVIÇOS_AGOST!$A$7:$D$7425,2,0)</f>
        <v>CURVA 90 GRAUS PARA ELETRODUTO, PVC, ROSCÁVEL, DN 25 MM (3/4"), PARA CIRCUITOS TERMINAIS, INSTALADA EM PAREDE - FORNECIMENTO E INSTALAÇÃO. AF_12/2015</v>
      </c>
      <c r="F373" s="45" t="str">
        <f>VLOOKUP(D373,SERVIÇOS_AGOST!$A$7:$D$7425,3,0)</f>
        <v>UN</v>
      </c>
      <c r="G373" s="51">
        <v>100</v>
      </c>
      <c r="H373" s="47">
        <v>7.6</v>
      </c>
      <c r="I373" s="48">
        <f t="shared" si="10"/>
        <v>760</v>
      </c>
      <c r="J373" s="48">
        <f t="shared" si="11"/>
        <v>956.61199999999997</v>
      </c>
    </row>
    <row r="374" spans="1:10" s="11" customFormat="1" ht="20.100000000000001" customHeight="1">
      <c r="A374" s="64">
        <v>4348</v>
      </c>
      <c r="B374" s="44" t="s">
        <v>244</v>
      </c>
      <c r="C374" s="44" t="s">
        <v>12</v>
      </c>
      <c r="D374" s="52">
        <v>91917</v>
      </c>
      <c r="E374" s="50" t="str">
        <f>VLOOKUP(D374,SERVIÇOS_AGOST!$A$7:$D$7425,2,0)</f>
        <v>CURVA 90 GRAUS PARA ELETRODUTO, PVC, ROSCÁVEL, DN 32 MM (1"), PARA CIRCUITOS TERMINAIS, INSTALADA EM PAREDE - FORNECIMENTO E INSTALAÇÃO. AF_12/2015</v>
      </c>
      <c r="F374" s="45" t="str">
        <f>VLOOKUP(D374,SERVIÇOS_AGOST!$A$7:$D$7425,3,0)</f>
        <v>UN</v>
      </c>
      <c r="G374" s="51">
        <v>100</v>
      </c>
      <c r="H374" s="47">
        <v>9.33</v>
      </c>
      <c r="I374" s="48">
        <f t="shared" si="10"/>
        <v>933</v>
      </c>
      <c r="J374" s="48">
        <f t="shared" si="11"/>
        <v>1174.367</v>
      </c>
    </row>
    <row r="375" spans="1:10" s="11" customFormat="1" ht="20.100000000000001" customHeight="1">
      <c r="A375" s="64">
        <v>4349</v>
      </c>
      <c r="B375" s="44" t="s">
        <v>244</v>
      </c>
      <c r="C375" s="44" t="s">
        <v>12</v>
      </c>
      <c r="D375" s="52">
        <v>91920</v>
      </c>
      <c r="E375" s="50" t="str">
        <f>VLOOKUP(D375,SERVIÇOS_AGOST!$A$7:$D$7425,2,0)</f>
        <v>CURVA 90 GRAUS PARA ELETRODUTO, PVC, ROSCÁVEL, DN 40 MM (1 1/4"), PARA CIRCUITOS TERMINAIS, INSTALADA EM PAREDE - FORNECIMENTO E INSTALAÇÃO. AF_12/2015</v>
      </c>
      <c r="F375" s="45" t="str">
        <f>VLOOKUP(D375,SERVIÇOS_AGOST!$A$7:$D$7425,3,0)</f>
        <v>UN</v>
      </c>
      <c r="G375" s="51">
        <v>100</v>
      </c>
      <c r="H375" s="47">
        <v>10.63</v>
      </c>
      <c r="I375" s="48">
        <f t="shared" si="10"/>
        <v>1063</v>
      </c>
      <c r="J375" s="48">
        <f t="shared" si="11"/>
        <v>1337.998</v>
      </c>
    </row>
    <row r="376" spans="1:10" s="11" customFormat="1" ht="20.100000000000001" customHeight="1">
      <c r="A376" s="64">
        <v>4350</v>
      </c>
      <c r="B376" s="44" t="s">
        <v>244</v>
      </c>
      <c r="C376" s="44" t="s">
        <v>12</v>
      </c>
      <c r="D376" s="52">
        <v>93013</v>
      </c>
      <c r="E376" s="50" t="str">
        <f>VLOOKUP(D376,SERVIÇOS_AGOST!$A$7:$D$7425,2,0)</f>
        <v>LUVA PARA ELETRODUTO, PVC, ROSCÁVEL, DN 50 MM (1 1/2"), PARA REDE ENTERRADA DE DISTRIBUIÇÃO DE ENERGIA ELÉTRICA - FORNECIMENTO E INSTALAÇÃO. AF_12/2021</v>
      </c>
      <c r="F376" s="45" t="str">
        <f>VLOOKUP(D376,SERVIÇOS_AGOST!$A$7:$D$7425,3,0)</f>
        <v>UN</v>
      </c>
      <c r="G376" s="51">
        <v>25</v>
      </c>
      <c r="H376" s="47">
        <f>COMPOSICAO!I2728</f>
        <v>7.8100000000000005</v>
      </c>
      <c r="I376" s="48">
        <f t="shared" si="10"/>
        <v>195.25</v>
      </c>
      <c r="J376" s="48">
        <f t="shared" si="11"/>
        <v>245.761</v>
      </c>
    </row>
    <row r="377" spans="1:10" s="11" customFormat="1" ht="20.100000000000001" customHeight="1">
      <c r="A377" s="64">
        <v>4351</v>
      </c>
      <c r="B377" s="44" t="s">
        <v>244</v>
      </c>
      <c r="C377" s="44" t="s">
        <v>12</v>
      </c>
      <c r="D377" s="52">
        <v>93014</v>
      </c>
      <c r="E377" s="50" t="str">
        <f>VLOOKUP(D377,SERVIÇOS_AGOST!$A$7:$D$7425,2,0)</f>
        <v>LUVA PARA ELETRODUTO, PVC, ROSCÁVEL, DN 60 MM (2"), PARA REDE ENTERRADA DE DISTRIBUIÇÃO DE ENERGIA ELÉTRICA - FORNECIMENTO E INSTALAÇÃO. AF_12/2021</v>
      </c>
      <c r="F377" s="45" t="str">
        <f>VLOOKUP(D377,SERVIÇOS_AGOST!$A$7:$D$7425,3,0)</f>
        <v>UN</v>
      </c>
      <c r="G377" s="51">
        <v>25</v>
      </c>
      <c r="H377" s="47">
        <f>COMPOSICAO!I2733</f>
        <v>9.77</v>
      </c>
      <c r="I377" s="48">
        <f t="shared" si="10"/>
        <v>244.25</v>
      </c>
      <c r="J377" s="48">
        <f t="shared" si="11"/>
        <v>307.43700000000001</v>
      </c>
    </row>
    <row r="378" spans="1:10" s="11" customFormat="1" ht="20.100000000000001" customHeight="1">
      <c r="A378" s="64">
        <v>4352</v>
      </c>
      <c r="B378" s="44" t="s">
        <v>244</v>
      </c>
      <c r="C378" s="44" t="s">
        <v>12</v>
      </c>
      <c r="D378" s="52">
        <v>93015</v>
      </c>
      <c r="E378" s="50" t="str">
        <f>VLOOKUP(D378,SERVIÇOS_AGOST!$A$7:$D$7425,2,0)</f>
        <v>LUVA PARA ELETRODUTO, PVC, ROSCÁVEL, DN 75 MM (2 1/2"), PARA REDE ENTERRADA DE DISTRIBUIÇÃO DE ENERGIA ELÉTRICA - FORNECIMENTO E INSTALAÇÃO. AF_12/2021</v>
      </c>
      <c r="F378" s="45" t="str">
        <f>VLOOKUP(D378,SERVIÇOS_AGOST!$A$7:$D$7425,3,0)</f>
        <v>UN</v>
      </c>
      <c r="G378" s="51">
        <v>25</v>
      </c>
      <c r="H378" s="47">
        <v>14.79</v>
      </c>
      <c r="I378" s="48">
        <f t="shared" si="10"/>
        <v>369.75</v>
      </c>
      <c r="J378" s="48">
        <f t="shared" si="11"/>
        <v>465.404</v>
      </c>
    </row>
    <row r="379" spans="1:10" s="11" customFormat="1" ht="20.100000000000001" customHeight="1">
      <c r="A379" s="64">
        <v>4353</v>
      </c>
      <c r="B379" s="44" t="s">
        <v>244</v>
      </c>
      <c r="C379" s="44" t="s">
        <v>12</v>
      </c>
      <c r="D379" s="52">
        <v>93016</v>
      </c>
      <c r="E379" s="50" t="str">
        <f>VLOOKUP(D379,SERVIÇOS_AGOST!$A$7:$D$7425,2,0)</f>
        <v>LUVA PARA ELETRODUTO, PVC, ROSCÁVEL, DN 85 MM (3"), PARA REDE ENTERRADA DE DISTRIBUIÇÃO DE ENERGIA ELÉTRICA - FORNECIMENTO E INSTALAÇÃO. AF_12/2021</v>
      </c>
      <c r="F379" s="45" t="str">
        <f>VLOOKUP(D379,SERVIÇOS_AGOST!$A$7:$D$7425,3,0)</f>
        <v>UN</v>
      </c>
      <c r="G379" s="51">
        <v>25</v>
      </c>
      <c r="H379" s="47">
        <v>18.09</v>
      </c>
      <c r="I379" s="48">
        <f t="shared" si="10"/>
        <v>452.25</v>
      </c>
      <c r="J379" s="48">
        <f t="shared" si="11"/>
        <v>569.24699999999996</v>
      </c>
    </row>
    <row r="380" spans="1:10" s="11" customFormat="1" ht="30" customHeight="1">
      <c r="A380" s="64">
        <v>4354</v>
      </c>
      <c r="B380" s="44" t="s">
        <v>244</v>
      </c>
      <c r="C380" s="44" t="s">
        <v>12</v>
      </c>
      <c r="D380" s="52">
        <v>93018</v>
      </c>
      <c r="E380" s="50" t="str">
        <f>VLOOKUP(D380,SERVIÇOS_AGOST!$A$7:$D$7425,2,0)</f>
        <v>CURVA 90 GRAUS PARA ELETRODUTO, PVC, ROSCÁVEL, DN 50 MM (1 1/2"), PARA REDE ENTERRADA DE DISTRIBUIÇÃO DE ENERGIA ELÉTRICA - FORNECIMENTO E INSTALAÇÃO. AF_12/2021</v>
      </c>
      <c r="F380" s="45" t="str">
        <f>VLOOKUP(D380,SERVIÇOS_AGOST!$A$7:$D$7425,3,0)</f>
        <v>UN</v>
      </c>
      <c r="G380" s="51">
        <v>25</v>
      </c>
      <c r="H380" s="47">
        <v>11.86</v>
      </c>
      <c r="I380" s="48">
        <f t="shared" si="10"/>
        <v>296.5</v>
      </c>
      <c r="J380" s="48">
        <f t="shared" si="11"/>
        <v>373.20499999999998</v>
      </c>
    </row>
    <row r="381" spans="1:10" s="11" customFormat="1" ht="30" customHeight="1">
      <c r="A381" s="64">
        <v>4355</v>
      </c>
      <c r="B381" s="44" t="s">
        <v>244</v>
      </c>
      <c r="C381" s="44" t="s">
        <v>12</v>
      </c>
      <c r="D381" s="52">
        <v>93020</v>
      </c>
      <c r="E381" s="50" t="str">
        <f>VLOOKUP(D381,SERVIÇOS_AGOST!$A$7:$D$7425,2,0)</f>
        <v>CURVA 90 GRAUS PARA ELETRODUTO, PVC, ROSCÁVEL, DN 60 MM (2"), PARA REDE ENTERRADA DE DISTRIBUIÇÃO DE ENERGIA ELÉTRICA - FORNECIMENTO E INSTALAÇÃO. AF_12/2021</v>
      </c>
      <c r="F381" s="45" t="str">
        <f>VLOOKUP(D381,SERVIÇOS_AGOST!$A$7:$D$7425,3,0)</f>
        <v>UN</v>
      </c>
      <c r="G381" s="51">
        <v>25</v>
      </c>
      <c r="H381" s="47">
        <v>15.34</v>
      </c>
      <c r="I381" s="48">
        <f t="shared" si="10"/>
        <v>383.5</v>
      </c>
      <c r="J381" s="48">
        <f t="shared" si="11"/>
        <v>482.71100000000001</v>
      </c>
    </row>
    <row r="382" spans="1:10" s="11" customFormat="1" ht="30" customHeight="1">
      <c r="A382" s="64">
        <v>4356</v>
      </c>
      <c r="B382" s="44" t="s">
        <v>244</v>
      </c>
      <c r="C382" s="44" t="s">
        <v>12</v>
      </c>
      <c r="D382" s="52">
        <v>93022</v>
      </c>
      <c r="E382" s="50" t="str">
        <f>VLOOKUP(D382,SERVIÇOS_AGOST!$A$7:$D$7425,2,0)</f>
        <v>CURVA 90 GRAUS PARA ELETRODUTO, PVC, ROSCÁVEL, DN 75 MM (2 1/2"), PARA REDE ENTERRADA DE DISTRIBUIÇÃO DE ENERGIA ELÉTRICA - FORNECIMENTO E INSTALAÇÃO. AF_12/2021</v>
      </c>
      <c r="F382" s="45" t="str">
        <f>VLOOKUP(D382,SERVIÇOS_AGOST!$A$7:$D$7425,3,0)</f>
        <v>UN</v>
      </c>
      <c r="G382" s="51">
        <v>25</v>
      </c>
      <c r="H382" s="47">
        <v>26.25</v>
      </c>
      <c r="I382" s="48">
        <f t="shared" si="10"/>
        <v>656.25</v>
      </c>
      <c r="J382" s="48">
        <f t="shared" si="11"/>
        <v>826.02200000000005</v>
      </c>
    </row>
    <row r="383" spans="1:10" s="11" customFormat="1" ht="30" customHeight="1">
      <c r="A383" s="64">
        <v>4357</v>
      </c>
      <c r="B383" s="44" t="s">
        <v>244</v>
      </c>
      <c r="C383" s="44" t="s">
        <v>12</v>
      </c>
      <c r="D383" s="52">
        <v>93024</v>
      </c>
      <c r="E383" s="50" t="str">
        <f>VLOOKUP(D383,SERVIÇOS_AGOST!$A$7:$D$7425,2,0)</f>
        <v>CURVA 90 GRAUS PARA ELETRODUTO, PVC, ROSCÁVEL, DN 85 MM (3"), PARA REDE ENTERRADA DE DISTRIBUIÇÃO DE ENERGIA ELÉTRICA - FORNECIMENTO E INSTALAÇÃO. AF_12/2021</v>
      </c>
      <c r="F383" s="45" t="str">
        <f>VLOOKUP(D383,SERVIÇOS_AGOST!$A$7:$D$7425,3,0)</f>
        <v>UN</v>
      </c>
      <c r="G383" s="51">
        <v>25</v>
      </c>
      <c r="H383" s="47">
        <v>27.52</v>
      </c>
      <c r="I383" s="48">
        <f t="shared" si="10"/>
        <v>688</v>
      </c>
      <c r="J383" s="48">
        <f t="shared" si="11"/>
        <v>865.98599999999999</v>
      </c>
    </row>
    <row r="384" spans="1:10" s="11" customFormat="1" ht="20.100000000000001" customHeight="1">
      <c r="A384" s="64">
        <v>4358</v>
      </c>
      <c r="B384" s="44" t="s">
        <v>244</v>
      </c>
      <c r="C384" s="44" t="s">
        <v>12</v>
      </c>
      <c r="D384" s="52">
        <v>97585</v>
      </c>
      <c r="E384" s="50" t="str">
        <f>VLOOKUP(D384,SERVIÇOS_AGOST!$A$7:$D$7425,2,0)</f>
        <v>LUMINÁRIA TIPO CALHA, DE SOBREPOR, COM 2 LÂMPADAS TUBULARES FLUORESCENTES DE 18 W, COM REATOR DE PARTIDA RÁPIDA - FORNECIMENTO E INSTALAÇÃO. AF_02/2020</v>
      </c>
      <c r="F384" s="45" t="str">
        <f>VLOOKUP(D384,SERVIÇOS_AGOST!$A$7:$D$7425,3,0)</f>
        <v>UN</v>
      </c>
      <c r="G384" s="51">
        <v>40</v>
      </c>
      <c r="H384" s="47">
        <v>94.29</v>
      </c>
      <c r="I384" s="48">
        <f t="shared" si="10"/>
        <v>3771.6</v>
      </c>
      <c r="J384" s="48">
        <f t="shared" si="11"/>
        <v>4747.3130000000001</v>
      </c>
    </row>
    <row r="385" spans="1:10" s="11" customFormat="1" ht="20.100000000000001" customHeight="1">
      <c r="A385" s="64">
        <v>4359</v>
      </c>
      <c r="B385" s="44" t="s">
        <v>244</v>
      </c>
      <c r="C385" s="44" t="s">
        <v>12</v>
      </c>
      <c r="D385" s="52">
        <v>97586</v>
      </c>
      <c r="E385" s="50" t="str">
        <f>VLOOKUP(D385,SERVIÇOS_AGOST!$A$7:$D$7425,2,0)</f>
        <v>LUMINÁRIA TIPO CALHA, DE SOBREPOR, COM 2 LÂMPADAS TUBULARES FLUORESCENTES DE 36 W, COM REATOR DE PARTIDA RÁPIDA - FORNECIMENTO E INSTALAÇÃO. AF_02/2020</v>
      </c>
      <c r="F385" s="45" t="str">
        <f>VLOOKUP(D385,SERVIÇOS_AGOST!$A$7:$D$7425,3,0)</f>
        <v>UN</v>
      </c>
      <c r="G385" s="51">
        <v>50</v>
      </c>
      <c r="H385" s="47">
        <v>130.22999999999999</v>
      </c>
      <c r="I385" s="48">
        <f t="shared" si="10"/>
        <v>6511.5</v>
      </c>
      <c r="J385" s="48">
        <f t="shared" si="11"/>
        <v>8196.0249999999996</v>
      </c>
    </row>
    <row r="386" spans="1:10" s="11" customFormat="1" ht="20.100000000000001" customHeight="1">
      <c r="A386" s="64">
        <v>4360</v>
      </c>
      <c r="B386" s="44" t="s">
        <v>244</v>
      </c>
      <c r="C386" s="44" t="s">
        <v>12</v>
      </c>
      <c r="D386" s="52">
        <v>97587</v>
      </c>
      <c r="E386" s="50" t="str">
        <f>VLOOKUP(D386,SERVIÇOS_AGOST!$A$7:$D$7425,2,0)</f>
        <v>LUMINÁRIA TIPO CALHA, DE EMBUTIR, COM 2 LÂMPADAS FLUORESCENTES DE 14 W, COM REATOR DE PARTIDA RÁPIDA - FORNECIMENTO E INSTALAÇÃO. AF_02/2020</v>
      </c>
      <c r="F386" s="45" t="str">
        <f>VLOOKUP(D386,SERVIÇOS_AGOST!$A$7:$D$7425,3,0)</f>
        <v>UN</v>
      </c>
      <c r="G386" s="51">
        <v>20</v>
      </c>
      <c r="H386" s="47">
        <v>243.51</v>
      </c>
      <c r="I386" s="48">
        <f t="shared" si="10"/>
        <v>4870.2</v>
      </c>
      <c r="J386" s="48">
        <f t="shared" si="11"/>
        <v>6130.1210000000001</v>
      </c>
    </row>
    <row r="387" spans="1:10" s="11" customFormat="1" ht="20.100000000000001" customHeight="1">
      <c r="A387" s="64">
        <v>4361</v>
      </c>
      <c r="B387" s="44" t="s">
        <v>244</v>
      </c>
      <c r="C387" s="44" t="s">
        <v>12</v>
      </c>
      <c r="D387" s="52">
        <v>97589</v>
      </c>
      <c r="E387" s="50" t="str">
        <f>VLOOKUP(D387,SERVIÇOS_AGOST!$A$7:$D$7425,2,0)</f>
        <v>LUMINÁRIA TIPO PLAFON EM PLÁSTICO, DE SOBREPOR, COM 1 LÂMPADA FLUORESCENTE DE 15 W, SEM REATOR - FORNECIMENTO E INSTALAÇÃO. AF_02/2020</v>
      </c>
      <c r="F387" s="45" t="str">
        <f>VLOOKUP(D387,SERVIÇOS_AGOST!$A$7:$D$7425,3,0)</f>
        <v>UN</v>
      </c>
      <c r="G387" s="51">
        <v>20</v>
      </c>
      <c r="H387" s="47">
        <v>22.44</v>
      </c>
      <c r="I387" s="48">
        <f t="shared" si="10"/>
        <v>448.8</v>
      </c>
      <c r="J387" s="48">
        <f t="shared" si="11"/>
        <v>564.90499999999997</v>
      </c>
    </row>
    <row r="388" spans="1:10" s="11" customFormat="1" ht="20.100000000000001" customHeight="1">
      <c r="A388" s="64">
        <v>4362</v>
      </c>
      <c r="B388" s="44" t="s">
        <v>244</v>
      </c>
      <c r="C388" s="44" t="s">
        <v>12</v>
      </c>
      <c r="D388" s="52">
        <v>97590</v>
      </c>
      <c r="E388" s="50" t="str">
        <f>VLOOKUP(D388,SERVIÇOS_AGOST!$A$7:$D$7425,2,0)</f>
        <v>LUMINÁRIA TIPO PLAFON REDONDO COM VIDRO FOSCO, DE SOBREPOR, COM 1 LÂMPADA FLUORESCENTE DE 15 W, SEM REATOR - FORNECIMENTO E INSTALAÇÃO. AF_02/2020</v>
      </c>
      <c r="F388" s="45" t="str">
        <f>VLOOKUP(D388,SERVIÇOS_AGOST!$A$7:$D$7425,3,0)</f>
        <v>UN</v>
      </c>
      <c r="G388" s="51">
        <v>20</v>
      </c>
      <c r="H388" s="47">
        <v>72.08</v>
      </c>
      <c r="I388" s="48">
        <f t="shared" si="10"/>
        <v>1441.6</v>
      </c>
      <c r="J388" s="48">
        <f t="shared" si="11"/>
        <v>1814.5419999999999</v>
      </c>
    </row>
    <row r="389" spans="1:10" s="11" customFormat="1" ht="20.100000000000001" customHeight="1">
      <c r="A389" s="64">
        <v>4363</v>
      </c>
      <c r="B389" s="44" t="s">
        <v>244</v>
      </c>
      <c r="C389" s="44" t="s">
        <v>12</v>
      </c>
      <c r="D389" s="52">
        <v>93658</v>
      </c>
      <c r="E389" s="50" t="str">
        <f>VLOOKUP(D389,SERVIÇOS_AGOST!$A$7:$D$7425,2,0)</f>
        <v>DISJUNTOR MONOPOLAR TIPO DIN, CORRENTE NOMINAL DE 40A - FORNECIMENTO E INSTALAÇÃO. AF_10/2020</v>
      </c>
      <c r="F389" s="45" t="str">
        <f>VLOOKUP(D389,SERVIÇOS_AGOST!$A$7:$D$7425,3,0)</f>
        <v>UN</v>
      </c>
      <c r="G389" s="51">
        <v>20</v>
      </c>
      <c r="H389" s="47">
        <v>13.17</v>
      </c>
      <c r="I389" s="48">
        <f t="shared" si="10"/>
        <v>263.39999999999998</v>
      </c>
      <c r="J389" s="48">
        <f t="shared" si="11"/>
        <v>331.54199999999997</v>
      </c>
    </row>
    <row r="390" spans="1:10" s="11" customFormat="1" ht="20.100000000000001" customHeight="1">
      <c r="A390" s="64">
        <v>4364</v>
      </c>
      <c r="B390" s="44" t="s">
        <v>244</v>
      </c>
      <c r="C390" s="44" t="s">
        <v>12</v>
      </c>
      <c r="D390" s="52">
        <v>93669</v>
      </c>
      <c r="E390" s="50" t="str">
        <f>VLOOKUP(D390,SERVIÇOS_AGOST!$A$7:$D$7425,2,0)</f>
        <v>DISJUNTOR TRIPOLAR TIPO DIN, CORRENTE NOMINAL DE 20A - FORNECIMENTO E INSTALAÇÃO. AF_10/2020</v>
      </c>
      <c r="F390" s="45" t="str">
        <f>VLOOKUP(D390,SERVIÇOS_AGOST!$A$7:$D$7425,3,0)</f>
        <v>UN</v>
      </c>
      <c r="G390" s="51">
        <v>10</v>
      </c>
      <c r="H390" s="47">
        <v>48.65</v>
      </c>
      <c r="I390" s="48">
        <f t="shared" si="10"/>
        <v>486.5</v>
      </c>
      <c r="J390" s="48">
        <f t="shared" si="11"/>
        <v>612.35799999999995</v>
      </c>
    </row>
    <row r="391" spans="1:10" s="11" customFormat="1" ht="20.100000000000001" customHeight="1">
      <c r="A391" s="64">
        <v>4365</v>
      </c>
      <c r="B391" s="44" t="s">
        <v>244</v>
      </c>
      <c r="C391" s="44" t="s">
        <v>12</v>
      </c>
      <c r="D391" s="52">
        <v>93670</v>
      </c>
      <c r="E391" s="50" t="str">
        <f>VLOOKUP(D391,SERVIÇOS_AGOST!$A$7:$D$7425,2,0)</f>
        <v>DISJUNTOR TRIPOLAR TIPO DIN, CORRENTE NOMINAL DE 25A - FORNECIMENTO E INSTALAÇÃO. AF_10/2020</v>
      </c>
      <c r="F391" s="45" t="str">
        <f>VLOOKUP(D391,SERVIÇOS_AGOST!$A$7:$D$7425,3,0)</f>
        <v>UN</v>
      </c>
      <c r="G391" s="51">
        <v>10</v>
      </c>
      <c r="H391" s="47">
        <v>48.65</v>
      </c>
      <c r="I391" s="48">
        <f t="shared" si="10"/>
        <v>486.5</v>
      </c>
      <c r="J391" s="48">
        <f t="shared" si="11"/>
        <v>612.35799999999995</v>
      </c>
    </row>
    <row r="392" spans="1:10" s="11" customFormat="1" ht="20.100000000000001" customHeight="1">
      <c r="A392" s="64">
        <v>4366</v>
      </c>
      <c r="B392" s="44" t="s">
        <v>244</v>
      </c>
      <c r="C392" s="44" t="s">
        <v>12</v>
      </c>
      <c r="D392" s="52">
        <v>93671</v>
      </c>
      <c r="E392" s="50" t="str">
        <f>VLOOKUP(D392,SERVIÇOS_AGOST!$A$7:$D$7425,2,0)</f>
        <v>DISJUNTOR TRIPOLAR TIPO DIN, CORRENTE NOMINAL DE 32A - FORNECIMENTO E INSTALAÇÃO. AF_10/2020</v>
      </c>
      <c r="F392" s="45" t="str">
        <f>VLOOKUP(D392,SERVIÇOS_AGOST!$A$7:$D$7425,3,0)</f>
        <v>UN</v>
      </c>
      <c r="G392" s="51">
        <v>10</v>
      </c>
      <c r="H392" s="47">
        <v>51</v>
      </c>
      <c r="I392" s="48">
        <f t="shared" si="10"/>
        <v>510</v>
      </c>
      <c r="J392" s="48">
        <f t="shared" si="11"/>
        <v>641.93700000000001</v>
      </c>
    </row>
    <row r="393" spans="1:10" s="11" customFormat="1" ht="20.100000000000001" customHeight="1">
      <c r="A393" s="64">
        <v>4367</v>
      </c>
      <c r="B393" s="44" t="s">
        <v>244</v>
      </c>
      <c r="C393" s="44" t="s">
        <v>12</v>
      </c>
      <c r="D393" s="52">
        <v>93672</v>
      </c>
      <c r="E393" s="50" t="str">
        <f>VLOOKUP(D393,SERVIÇOS_AGOST!$A$7:$D$7425,2,0)</f>
        <v>DISJUNTOR TRIPOLAR TIPO DIN, CORRENTE NOMINAL DE 40A - FORNECIMENTO E INSTALAÇÃO. AF_10/2020</v>
      </c>
      <c r="F393" s="45" t="str">
        <f>VLOOKUP(D393,SERVIÇOS_AGOST!$A$7:$D$7425,3,0)</f>
        <v>UN</v>
      </c>
      <c r="G393" s="51">
        <v>20</v>
      </c>
      <c r="H393" s="47">
        <v>54.54</v>
      </c>
      <c r="I393" s="48">
        <f t="shared" si="10"/>
        <v>1090.8</v>
      </c>
      <c r="J393" s="48">
        <f t="shared" si="11"/>
        <v>1372.99</v>
      </c>
    </row>
    <row r="394" spans="1:10" s="11" customFormat="1" ht="20.100000000000001" customHeight="1">
      <c r="A394" s="64">
        <v>4368</v>
      </c>
      <c r="B394" s="44" t="s">
        <v>244</v>
      </c>
      <c r="C394" s="44" t="s">
        <v>12</v>
      </c>
      <c r="D394" s="52">
        <v>93673</v>
      </c>
      <c r="E394" s="50" t="str">
        <f>VLOOKUP(D394,SERVIÇOS_AGOST!$A$7:$D$7425,2,0)</f>
        <v>DISJUNTOR TRIPOLAR TIPO DIN, CORRENTE NOMINAL DE 50A - FORNECIMENTO E INSTALAÇÃO. AF_10/2020</v>
      </c>
      <c r="F394" s="45" t="str">
        <f>VLOOKUP(D394,SERVIÇOS_AGOST!$A$7:$D$7425,3,0)</f>
        <v>UN</v>
      </c>
      <c r="G394" s="51">
        <v>20</v>
      </c>
      <c r="H394" s="47">
        <v>59.18</v>
      </c>
      <c r="I394" s="48">
        <f t="shared" si="10"/>
        <v>1183.5999999999999</v>
      </c>
      <c r="J394" s="48">
        <f t="shared" si="11"/>
        <v>1489.797</v>
      </c>
    </row>
    <row r="395" spans="1:10" s="11" customFormat="1" ht="20.100000000000001" customHeight="1">
      <c r="A395" s="64">
        <v>4369</v>
      </c>
      <c r="B395" s="44" t="s">
        <v>244</v>
      </c>
      <c r="C395" s="44" t="s">
        <v>12</v>
      </c>
      <c r="D395" s="52">
        <v>91953</v>
      </c>
      <c r="E395" s="50" t="str">
        <f>VLOOKUP(D395,SERVIÇOS_AGOST!$A$7:$D$7425,2,0)</f>
        <v>INTERRUPTOR SIMPLES (1 MÓDULO), 10A/250V, INCLUINDO SUPORTE E PLACA - FORNECIMENTO E INSTALAÇÃO. AF_12/2015</v>
      </c>
      <c r="F395" s="45" t="str">
        <f>VLOOKUP(D395,SERVIÇOS_AGOST!$A$7:$D$7425,3,0)</f>
        <v>UN</v>
      </c>
      <c r="G395" s="51">
        <v>100</v>
      </c>
      <c r="H395" s="47">
        <v>16.41</v>
      </c>
      <c r="I395" s="48">
        <f t="shared" si="10"/>
        <v>1641</v>
      </c>
      <c r="J395" s="48">
        <f t="shared" si="11"/>
        <v>2065.527</v>
      </c>
    </row>
    <row r="396" spans="1:10" s="11" customFormat="1" ht="20.100000000000001" customHeight="1">
      <c r="A396" s="64">
        <v>4370</v>
      </c>
      <c r="B396" s="44" t="s">
        <v>244</v>
      </c>
      <c r="C396" s="44" t="s">
        <v>12</v>
      </c>
      <c r="D396" s="52">
        <v>91955</v>
      </c>
      <c r="E396" s="50" t="str">
        <f>VLOOKUP(D396,SERVIÇOS_AGOST!$A$7:$D$7425,2,0)</f>
        <v>INTERRUPTOR PARALELO (1 MÓDULO), 10A/250V, INCLUINDO SUPORTE E PLACA - FORNECIMENTO E INSTALAÇÃO. AF_12/2015</v>
      </c>
      <c r="F396" s="45" t="str">
        <f>VLOOKUP(D396,SERVIÇOS_AGOST!$A$7:$D$7425,3,0)</f>
        <v>UN</v>
      </c>
      <c r="G396" s="51">
        <v>100</v>
      </c>
      <c r="H396" s="47">
        <v>20.14</v>
      </c>
      <c r="I396" s="48">
        <f t="shared" si="10"/>
        <v>2014</v>
      </c>
      <c r="J396" s="48">
        <f t="shared" si="11"/>
        <v>2535.0219999999999</v>
      </c>
    </row>
    <row r="397" spans="1:10" s="11" customFormat="1" ht="20.100000000000001" customHeight="1">
      <c r="A397" s="64">
        <v>4371</v>
      </c>
      <c r="B397" s="44" t="s">
        <v>244</v>
      </c>
      <c r="C397" s="44" t="s">
        <v>12</v>
      </c>
      <c r="D397" s="52">
        <v>91957</v>
      </c>
      <c r="E397" s="50" t="str">
        <f>VLOOKUP(D397,SERVIÇOS_AGOST!$A$7:$D$7425,2,0)</f>
        <v>INTERRUPTOR SIMPLES (1 MÓDULO) COM INTERRUPTOR PARALELO (1 MÓDULO), 10A/250V, INCLUINDO SUPORTE E PLACA - FORNECIMENTO E INSTALAÇÃO. AF_12/2015</v>
      </c>
      <c r="F397" s="45" t="str">
        <f>VLOOKUP(D397,SERVIÇOS_AGOST!$A$7:$D$7425,3,0)</f>
        <v>UN</v>
      </c>
      <c r="G397" s="51">
        <v>100</v>
      </c>
      <c r="H397" s="47">
        <v>29.76</v>
      </c>
      <c r="I397" s="48">
        <f t="shared" si="10"/>
        <v>2976</v>
      </c>
      <c r="J397" s="48">
        <f t="shared" si="11"/>
        <v>3745.8910000000001</v>
      </c>
    </row>
    <row r="398" spans="1:10" s="11" customFormat="1" ht="20.100000000000001" customHeight="1">
      <c r="A398" s="64">
        <v>4372</v>
      </c>
      <c r="B398" s="44" t="s">
        <v>244</v>
      </c>
      <c r="C398" s="44" t="s">
        <v>12</v>
      </c>
      <c r="D398" s="52">
        <v>91959</v>
      </c>
      <c r="E398" s="50" t="str">
        <f>VLOOKUP(D398,SERVIÇOS_AGOST!$A$7:$D$7425,2,0)</f>
        <v>INTERRUPTOR SIMPLES (2 MÓDULOS), 10A/250V, INCLUINDO SUPORTE E PLACA - FORNECIMENTO E INSTALAÇÃO. AF_12/2015</v>
      </c>
      <c r="F398" s="45" t="str">
        <f>VLOOKUP(D398,SERVIÇOS_AGOST!$A$7:$D$7425,3,0)</f>
        <v>UN</v>
      </c>
      <c r="G398" s="51">
        <v>100</v>
      </c>
      <c r="H398" s="47">
        <v>26.05</v>
      </c>
      <c r="I398" s="48">
        <f t="shared" si="10"/>
        <v>2605</v>
      </c>
      <c r="J398" s="48">
        <f t="shared" si="11"/>
        <v>3278.9140000000002</v>
      </c>
    </row>
    <row r="399" spans="1:10" s="11" customFormat="1" ht="20.100000000000001" customHeight="1">
      <c r="A399" s="64">
        <v>4373</v>
      </c>
      <c r="B399" s="44" t="s">
        <v>244</v>
      </c>
      <c r="C399" s="44" t="s">
        <v>12</v>
      </c>
      <c r="D399" s="52">
        <v>91961</v>
      </c>
      <c r="E399" s="50" t="str">
        <f>VLOOKUP(D399,SERVIÇOS_AGOST!$A$7:$D$7425,2,0)</f>
        <v>INTERRUPTOR PARALELO (2 MÓDULOS), 10A/250V, INCLUINDO SUPORTE E PLACA - FORNECIMENTO E INSTALAÇÃO. AF_12/2015</v>
      </c>
      <c r="F399" s="45" t="str">
        <f>VLOOKUP(D399,SERVIÇOS_AGOST!$A$7:$D$7425,3,0)</f>
        <v>UN</v>
      </c>
      <c r="G399" s="51">
        <v>100</v>
      </c>
      <c r="H399" s="89">
        <v>33.49</v>
      </c>
      <c r="I399" s="48">
        <f t="shared" si="10"/>
        <v>3349</v>
      </c>
      <c r="J399" s="48">
        <f t="shared" si="11"/>
        <v>4215.3860000000004</v>
      </c>
    </row>
    <row r="400" spans="1:10" s="11" customFormat="1" ht="20.100000000000001" customHeight="1">
      <c r="A400" s="64">
        <v>4374</v>
      </c>
      <c r="B400" s="44" t="s">
        <v>244</v>
      </c>
      <c r="C400" s="44" t="s">
        <v>12</v>
      </c>
      <c r="D400" s="52">
        <v>91992</v>
      </c>
      <c r="E400" s="50" t="str">
        <f>VLOOKUP(D400,SERVIÇOS_AGOST!$A$7:$D$7425,2,0)</f>
        <v>TOMADA ALTA DE EMBUTIR (1 MÓDULO), 2P+T 10 A, INCLUINDO SUPORTE E PLACA - FORNECIMENTO E INSTALAÇÃO. AF_12/2015</v>
      </c>
      <c r="F400" s="45" t="str">
        <f>VLOOKUP(D400,SERVIÇOS_AGOST!$A$7:$D$7425,3,0)</f>
        <v>UN</v>
      </c>
      <c r="G400" s="51">
        <v>100</v>
      </c>
      <c r="H400" s="89">
        <v>23.83</v>
      </c>
      <c r="I400" s="48">
        <f t="shared" si="10"/>
        <v>2383</v>
      </c>
      <c r="J400" s="48">
        <f t="shared" si="11"/>
        <v>2999.482</v>
      </c>
    </row>
    <row r="401" spans="1:10" s="11" customFormat="1" ht="20.100000000000001" customHeight="1">
      <c r="A401" s="64">
        <v>4375</v>
      </c>
      <c r="B401" s="44" t="s">
        <v>244</v>
      </c>
      <c r="C401" s="44" t="s">
        <v>12</v>
      </c>
      <c r="D401" s="52">
        <v>91993</v>
      </c>
      <c r="E401" s="50" t="str">
        <f>VLOOKUP(D401,SERVIÇOS_AGOST!$A$7:$D$7425,2,0)</f>
        <v>TOMADA ALTA DE EMBUTIR (1 MÓDULO), 2P+T 20 A, INCLUINDO SUPORTE E PLACA - FORNECIMENTO E INSTALAÇÃO. AF_12/2015</v>
      </c>
      <c r="F401" s="45" t="str">
        <f>VLOOKUP(D401,SERVIÇOS_AGOST!$A$7:$D$7425,3,0)</f>
        <v>UN</v>
      </c>
      <c r="G401" s="51">
        <v>100</v>
      </c>
      <c r="H401" s="89">
        <v>25.61</v>
      </c>
      <c r="I401" s="48">
        <f t="shared" si="10"/>
        <v>2561</v>
      </c>
      <c r="J401" s="48">
        <f t="shared" si="11"/>
        <v>3223.5309999999999</v>
      </c>
    </row>
    <row r="402" spans="1:10" s="11" customFormat="1" ht="20.100000000000001" customHeight="1">
      <c r="A402" s="64">
        <v>4376</v>
      </c>
      <c r="B402" s="44" t="s">
        <v>244</v>
      </c>
      <c r="C402" s="44" t="s">
        <v>12</v>
      </c>
      <c r="D402" s="52">
        <v>91996</v>
      </c>
      <c r="E402" s="50" t="str">
        <f>VLOOKUP(D402,SERVIÇOS_AGOST!$A$7:$D$7425,2,0)</f>
        <v>TOMADA MÉDIA DE EMBUTIR (1 MÓDULO), 2P+T 10 A, INCLUINDO SUPORTE E PLACA - FORNECIMENTO E INSTALAÇÃO. AF_12/2015</v>
      </c>
      <c r="F402" s="45" t="str">
        <f>VLOOKUP(D402,SERVIÇOS_AGOST!$A$7:$D$7425,3,0)</f>
        <v>UN</v>
      </c>
      <c r="G402" s="51">
        <v>100</v>
      </c>
      <c r="H402" s="89">
        <v>19.22</v>
      </c>
      <c r="I402" s="48">
        <f t="shared" ref="I402:I465" si="12">ROUND(G402*H402,3)</f>
        <v>1922</v>
      </c>
      <c r="J402" s="48">
        <f t="shared" ref="J402:J465" si="13">ROUND(I402*(1+$J$11),3)</f>
        <v>2419.221</v>
      </c>
    </row>
    <row r="403" spans="1:10" s="11" customFormat="1" ht="20.100000000000001" customHeight="1">
      <c r="A403" s="64">
        <v>4377</v>
      </c>
      <c r="B403" s="44" t="s">
        <v>244</v>
      </c>
      <c r="C403" s="44" t="s">
        <v>12</v>
      </c>
      <c r="D403" s="52">
        <v>91997</v>
      </c>
      <c r="E403" s="50" t="str">
        <f>VLOOKUP(D403,SERVIÇOS_AGOST!$A$7:$D$7425,2,0)</f>
        <v>TOMADA MÉDIA DE EMBUTIR (1 MÓDULO), 2P+T 20 A, INCLUINDO SUPORTE E PLACA - FORNECIMENTO E INSTALAÇÃO. AF_12/2015</v>
      </c>
      <c r="F403" s="45" t="str">
        <f>VLOOKUP(D403,SERVIÇOS_AGOST!$A$7:$D$7425,3,0)</f>
        <v>UN</v>
      </c>
      <c r="G403" s="51">
        <v>100</v>
      </c>
      <c r="H403" s="47">
        <v>21</v>
      </c>
      <c r="I403" s="48">
        <f t="shared" si="12"/>
        <v>2100</v>
      </c>
      <c r="J403" s="48">
        <f t="shared" si="13"/>
        <v>2643.27</v>
      </c>
    </row>
    <row r="404" spans="1:10" s="11" customFormat="1" ht="20.100000000000001" customHeight="1">
      <c r="A404" s="64">
        <v>4378</v>
      </c>
      <c r="B404" s="44" t="s">
        <v>244</v>
      </c>
      <c r="C404" s="44" t="s">
        <v>12</v>
      </c>
      <c r="D404" s="52">
        <v>92000</v>
      </c>
      <c r="E404" s="50" t="str">
        <f>VLOOKUP(D404,SERVIÇOS_AGOST!$A$7:$D$7425,2,0)</f>
        <v>TOMADA BAIXA DE EMBUTIR (1 MÓDULO), 2P+T 10 A, INCLUINDO SUPORTE E PLACA - FORNECIMENTO E INSTALAÇÃO. AF_12/2015</v>
      </c>
      <c r="F404" s="45" t="str">
        <f>VLOOKUP(D404,SERVIÇOS_AGOST!$A$7:$D$7425,3,0)</f>
        <v>UN</v>
      </c>
      <c r="G404" s="51">
        <v>100</v>
      </c>
      <c r="H404" s="47">
        <v>17.420000000000002</v>
      </c>
      <c r="I404" s="48">
        <f t="shared" si="12"/>
        <v>1742</v>
      </c>
      <c r="J404" s="48">
        <f t="shared" si="13"/>
        <v>2192.6550000000002</v>
      </c>
    </row>
    <row r="405" spans="1:10" s="11" customFormat="1" ht="20.100000000000001" customHeight="1">
      <c r="A405" s="64">
        <v>4379</v>
      </c>
      <c r="B405" s="44" t="s">
        <v>244</v>
      </c>
      <c r="C405" s="44" t="s">
        <v>12</v>
      </c>
      <c r="D405" s="52">
        <v>92001</v>
      </c>
      <c r="E405" s="50" t="str">
        <f>VLOOKUP(D405,SERVIÇOS_AGOST!$A$7:$D$7425,2,0)</f>
        <v>TOMADA BAIXA DE EMBUTIR (1 MÓDULO), 2P+T 20 A, INCLUINDO SUPORTE E PLACA - FORNECIMENTO E INSTALAÇÃO. AF_12/2015</v>
      </c>
      <c r="F405" s="45" t="str">
        <f>VLOOKUP(D405,SERVIÇOS_AGOST!$A$7:$D$7425,3,0)</f>
        <v>UN</v>
      </c>
      <c r="G405" s="51">
        <v>50</v>
      </c>
      <c r="H405" s="47">
        <v>19.2</v>
      </c>
      <c r="I405" s="48">
        <f t="shared" si="12"/>
        <v>960</v>
      </c>
      <c r="J405" s="48">
        <f t="shared" si="13"/>
        <v>1208.3520000000001</v>
      </c>
    </row>
    <row r="406" spans="1:10" s="11" customFormat="1" ht="20.100000000000001" customHeight="1">
      <c r="A406" s="64">
        <v>4380</v>
      </c>
      <c r="B406" s="44" t="s">
        <v>244</v>
      </c>
      <c r="C406" s="44" t="s">
        <v>12</v>
      </c>
      <c r="D406" s="52">
        <v>92004</v>
      </c>
      <c r="E406" s="50" t="str">
        <f>VLOOKUP(D406,SERVIÇOS_AGOST!$A$7:$D$7425,2,0)</f>
        <v>TOMADA MÉDIA DE EMBUTIR (2 MÓDULOS), 2P+T 10 A, INCLUINDO SUPORTE E PLACA - FORNECIMENTO E INSTALAÇÃO. AF_12/2015</v>
      </c>
      <c r="F406" s="45" t="str">
        <f>VLOOKUP(D406,SERVIÇOS_AGOST!$A$7:$D$7425,3,0)</f>
        <v>UN</v>
      </c>
      <c r="G406" s="51">
        <v>50</v>
      </c>
      <c r="H406" s="89">
        <v>31.64</v>
      </c>
      <c r="I406" s="48">
        <f t="shared" si="12"/>
        <v>1582</v>
      </c>
      <c r="J406" s="48">
        <f t="shared" si="13"/>
        <v>1991.2629999999999</v>
      </c>
    </row>
    <row r="407" spans="1:10" s="11" customFormat="1" ht="20.100000000000001" customHeight="1">
      <c r="A407" s="64">
        <v>4381</v>
      </c>
      <c r="B407" s="44" t="s">
        <v>244</v>
      </c>
      <c r="C407" s="44" t="s">
        <v>12</v>
      </c>
      <c r="D407" s="52">
        <v>92005</v>
      </c>
      <c r="E407" s="50" t="str">
        <f>VLOOKUP(D407,SERVIÇOS_AGOST!$A$7:$D$7425,2,0)</f>
        <v>TOMADA MÉDIA DE EMBUTIR (2 MÓDULOS), 2P+T 20 A, INCLUINDO SUPORTE E PLACA - FORNECIMENTO E INSTALAÇÃO. AF_12/2015</v>
      </c>
      <c r="F407" s="45" t="str">
        <f>VLOOKUP(D407,SERVIÇOS_AGOST!$A$7:$D$7425,3,0)</f>
        <v>UN</v>
      </c>
      <c r="G407" s="51">
        <v>50</v>
      </c>
      <c r="H407" s="47">
        <v>35.200000000000003</v>
      </c>
      <c r="I407" s="48">
        <f t="shared" si="12"/>
        <v>1760</v>
      </c>
      <c r="J407" s="48">
        <f t="shared" si="13"/>
        <v>2215.3119999999999</v>
      </c>
    </row>
    <row r="408" spans="1:10" s="11" customFormat="1" ht="20.100000000000001" customHeight="1">
      <c r="A408" s="64">
        <v>4382</v>
      </c>
      <c r="B408" s="44" t="s">
        <v>244</v>
      </c>
      <c r="C408" s="44" t="s">
        <v>12</v>
      </c>
      <c r="D408" s="52">
        <v>92008</v>
      </c>
      <c r="E408" s="50" t="str">
        <f>VLOOKUP(D408,SERVIÇOS_AGOST!$A$7:$D$7425,2,0)</f>
        <v>TOMADA BAIXA DE EMBUTIR (2 MÓDULOS), 2P+T 10 A, INCLUINDO SUPORTE E PLACA - FORNECIMENTO E INSTALAÇÃO. AF_12/2015</v>
      </c>
      <c r="F408" s="45" t="str">
        <f>VLOOKUP(D408,SERVIÇOS_AGOST!$A$7:$D$7425,3,0)</f>
        <v>UN</v>
      </c>
      <c r="G408" s="51">
        <v>50</v>
      </c>
      <c r="H408" s="47">
        <v>28.06</v>
      </c>
      <c r="I408" s="48">
        <f t="shared" si="12"/>
        <v>1403</v>
      </c>
      <c r="J408" s="48">
        <f t="shared" si="13"/>
        <v>1765.9559999999999</v>
      </c>
    </row>
    <row r="409" spans="1:10" s="11" customFormat="1" ht="20.100000000000001" customHeight="1">
      <c r="A409" s="64">
        <v>4383</v>
      </c>
      <c r="B409" s="44" t="s">
        <v>244</v>
      </c>
      <c r="C409" s="44" t="s">
        <v>12</v>
      </c>
      <c r="D409" s="52">
        <v>92009</v>
      </c>
      <c r="E409" s="50" t="str">
        <f>VLOOKUP(D409,SERVIÇOS_AGOST!$A$7:$D$7425,2,0)</f>
        <v>TOMADA BAIXA DE EMBUTIR (2 MÓDULOS), 2P+T 20 A, INCLUINDO SUPORTE E PLACA - FORNECIMENTO E INSTALAÇÃO. AF_12/2015</v>
      </c>
      <c r="F409" s="45" t="str">
        <f>VLOOKUP(D409,SERVIÇOS_AGOST!$A$7:$D$7425,3,0)</f>
        <v>UN</v>
      </c>
      <c r="G409" s="51">
        <v>50</v>
      </c>
      <c r="H409" s="47">
        <v>31.62</v>
      </c>
      <c r="I409" s="48">
        <f t="shared" si="12"/>
        <v>1581</v>
      </c>
      <c r="J409" s="48">
        <f t="shared" si="13"/>
        <v>1990.0050000000001</v>
      </c>
    </row>
    <row r="410" spans="1:10" s="11" customFormat="1" ht="20.100000000000001" customHeight="1">
      <c r="A410" s="64">
        <v>4384</v>
      </c>
      <c r="B410" s="44" t="s">
        <v>244</v>
      </c>
      <c r="C410" s="44" t="s">
        <v>12</v>
      </c>
      <c r="D410" s="52">
        <v>97591</v>
      </c>
      <c r="E410" s="50" t="str">
        <f>VLOOKUP(D410,SERVIÇOS_AGOST!$A$7:$D$7425,2,0)</f>
        <v>LUMINÁRIA TIPO PLAFON REDONDO COM VIDRO FOSCO, DE SOBREPOR, COM 2 LÂMPADAS FLUORESCENTES DE 15 W, SEM REATOR - FORNECIMENTO E INSTALAÇÃO. AF_02/2020</v>
      </c>
      <c r="F410" s="45" t="str">
        <f>VLOOKUP(D410,SERVIÇOS_AGOST!$A$7:$D$7425,3,0)</f>
        <v>UN</v>
      </c>
      <c r="G410" s="51">
        <v>25</v>
      </c>
      <c r="H410" s="47">
        <v>90.48</v>
      </c>
      <c r="I410" s="48">
        <f t="shared" si="12"/>
        <v>2262</v>
      </c>
      <c r="J410" s="48">
        <f t="shared" si="13"/>
        <v>2847.1790000000001</v>
      </c>
    </row>
    <row r="411" spans="1:10" s="11" customFormat="1" ht="20.100000000000001" customHeight="1">
      <c r="A411" s="64">
        <v>4385</v>
      </c>
      <c r="B411" s="44" t="s">
        <v>244</v>
      </c>
      <c r="C411" s="44" t="s">
        <v>12</v>
      </c>
      <c r="D411" s="52">
        <v>97589</v>
      </c>
      <c r="E411" s="50" t="str">
        <f>VLOOKUP(D411,SERVIÇOS_AGOST!$A$7:$D$7425,2,0)</f>
        <v>LUMINÁRIA TIPO PLAFON EM PLÁSTICO, DE SOBREPOR, COM 1 LÂMPADA FLUORESCENTE DE 15 W, SEM REATOR - FORNECIMENTO E INSTALAÇÃO. AF_02/2020</v>
      </c>
      <c r="F411" s="45" t="str">
        <f>VLOOKUP(D411,SERVIÇOS_AGOST!$A$7:$D$7425,3,0)</f>
        <v>UN</v>
      </c>
      <c r="G411" s="51">
        <v>10</v>
      </c>
      <c r="H411" s="89">
        <v>22.44</v>
      </c>
      <c r="I411" s="48">
        <f t="shared" si="12"/>
        <v>224.4</v>
      </c>
      <c r="J411" s="48">
        <f t="shared" si="13"/>
        <v>282.452</v>
      </c>
    </row>
    <row r="412" spans="1:10" s="11" customFormat="1" ht="20.100000000000001" customHeight="1">
      <c r="A412" s="64">
        <v>4386</v>
      </c>
      <c r="B412" s="44" t="s">
        <v>244</v>
      </c>
      <c r="C412" s="44" t="s">
        <v>12</v>
      </c>
      <c r="D412" s="52">
        <v>97593</v>
      </c>
      <c r="E412" s="50" t="str">
        <f>VLOOKUP(D412,SERVIÇOS_AGOST!$A$7:$D$7425,2,0)</f>
        <v>LUMINÁRIA TIPO SPOT, DE SOBREPOR, COM 1 LÂMPADA FLUORESCENTE DE 15 W, SEM REATOR - FORNECIMENTO E INSTALAÇÃO. AF_02/2020</v>
      </c>
      <c r="F412" s="45" t="str">
        <f>VLOOKUP(D412,SERVIÇOS_AGOST!$A$7:$D$7425,3,0)</f>
        <v>UN</v>
      </c>
      <c r="G412" s="51">
        <v>10</v>
      </c>
      <c r="H412" s="47">
        <v>111.41</v>
      </c>
      <c r="I412" s="48">
        <f t="shared" si="12"/>
        <v>1114.0999999999999</v>
      </c>
      <c r="J412" s="48">
        <f t="shared" si="13"/>
        <v>1402.318</v>
      </c>
    </row>
    <row r="413" spans="1:10" s="11" customFormat="1" ht="20.100000000000001" customHeight="1">
      <c r="A413" s="64">
        <v>4387</v>
      </c>
      <c r="B413" s="44" t="s">
        <v>244</v>
      </c>
      <c r="C413" s="44" t="s">
        <v>12</v>
      </c>
      <c r="D413" s="52">
        <v>97594</v>
      </c>
      <c r="E413" s="50" t="str">
        <f>VLOOKUP(D413,SERVIÇOS_AGOST!$A$7:$D$7425,2,0)</f>
        <v>LUMINÁRIA TIPO SPOT, DE SOBREPOR, COM 2 LÂMPADAS FLUORESCENTES DE 15 W, SEM REATOR - FORNECIMENTO E INSTALAÇÃO. AF_02/2020</v>
      </c>
      <c r="F413" s="45" t="str">
        <f>VLOOKUP(D413,SERVIÇOS_AGOST!$A$7:$D$7425,3,0)</f>
        <v>UN</v>
      </c>
      <c r="G413" s="51">
        <v>25</v>
      </c>
      <c r="H413" s="47">
        <v>92.58</v>
      </c>
      <c r="I413" s="48">
        <f t="shared" si="12"/>
        <v>2314.5</v>
      </c>
      <c r="J413" s="48">
        <f t="shared" si="13"/>
        <v>2913.261</v>
      </c>
    </row>
    <row r="414" spans="1:10" s="11" customFormat="1" ht="20.100000000000001" customHeight="1">
      <c r="A414" s="64">
        <v>4388</v>
      </c>
      <c r="B414" s="44" t="s">
        <v>244</v>
      </c>
      <c r="C414" s="44" t="s">
        <v>12</v>
      </c>
      <c r="D414" s="52">
        <v>97595</v>
      </c>
      <c r="E414" s="50" t="str">
        <f>VLOOKUP(D414,SERVIÇOS_AGOST!$A$7:$D$7425,2,0)</f>
        <v>SENSOR DE PRESENÇA COM FOTOCÉLULA, FIXAÇÃO EM PAREDE - FORNECIMENTO E INSTALAÇÃO. AF_02/2020</v>
      </c>
      <c r="F414" s="45" t="str">
        <f>VLOOKUP(D414,SERVIÇOS_AGOST!$A$7:$D$7425,3,0)</f>
        <v>UN</v>
      </c>
      <c r="G414" s="51">
        <v>10</v>
      </c>
      <c r="H414" s="47">
        <v>80.59</v>
      </c>
      <c r="I414" s="48">
        <f t="shared" si="12"/>
        <v>805.9</v>
      </c>
      <c r="J414" s="48">
        <f t="shared" si="13"/>
        <v>1014.386</v>
      </c>
    </row>
    <row r="415" spans="1:10" s="11" customFormat="1" ht="20.100000000000001" customHeight="1">
      <c r="A415" s="64">
        <v>4389</v>
      </c>
      <c r="B415" s="44" t="s">
        <v>244</v>
      </c>
      <c r="C415" s="44" t="s">
        <v>12</v>
      </c>
      <c r="D415" s="52">
        <v>91939</v>
      </c>
      <c r="E415" s="50" t="str">
        <f>VLOOKUP(D415,SERVIÇOS_AGOST!$A$7:$D$7425,2,0)</f>
        <v>CAIXA RETANGULAR 4" X 2" ALTA (2,00 M DO PISO), PVC, INSTALADA EM PAREDE - FORNECIMENTO E INSTALAÇÃO. AF_12/2015</v>
      </c>
      <c r="F415" s="45" t="str">
        <f>VLOOKUP(D415,SERVIÇOS_AGOST!$A$7:$D$7425,3,0)</f>
        <v>UN</v>
      </c>
      <c r="G415" s="51">
        <v>50</v>
      </c>
      <c r="H415" s="89">
        <v>14.65</v>
      </c>
      <c r="I415" s="48">
        <f t="shared" si="12"/>
        <v>732.5</v>
      </c>
      <c r="J415" s="48">
        <f t="shared" si="13"/>
        <v>921.99800000000005</v>
      </c>
    </row>
    <row r="416" spans="1:10" s="11" customFormat="1" ht="20.100000000000001" customHeight="1">
      <c r="A416" s="64">
        <v>4390</v>
      </c>
      <c r="B416" s="44" t="s">
        <v>244</v>
      </c>
      <c r="C416" s="44" t="s">
        <v>12</v>
      </c>
      <c r="D416" s="52">
        <v>91940</v>
      </c>
      <c r="E416" s="50" t="str">
        <f>VLOOKUP(D416,SERVIÇOS_AGOST!$A$7:$D$7425,2,0)</f>
        <v>CAIXA RETANGULAR 4" X 2" MÉDIA (1,30 M DO PISO), PVC, INSTALADA EM PAREDE - FORNECIMENTO E INSTALAÇÃO. AF_12/2015</v>
      </c>
      <c r="F416" s="45" t="str">
        <f>VLOOKUP(D416,SERVIÇOS_AGOST!$A$7:$D$7425,3,0)</f>
        <v>UN</v>
      </c>
      <c r="G416" s="51">
        <v>100</v>
      </c>
      <c r="H416" s="89">
        <v>7.97</v>
      </c>
      <c r="I416" s="48">
        <f t="shared" si="12"/>
        <v>797</v>
      </c>
      <c r="J416" s="48">
        <f t="shared" si="13"/>
        <v>1003.184</v>
      </c>
    </row>
    <row r="417" spans="1:10" s="11" customFormat="1" ht="20.100000000000001" customHeight="1">
      <c r="A417" s="64">
        <v>4391</v>
      </c>
      <c r="B417" s="44" t="s">
        <v>244</v>
      </c>
      <c r="C417" s="44" t="s">
        <v>12</v>
      </c>
      <c r="D417" s="52">
        <v>91941</v>
      </c>
      <c r="E417" s="50" t="str">
        <f>VLOOKUP(D417,SERVIÇOS_AGOST!$A$7:$D$7425,2,0)</f>
        <v>CAIXA RETANGULAR 4" X 2" BAIXA (0,30 M DO PISO), PVC, INSTALADA EM PAREDE - FORNECIMENTO E INSTALAÇÃO. AF_12/2015</v>
      </c>
      <c r="F417" s="45" t="str">
        <f>VLOOKUP(D417,SERVIÇOS_AGOST!$A$7:$D$7425,3,0)</f>
        <v>UN</v>
      </c>
      <c r="G417" s="51">
        <v>50</v>
      </c>
      <c r="H417" s="89">
        <v>5.46</v>
      </c>
      <c r="I417" s="48">
        <f t="shared" si="12"/>
        <v>273</v>
      </c>
      <c r="J417" s="48">
        <f t="shared" si="13"/>
        <v>343.625</v>
      </c>
    </row>
    <row r="418" spans="1:10" s="11" customFormat="1" ht="20.100000000000001" customHeight="1">
      <c r="A418" s="64">
        <v>4392</v>
      </c>
      <c r="B418" s="44" t="s">
        <v>244</v>
      </c>
      <c r="C418" s="44" t="s">
        <v>12</v>
      </c>
      <c r="D418" s="52">
        <v>91942</v>
      </c>
      <c r="E418" s="50" t="str">
        <f>VLOOKUP(D418,SERVIÇOS_AGOST!$A$7:$D$7425,2,0)</f>
        <v>CAIXA RETANGULAR 4" X 4" ALTA (2,00 M DO PISO), PVC, INSTALADA EM PAREDE - FORNECIMENTO E INSTALAÇÃO. AF_12/2015</v>
      </c>
      <c r="F418" s="45" t="str">
        <f>VLOOKUP(D418,SERVIÇOS_AGOST!$A$7:$D$7425,3,0)</f>
        <v>UN</v>
      </c>
      <c r="G418" s="51">
        <v>20</v>
      </c>
      <c r="H418" s="89">
        <v>18.16</v>
      </c>
      <c r="I418" s="48">
        <f t="shared" si="12"/>
        <v>363.2</v>
      </c>
      <c r="J418" s="48">
        <f t="shared" si="13"/>
        <v>457.16</v>
      </c>
    </row>
    <row r="419" spans="1:10" s="11" customFormat="1" ht="20.100000000000001" customHeight="1">
      <c r="A419" s="64">
        <v>4393</v>
      </c>
      <c r="B419" s="44" t="s">
        <v>244</v>
      </c>
      <c r="C419" s="44" t="s">
        <v>12</v>
      </c>
      <c r="D419" s="52">
        <v>91943</v>
      </c>
      <c r="E419" s="50" t="str">
        <f>VLOOKUP(D419,SERVIÇOS_AGOST!$A$7:$D$7425,2,0)</f>
        <v>CAIXA RETANGULAR 4" X 4" MÉDIA (1,30 M DO PISO), PVC, INSTALADA EM PAREDE - FORNECIMENTO E INSTALAÇÃO. AF_12/2015</v>
      </c>
      <c r="F419" s="45" t="str">
        <f>VLOOKUP(D419,SERVIÇOS_AGOST!$A$7:$D$7425,3,0)</f>
        <v>UN</v>
      </c>
      <c r="G419" s="51">
        <v>20</v>
      </c>
      <c r="H419" s="89">
        <v>10.47</v>
      </c>
      <c r="I419" s="48">
        <f t="shared" si="12"/>
        <v>209.4</v>
      </c>
      <c r="J419" s="48">
        <f t="shared" si="13"/>
        <v>263.572</v>
      </c>
    </row>
    <row r="420" spans="1:10" s="11" customFormat="1" ht="20.100000000000001" customHeight="1">
      <c r="A420" s="64">
        <v>4394</v>
      </c>
      <c r="B420" s="44" t="s">
        <v>244</v>
      </c>
      <c r="C420" s="44" t="s">
        <v>12</v>
      </c>
      <c r="D420" s="52">
        <v>91944</v>
      </c>
      <c r="E420" s="50" t="str">
        <f>VLOOKUP(D420,SERVIÇOS_AGOST!$A$7:$D$7425,2,0)</f>
        <v>CAIXA RETANGULAR 4" X 4" BAIXA (0,30 M DO PISO), PVC, INSTALADA EM PAREDE - FORNECIMENTO E INSTALAÇÃO. AF_12/2015</v>
      </c>
      <c r="F420" s="45" t="str">
        <f>VLOOKUP(D420,SERVIÇOS_AGOST!$A$7:$D$7425,3,0)</f>
        <v>UN</v>
      </c>
      <c r="G420" s="51">
        <v>20</v>
      </c>
      <c r="H420" s="89">
        <v>7.59</v>
      </c>
      <c r="I420" s="48">
        <f t="shared" si="12"/>
        <v>151.80000000000001</v>
      </c>
      <c r="J420" s="48">
        <f t="shared" si="13"/>
        <v>191.071</v>
      </c>
    </row>
    <row r="421" spans="1:10" s="11" customFormat="1" ht="20.100000000000001" customHeight="1">
      <c r="A421" s="64">
        <v>4395</v>
      </c>
      <c r="B421" s="44" t="s">
        <v>244</v>
      </c>
      <c r="C421" s="44" t="s">
        <v>12</v>
      </c>
      <c r="D421" s="52">
        <v>95807</v>
      </c>
      <c r="E421" s="50" t="str">
        <f>VLOOKUP(D421,SERVIÇOS_AGOST!$A$7:$D$7425,2,0)</f>
        <v>CONDULETE DE PVC, TIPO LL, PARA ELETRODUTO DE PVC SOLDÁVEL DN 20 MM (1/2''), APARENTE - FORNECIMENTO E INSTALAÇÃO. AF_11/2016</v>
      </c>
      <c r="F421" s="45" t="str">
        <f>VLOOKUP(D421,SERVIÇOS_AGOST!$A$7:$D$7425,3,0)</f>
        <v>UN</v>
      </c>
      <c r="G421" s="51">
        <v>20</v>
      </c>
      <c r="H421" s="47">
        <v>15.52</v>
      </c>
      <c r="I421" s="48">
        <f t="shared" si="12"/>
        <v>310.39999999999998</v>
      </c>
      <c r="J421" s="48">
        <f t="shared" si="13"/>
        <v>390.7</v>
      </c>
    </row>
    <row r="422" spans="1:10" s="11" customFormat="1" ht="20.100000000000001" customHeight="1">
      <c r="A422" s="64">
        <v>4396</v>
      </c>
      <c r="B422" s="44" t="s">
        <v>244</v>
      </c>
      <c r="C422" s="44" t="s">
        <v>12</v>
      </c>
      <c r="D422" s="52">
        <v>95808</v>
      </c>
      <c r="E422" s="50" t="str">
        <f>VLOOKUP(D422,SERVIÇOS_AGOST!$A$7:$D$7425,2,0)</f>
        <v>CONDULETE DE PVC, TIPO LL, PARA ELETRODUTO DE PVC SOLDÁVEL DN 25 MM (3/4''), APARENTE - FORNECIMENTO E INSTALAÇÃO. AF_11/2016</v>
      </c>
      <c r="F422" s="45" t="str">
        <f>VLOOKUP(D422,SERVIÇOS_AGOST!$A$7:$D$7425,3,0)</f>
        <v>UN</v>
      </c>
      <c r="G422" s="51">
        <v>20</v>
      </c>
      <c r="H422" s="47">
        <v>15.87</v>
      </c>
      <c r="I422" s="48">
        <f t="shared" si="12"/>
        <v>317.39999999999998</v>
      </c>
      <c r="J422" s="48">
        <f t="shared" si="13"/>
        <v>399.51100000000002</v>
      </c>
    </row>
    <row r="423" spans="1:10" s="11" customFormat="1" ht="20.100000000000001" customHeight="1">
      <c r="A423" s="64">
        <v>4397</v>
      </c>
      <c r="B423" s="44" t="s">
        <v>244</v>
      </c>
      <c r="C423" s="44" t="s">
        <v>12</v>
      </c>
      <c r="D423" s="52">
        <v>95809</v>
      </c>
      <c r="E423" s="50" t="str">
        <f>VLOOKUP(D423,SERVIÇOS_AGOST!$A$7:$D$7425,2,0)</f>
        <v>CONDULETE DE PVC, TIPO LL, PARA ELETRODUTO DE PVC SOLDÁVEL DN 32 MM (1''), APARENTE - FORNECIMENTO E INSTALAÇÃO. AF_11/2016</v>
      </c>
      <c r="F423" s="45" t="str">
        <f>VLOOKUP(D423,SERVIÇOS_AGOST!$A$7:$D$7425,3,0)</f>
        <v>UN</v>
      </c>
      <c r="G423" s="51">
        <v>20</v>
      </c>
      <c r="H423" s="47">
        <v>17.5</v>
      </c>
      <c r="I423" s="48">
        <f t="shared" si="12"/>
        <v>350</v>
      </c>
      <c r="J423" s="48">
        <f t="shared" si="13"/>
        <v>440.54500000000002</v>
      </c>
    </row>
    <row r="424" spans="1:10" s="11" customFormat="1" ht="20.100000000000001" customHeight="1">
      <c r="A424" s="64">
        <v>4398</v>
      </c>
      <c r="B424" s="44" t="s">
        <v>244</v>
      </c>
      <c r="C424" s="44" t="s">
        <v>12</v>
      </c>
      <c r="D424" s="52">
        <v>91936</v>
      </c>
      <c r="E424" s="50" t="str">
        <f>VLOOKUP(D424,SERVIÇOS_AGOST!$A$7:$D$7425,2,0)</f>
        <v>CAIXA OCTOGONAL 4" X 4", PVC, INSTALADA EM LAJE - FORNECIMENTO E INSTALAÇÃO. AF_12/2015</v>
      </c>
      <c r="F424" s="45" t="str">
        <f>VLOOKUP(D424,SERVIÇOS_AGOST!$A$7:$D$7425,3,0)</f>
        <v>UN</v>
      </c>
      <c r="G424" s="51">
        <v>20</v>
      </c>
      <c r="H424" s="47">
        <v>7.38</v>
      </c>
      <c r="I424" s="48">
        <f t="shared" si="12"/>
        <v>147.6</v>
      </c>
      <c r="J424" s="48">
        <f t="shared" si="13"/>
        <v>185.78399999999999</v>
      </c>
    </row>
    <row r="425" spans="1:10" s="11" customFormat="1" ht="20.100000000000001" customHeight="1">
      <c r="A425" s="64">
        <v>4399</v>
      </c>
      <c r="B425" s="44" t="s">
        <v>244</v>
      </c>
      <c r="C425" s="44" t="s">
        <v>12</v>
      </c>
      <c r="D425" s="52">
        <v>91937</v>
      </c>
      <c r="E425" s="50" t="str">
        <f>VLOOKUP(D425,SERVIÇOS_AGOST!$A$7:$D$7425,2,0)</f>
        <v>CAIXA OCTOGONAL 3" X 3", PVC, INSTALADA EM LAJE - FORNECIMENTO E INSTALAÇÃO. AF_12/2015</v>
      </c>
      <c r="F425" s="45" t="str">
        <f>VLOOKUP(D425,SERVIÇOS_AGOST!$A$7:$D$7425,3,0)</f>
        <v>UN</v>
      </c>
      <c r="G425" s="51">
        <v>20</v>
      </c>
      <c r="H425" s="47">
        <v>6.19</v>
      </c>
      <c r="I425" s="48">
        <f t="shared" si="12"/>
        <v>123.8</v>
      </c>
      <c r="J425" s="48">
        <f t="shared" si="13"/>
        <v>155.827</v>
      </c>
    </row>
    <row r="426" spans="1:10" s="11" customFormat="1" ht="20.100000000000001" customHeight="1">
      <c r="A426" s="64">
        <v>4400</v>
      </c>
      <c r="B426" s="44" t="s">
        <v>244</v>
      </c>
      <c r="C426" s="44" t="s">
        <v>12</v>
      </c>
      <c r="D426" s="52">
        <v>93653</v>
      </c>
      <c r="E426" s="50" t="str">
        <f>VLOOKUP(D426,SERVIÇOS_AGOST!$A$7:$D$7425,2,0)</f>
        <v>DISJUNTOR MONOPOLAR TIPO DIN, CORRENTE NOMINAL DE 10A - FORNECIMENTO E INSTALAÇÃO. AF_10/2020</v>
      </c>
      <c r="F426" s="45" t="str">
        <f>VLOOKUP(D426,SERVIÇOS_AGOST!$A$7:$D$7425,3,0)</f>
        <v>UN</v>
      </c>
      <c r="G426" s="51">
        <v>20</v>
      </c>
      <c r="H426" s="47">
        <v>7.4</v>
      </c>
      <c r="I426" s="48">
        <f t="shared" si="12"/>
        <v>148</v>
      </c>
      <c r="J426" s="48">
        <f t="shared" si="13"/>
        <v>186.28800000000001</v>
      </c>
    </row>
    <row r="427" spans="1:10" s="11" customFormat="1" ht="20.100000000000001" customHeight="1">
      <c r="A427" s="64">
        <v>4401</v>
      </c>
      <c r="B427" s="44" t="s">
        <v>244</v>
      </c>
      <c r="C427" s="44" t="s">
        <v>12</v>
      </c>
      <c r="D427" s="52">
        <v>93654</v>
      </c>
      <c r="E427" s="50" t="str">
        <f>VLOOKUP(D427,SERVIÇOS_AGOST!$A$7:$D$7425,2,0)</f>
        <v>DISJUNTOR MONOPOLAR TIPO DIN, CORRENTE NOMINAL DE 16A - FORNECIMENTO E INSTALAÇÃO. AF_10/2020</v>
      </c>
      <c r="F427" s="45" t="str">
        <f>VLOOKUP(D427,SERVIÇOS_AGOST!$A$7:$D$7425,3,0)</f>
        <v>UN</v>
      </c>
      <c r="G427" s="51">
        <v>20</v>
      </c>
      <c r="H427" s="47">
        <v>7.7</v>
      </c>
      <c r="I427" s="48">
        <f t="shared" si="12"/>
        <v>154</v>
      </c>
      <c r="J427" s="48">
        <f t="shared" si="13"/>
        <v>193.84</v>
      </c>
    </row>
    <row r="428" spans="1:10" s="11" customFormat="1" ht="20.100000000000001" customHeight="1">
      <c r="A428" s="64">
        <v>4402</v>
      </c>
      <c r="B428" s="44" t="s">
        <v>244</v>
      </c>
      <c r="C428" s="44" t="s">
        <v>12</v>
      </c>
      <c r="D428" s="52">
        <v>93655</v>
      </c>
      <c r="E428" s="50" t="str">
        <f>VLOOKUP(D428,SERVIÇOS_AGOST!$A$7:$D$7425,2,0)</f>
        <v>DISJUNTOR MONOPOLAR TIPO DIN, CORRENTE NOMINAL DE 20A - FORNECIMENTO E INSTALAÇÃO. AF_10/2020</v>
      </c>
      <c r="F428" s="45" t="str">
        <f>VLOOKUP(D428,SERVIÇOS_AGOST!$A$7:$D$7425,3,0)</f>
        <v>UN</v>
      </c>
      <c r="G428" s="51">
        <v>20</v>
      </c>
      <c r="H428" s="47">
        <v>8.3800000000000008</v>
      </c>
      <c r="I428" s="48">
        <f t="shared" si="12"/>
        <v>167.6</v>
      </c>
      <c r="J428" s="48">
        <f t="shared" si="13"/>
        <v>210.958</v>
      </c>
    </row>
    <row r="429" spans="1:10" s="11" customFormat="1" ht="20.100000000000001" customHeight="1">
      <c r="A429" s="64">
        <v>4403</v>
      </c>
      <c r="B429" s="44" t="s">
        <v>244</v>
      </c>
      <c r="C429" s="44" t="s">
        <v>12</v>
      </c>
      <c r="D429" s="52">
        <v>93656</v>
      </c>
      <c r="E429" s="50" t="str">
        <f>VLOOKUP(D429,SERVIÇOS_AGOST!$A$7:$D$7425,2,0)</f>
        <v>DISJUNTOR MONOPOLAR TIPO DIN, CORRENTE NOMINAL DE 25A - FORNECIMENTO E INSTALAÇÃO. AF_10/2020</v>
      </c>
      <c r="F429" s="45" t="str">
        <f>VLOOKUP(D429,SERVIÇOS_AGOST!$A$7:$D$7425,3,0)</f>
        <v>UN</v>
      </c>
      <c r="G429" s="51">
        <v>20</v>
      </c>
      <c r="H429" s="47">
        <v>8.3800000000000008</v>
      </c>
      <c r="I429" s="48">
        <f t="shared" si="12"/>
        <v>167.6</v>
      </c>
      <c r="J429" s="48">
        <f t="shared" si="13"/>
        <v>210.958</v>
      </c>
    </row>
    <row r="430" spans="1:10" s="11" customFormat="1" ht="20.100000000000001" customHeight="1">
      <c r="A430" s="64">
        <v>4404</v>
      </c>
      <c r="B430" s="44" t="s">
        <v>244</v>
      </c>
      <c r="C430" s="44" t="s">
        <v>12</v>
      </c>
      <c r="D430" s="52">
        <v>93657</v>
      </c>
      <c r="E430" s="50" t="str">
        <f>VLOOKUP(D430,SERVIÇOS_AGOST!$A$7:$D$7425,2,0)</f>
        <v>DISJUNTOR MONOPOLAR TIPO DIN, CORRENTE NOMINAL DE 32A - FORNECIMENTO E INSTALAÇÃO. AF_10/2020</v>
      </c>
      <c r="F430" s="45" t="str">
        <f>VLOOKUP(D430,SERVIÇOS_AGOST!$A$7:$D$7425,3,0)</f>
        <v>UN</v>
      </c>
      <c r="G430" s="51">
        <v>20</v>
      </c>
      <c r="H430" s="47">
        <v>9.17</v>
      </c>
      <c r="I430" s="48">
        <f t="shared" si="12"/>
        <v>183.4</v>
      </c>
      <c r="J430" s="48">
        <f t="shared" si="13"/>
        <v>230.846</v>
      </c>
    </row>
    <row r="431" spans="1:10" s="11" customFormat="1" ht="20.100000000000001" customHeight="1">
      <c r="A431" s="64">
        <v>4405</v>
      </c>
      <c r="B431" s="44" t="s">
        <v>244</v>
      </c>
      <c r="C431" s="44" t="s">
        <v>12</v>
      </c>
      <c r="D431" s="52">
        <v>93659</v>
      </c>
      <c r="E431" s="50" t="str">
        <f>VLOOKUP(D431,SERVIÇOS_AGOST!$A$7:$D$7425,2,0)</f>
        <v>DISJUNTOR MONOPOLAR TIPO DIN, CORRENTE NOMINAL DE 50A - FORNECIMENTO E INSTALAÇÃO. AF_10/2020</v>
      </c>
      <c r="F431" s="45" t="str">
        <f>VLOOKUP(D431,SERVIÇOS_AGOST!$A$7:$D$7425,3,0)</f>
        <v>UN</v>
      </c>
      <c r="G431" s="51">
        <v>20</v>
      </c>
      <c r="H431" s="47">
        <v>14.72</v>
      </c>
      <c r="I431" s="48">
        <f t="shared" si="12"/>
        <v>294.39999999999998</v>
      </c>
      <c r="J431" s="48">
        <f t="shared" si="13"/>
        <v>370.56099999999998</v>
      </c>
    </row>
    <row r="432" spans="1:10" s="11" customFormat="1" ht="20.100000000000001" customHeight="1">
      <c r="A432" s="64">
        <v>4406</v>
      </c>
      <c r="B432" s="44" t="s">
        <v>244</v>
      </c>
      <c r="C432" s="44" t="s">
        <v>12</v>
      </c>
      <c r="D432" s="52">
        <v>93660</v>
      </c>
      <c r="E432" s="50" t="str">
        <f>VLOOKUP(D432,SERVIÇOS_AGOST!$A$7:$D$7425,2,0)</f>
        <v>DISJUNTOR BIPOLAR TIPO DIN, CORRENTE NOMINAL DE 10A - FORNECIMENTO E INSTALAÇÃO. AF_10/2020</v>
      </c>
      <c r="F432" s="45" t="str">
        <f>VLOOKUP(D432,SERVIÇOS_AGOST!$A$7:$D$7425,3,0)</f>
        <v>UN</v>
      </c>
      <c r="G432" s="51">
        <v>10</v>
      </c>
      <c r="H432" s="47">
        <v>36.6</v>
      </c>
      <c r="I432" s="48">
        <f t="shared" si="12"/>
        <v>366</v>
      </c>
      <c r="J432" s="48">
        <f t="shared" si="13"/>
        <v>460.68400000000003</v>
      </c>
    </row>
    <row r="433" spans="1:10" s="11" customFormat="1" ht="20.100000000000001" customHeight="1">
      <c r="A433" s="64">
        <v>4407</v>
      </c>
      <c r="B433" s="44" t="s">
        <v>244</v>
      </c>
      <c r="C433" s="44" t="s">
        <v>12</v>
      </c>
      <c r="D433" s="52">
        <v>93661</v>
      </c>
      <c r="E433" s="50" t="str">
        <f>VLOOKUP(D433,SERVIÇOS_AGOST!$A$7:$D$7425,2,0)</f>
        <v>DISJUNTOR BIPOLAR TIPO DIN, CORRENTE NOMINAL DE 16A - FORNECIMENTO E INSTALAÇÃO. AF_10/2020</v>
      </c>
      <c r="F433" s="45" t="str">
        <f>VLOOKUP(D433,SERVIÇOS_AGOST!$A$7:$D$7425,3,0)</f>
        <v>UN</v>
      </c>
      <c r="G433" s="51">
        <v>10</v>
      </c>
      <c r="H433" s="47">
        <v>37.22</v>
      </c>
      <c r="I433" s="48">
        <f t="shared" si="12"/>
        <v>372.2</v>
      </c>
      <c r="J433" s="48">
        <f t="shared" si="13"/>
        <v>468.488</v>
      </c>
    </row>
    <row r="434" spans="1:10" s="11" customFormat="1" ht="20.100000000000001" customHeight="1">
      <c r="A434" s="64">
        <v>4408</v>
      </c>
      <c r="B434" s="44" t="s">
        <v>244</v>
      </c>
      <c r="C434" s="44" t="s">
        <v>12</v>
      </c>
      <c r="D434" s="52">
        <v>93663</v>
      </c>
      <c r="E434" s="50" t="str">
        <f>VLOOKUP(D434,SERVIÇOS_AGOST!$A$7:$D$7425,2,0)</f>
        <v>DISJUNTOR BIPOLAR TIPO DIN, CORRENTE NOMINAL DE 25A - FORNECIMENTO E INSTALAÇÃO. AF_10/2020</v>
      </c>
      <c r="F434" s="45" t="str">
        <f>VLOOKUP(D434,SERVIÇOS_AGOST!$A$7:$D$7425,3,0)</f>
        <v>UN</v>
      </c>
      <c r="G434" s="51">
        <v>10</v>
      </c>
      <c r="H434" s="47">
        <v>38.56</v>
      </c>
      <c r="I434" s="48">
        <f t="shared" si="12"/>
        <v>385.6</v>
      </c>
      <c r="J434" s="48">
        <f t="shared" si="13"/>
        <v>485.35500000000002</v>
      </c>
    </row>
    <row r="435" spans="1:10" s="11" customFormat="1" ht="20.100000000000001" customHeight="1">
      <c r="A435" s="64">
        <v>4409</v>
      </c>
      <c r="B435" s="44" t="s">
        <v>244</v>
      </c>
      <c r="C435" s="44" t="s">
        <v>12</v>
      </c>
      <c r="D435" s="52">
        <v>93664</v>
      </c>
      <c r="E435" s="50" t="str">
        <f>VLOOKUP(D435,SERVIÇOS_AGOST!$A$7:$D$7425,2,0)</f>
        <v>DISJUNTOR BIPOLAR TIPO DIN, CORRENTE NOMINAL DE 32A - FORNECIMENTO E INSTALAÇÃO. AF_10/2020</v>
      </c>
      <c r="F435" s="45" t="str">
        <f>VLOOKUP(D435,SERVIÇOS_AGOST!$A$7:$D$7425,3,0)</f>
        <v>UN</v>
      </c>
      <c r="G435" s="51">
        <v>10</v>
      </c>
      <c r="H435" s="47">
        <v>40.14</v>
      </c>
      <c r="I435" s="48">
        <f t="shared" si="12"/>
        <v>401.4</v>
      </c>
      <c r="J435" s="48">
        <f t="shared" si="13"/>
        <v>505.24200000000002</v>
      </c>
    </row>
    <row r="436" spans="1:10" s="11" customFormat="1" ht="20.100000000000001" customHeight="1">
      <c r="A436" s="64">
        <v>4410</v>
      </c>
      <c r="B436" s="44" t="s">
        <v>244</v>
      </c>
      <c r="C436" s="44" t="s">
        <v>12</v>
      </c>
      <c r="D436" s="52">
        <v>93667</v>
      </c>
      <c r="E436" s="50" t="str">
        <f>VLOOKUP(D436,SERVIÇOS_AGOST!$A$7:$D$7425,2,0)</f>
        <v>DISJUNTOR TRIPOLAR TIPO DIN, CORRENTE NOMINAL DE 10A - FORNECIMENTO E INSTALAÇÃO. AF_10/2020</v>
      </c>
      <c r="F436" s="45" t="str">
        <f>VLOOKUP(D436,SERVIÇOS_AGOST!$A$7:$D$7425,3,0)</f>
        <v>UN</v>
      </c>
      <c r="G436" s="51">
        <v>10</v>
      </c>
      <c r="H436" s="47">
        <v>45.71</v>
      </c>
      <c r="I436" s="48">
        <f t="shared" si="12"/>
        <v>457.1</v>
      </c>
      <c r="J436" s="48">
        <f t="shared" si="13"/>
        <v>575.35199999999998</v>
      </c>
    </row>
    <row r="437" spans="1:10" s="11" customFormat="1" ht="20.100000000000001" customHeight="1">
      <c r="A437" s="64">
        <v>4411</v>
      </c>
      <c r="B437" s="44" t="s">
        <v>244</v>
      </c>
      <c r="C437" s="44" t="s">
        <v>12</v>
      </c>
      <c r="D437" s="52">
        <v>93668</v>
      </c>
      <c r="E437" s="50" t="str">
        <f>VLOOKUP(D437,SERVIÇOS_AGOST!$A$7:$D$7425,2,0)</f>
        <v>DISJUNTOR TRIPOLAR TIPO DIN, CORRENTE NOMINAL DE 16A - FORNECIMENTO E INSTALAÇÃO. AF_10/2020</v>
      </c>
      <c r="F437" s="45" t="str">
        <f>VLOOKUP(D437,SERVIÇOS_AGOST!$A$7:$D$7425,3,0)</f>
        <v>UN</v>
      </c>
      <c r="G437" s="51">
        <v>10</v>
      </c>
      <c r="H437" s="47">
        <v>46.63</v>
      </c>
      <c r="I437" s="48">
        <f t="shared" si="12"/>
        <v>466.3</v>
      </c>
      <c r="J437" s="48">
        <f t="shared" si="13"/>
        <v>586.93200000000002</v>
      </c>
    </row>
    <row r="438" spans="1:10" s="11" customFormat="1" ht="20.100000000000001" customHeight="1">
      <c r="A438" s="64">
        <v>4412</v>
      </c>
      <c r="B438" s="44" t="s">
        <v>244</v>
      </c>
      <c r="C438" s="44" t="s">
        <v>12</v>
      </c>
      <c r="D438" s="52">
        <v>96989</v>
      </c>
      <c r="E438" s="50" t="str">
        <f>VLOOKUP(D438,SERVIÇOS_AGOST!$A$7:$D$7425,2,0)</f>
        <v>CAPTOR TIPO FRANKLIN PARA SPDA - FORNECIMENTO E INSTALAÇÃO. AF_12/2017</v>
      </c>
      <c r="F438" s="45" t="str">
        <f>VLOOKUP(D438,SERVIÇOS_AGOST!$A$7:$D$7425,3,0)</f>
        <v>UN</v>
      </c>
      <c r="G438" s="51">
        <v>20</v>
      </c>
      <c r="H438" s="47">
        <v>75.680000000000007</v>
      </c>
      <c r="I438" s="48">
        <f t="shared" si="12"/>
        <v>1513.6</v>
      </c>
      <c r="J438" s="48">
        <f t="shared" si="13"/>
        <v>1905.1679999999999</v>
      </c>
    </row>
    <row r="439" spans="1:10" s="11" customFormat="1" ht="20.100000000000001" customHeight="1">
      <c r="A439" s="64">
        <v>4413</v>
      </c>
      <c r="B439" s="44" t="s">
        <v>244</v>
      </c>
      <c r="C439" s="44" t="s">
        <v>12</v>
      </c>
      <c r="D439" s="52">
        <v>96984</v>
      </c>
      <c r="E439" s="50" t="str">
        <f>VLOOKUP(D439,SERVIÇOS_AGOST!$A$7:$D$7425,2,0)</f>
        <v>ELETRODUTO PVC 40MM (1 ¼ ) PARA SPDA - FORNECIMENTO E INSTALAÇÃO. AF_12/2017</v>
      </c>
      <c r="F439" s="45" t="str">
        <f>VLOOKUP(D439,SERVIÇOS_AGOST!$A$7:$D$7425,3,0)</f>
        <v>UN</v>
      </c>
      <c r="G439" s="51">
        <v>100</v>
      </c>
      <c r="H439" s="47">
        <v>33.56</v>
      </c>
      <c r="I439" s="48">
        <f t="shared" si="12"/>
        <v>3356</v>
      </c>
      <c r="J439" s="48">
        <f t="shared" si="13"/>
        <v>4224.1970000000001</v>
      </c>
    </row>
    <row r="440" spans="1:10" s="11" customFormat="1" ht="20.100000000000001" customHeight="1">
      <c r="A440" s="64">
        <v>4414</v>
      </c>
      <c r="B440" s="44" t="s">
        <v>244</v>
      </c>
      <c r="C440" s="44" t="s">
        <v>12</v>
      </c>
      <c r="D440" s="52">
        <v>96985</v>
      </c>
      <c r="E440" s="50" t="str">
        <f>VLOOKUP(D440,SERVIÇOS_AGOST!$A$7:$D$7425,2,0)</f>
        <v>HASTE DE ATERRAMENTO 5/8  PARA SPDA - FORNECIMENTO E INSTALAÇÃO. AF_12/2017</v>
      </c>
      <c r="F440" s="45" t="str">
        <f>VLOOKUP(D440,SERVIÇOS_AGOST!$A$7:$D$7425,3,0)</f>
        <v>UN</v>
      </c>
      <c r="G440" s="51">
        <v>50</v>
      </c>
      <c r="H440" s="47">
        <v>69.8</v>
      </c>
      <c r="I440" s="48">
        <f t="shared" si="12"/>
        <v>3490</v>
      </c>
      <c r="J440" s="48">
        <f t="shared" si="13"/>
        <v>4392.8630000000003</v>
      </c>
    </row>
    <row r="441" spans="1:10" s="11" customFormat="1" ht="20.100000000000001" customHeight="1">
      <c r="A441" s="64">
        <v>4415</v>
      </c>
      <c r="B441" s="44" t="s">
        <v>244</v>
      </c>
      <c r="C441" s="44" t="s">
        <v>12</v>
      </c>
      <c r="D441" s="52">
        <v>96986</v>
      </c>
      <c r="E441" s="50" t="str">
        <f>VLOOKUP(D441,SERVIÇOS_AGOST!$A$7:$D$7425,2,0)</f>
        <v>HASTE DE ATERRAMENTO 3/4  PARA SPDA - FORNECIMENTO E INSTALAÇÃO. AF_12/2017</v>
      </c>
      <c r="F441" s="45" t="str">
        <f>VLOOKUP(D441,SERVIÇOS_AGOST!$A$7:$D$7425,3,0)</f>
        <v>UN</v>
      </c>
      <c r="G441" s="51">
        <v>50</v>
      </c>
      <c r="H441" s="47">
        <v>103.8</v>
      </c>
      <c r="I441" s="48">
        <f t="shared" si="12"/>
        <v>5190</v>
      </c>
      <c r="J441" s="48">
        <f t="shared" si="13"/>
        <v>6532.6530000000002</v>
      </c>
    </row>
    <row r="442" spans="1:10" s="11" customFormat="1" ht="20.100000000000001" customHeight="1">
      <c r="A442" s="64">
        <v>4416</v>
      </c>
      <c r="B442" s="44" t="s">
        <v>244</v>
      </c>
      <c r="C442" s="44" t="s">
        <v>12</v>
      </c>
      <c r="D442" s="52">
        <v>96987</v>
      </c>
      <c r="E442" s="50" t="str">
        <f>VLOOKUP(D442,SERVIÇOS_AGOST!$A$7:$D$7425,2,0)</f>
        <v>BASE METÁLICA PARA MASTRO 1 ½  PARA SPDA - FORNECIMENTO E INSTALAÇÃO. AF_12/2017</v>
      </c>
      <c r="F442" s="45" t="str">
        <f>VLOOKUP(D442,SERVIÇOS_AGOST!$A$7:$D$7425,3,0)</f>
        <v>UN</v>
      </c>
      <c r="G442" s="51">
        <v>2</v>
      </c>
      <c r="H442" s="89">
        <v>57.11</v>
      </c>
      <c r="I442" s="48">
        <f t="shared" si="12"/>
        <v>114.22</v>
      </c>
      <c r="J442" s="48">
        <f t="shared" si="13"/>
        <v>143.76900000000001</v>
      </c>
    </row>
    <row r="443" spans="1:10" s="11" customFormat="1" ht="20.100000000000001" customHeight="1">
      <c r="A443" s="64">
        <v>4417</v>
      </c>
      <c r="B443" s="44" t="s">
        <v>244</v>
      </c>
      <c r="C443" s="44" t="s">
        <v>12</v>
      </c>
      <c r="D443" s="52">
        <v>96988</v>
      </c>
      <c r="E443" s="50" t="str">
        <f>VLOOKUP(D443,SERVIÇOS_AGOST!$A$7:$D$7425,2,0)</f>
        <v>MASTRO 1 ½  PARA SPDA - FORNECIMENTO E INSTALAÇÃO. AF_12/2017</v>
      </c>
      <c r="F443" s="45" t="str">
        <f>VLOOKUP(D443,SERVIÇOS_AGOST!$A$7:$D$7425,3,0)</f>
        <v>UN</v>
      </c>
      <c r="G443" s="51">
        <v>2</v>
      </c>
      <c r="H443" s="47">
        <v>90.41</v>
      </c>
      <c r="I443" s="48">
        <f t="shared" si="12"/>
        <v>180.82</v>
      </c>
      <c r="J443" s="48">
        <f t="shared" si="13"/>
        <v>227.59800000000001</v>
      </c>
    </row>
    <row r="444" spans="1:10" s="11" customFormat="1" ht="20.100000000000001" customHeight="1">
      <c r="A444" s="64">
        <v>4418</v>
      </c>
      <c r="B444" s="44" t="s">
        <v>244</v>
      </c>
      <c r="C444" s="44" t="s">
        <v>12</v>
      </c>
      <c r="D444" s="52">
        <v>98463</v>
      </c>
      <c r="E444" s="50" t="str">
        <f>VLOOKUP(D444,SERVIÇOS_AGOST!$A$7:$D$7425,2,0)</f>
        <v>SUPORTE ISOLADOR PARA CORDOALHA DE COBRE - FORNECIMENTO E INSTALAÇÃO. AF_12/2017</v>
      </c>
      <c r="F444" s="45" t="str">
        <f>VLOOKUP(D444,SERVIÇOS_AGOST!$A$7:$D$7425,3,0)</f>
        <v>UN</v>
      </c>
      <c r="G444" s="51">
        <v>10</v>
      </c>
      <c r="H444" s="89">
        <v>12.34</v>
      </c>
      <c r="I444" s="48">
        <f t="shared" si="12"/>
        <v>123.4</v>
      </c>
      <c r="J444" s="48">
        <f t="shared" si="13"/>
        <v>155.32400000000001</v>
      </c>
    </row>
    <row r="445" spans="1:10" s="11" customFormat="1" ht="20.100000000000001" customHeight="1">
      <c r="A445" s="64">
        <v>4419</v>
      </c>
      <c r="B445" s="53"/>
      <c r="C445" s="54" t="s">
        <v>28</v>
      </c>
      <c r="D445" s="54" t="s">
        <v>396</v>
      </c>
      <c r="E445" s="55" t="s">
        <v>397</v>
      </c>
      <c r="F445" s="56" t="s">
        <v>53</v>
      </c>
      <c r="G445" s="57">
        <v>4000</v>
      </c>
      <c r="H445" s="47">
        <v>102.48</v>
      </c>
      <c r="I445" s="48">
        <f t="shared" si="12"/>
        <v>409920</v>
      </c>
      <c r="J445" s="58">
        <f t="shared" si="13"/>
        <v>515966.304</v>
      </c>
    </row>
    <row r="446" spans="1:10" s="11" customFormat="1" ht="20.100000000000001" customHeight="1">
      <c r="A446" s="64">
        <v>4420</v>
      </c>
      <c r="B446" s="53"/>
      <c r="C446" s="54" t="s">
        <v>28</v>
      </c>
      <c r="D446" s="54" t="s">
        <v>398</v>
      </c>
      <c r="E446" s="55" t="s">
        <v>399</v>
      </c>
      <c r="F446" s="56" t="s">
        <v>53</v>
      </c>
      <c r="G446" s="57">
        <v>1500</v>
      </c>
      <c r="H446" s="47">
        <v>110.62</v>
      </c>
      <c r="I446" s="48">
        <f t="shared" si="12"/>
        <v>165930</v>
      </c>
      <c r="J446" s="58">
        <f t="shared" si="13"/>
        <v>208856.09099999999</v>
      </c>
    </row>
    <row r="447" spans="1:10" s="11" customFormat="1" ht="20.100000000000001" customHeight="1">
      <c r="A447" s="64">
        <v>4421</v>
      </c>
      <c r="B447" s="53"/>
      <c r="C447" s="54" t="s">
        <v>28</v>
      </c>
      <c r="D447" s="54" t="s">
        <v>400</v>
      </c>
      <c r="E447" s="55" t="s">
        <v>401</v>
      </c>
      <c r="F447" s="56" t="s">
        <v>53</v>
      </c>
      <c r="G447" s="57">
        <v>800</v>
      </c>
      <c r="H447" s="47">
        <v>95.45</v>
      </c>
      <c r="I447" s="48">
        <f t="shared" si="12"/>
        <v>76360</v>
      </c>
      <c r="J447" s="58">
        <f t="shared" si="13"/>
        <v>96114.331999999995</v>
      </c>
    </row>
    <row r="448" spans="1:10" s="11" customFormat="1" ht="20.100000000000001" customHeight="1">
      <c r="A448" s="64">
        <v>4422</v>
      </c>
      <c r="B448" s="53"/>
      <c r="C448" s="54" t="s">
        <v>28</v>
      </c>
      <c r="D448" s="54" t="s">
        <v>402</v>
      </c>
      <c r="E448" s="55" t="s">
        <v>403</v>
      </c>
      <c r="F448" s="56" t="s">
        <v>53</v>
      </c>
      <c r="G448" s="57">
        <v>450</v>
      </c>
      <c r="H448" s="47">
        <v>127.04</v>
      </c>
      <c r="I448" s="48">
        <f t="shared" si="12"/>
        <v>57168</v>
      </c>
      <c r="J448" s="58">
        <f t="shared" si="13"/>
        <v>71957.361999999994</v>
      </c>
    </row>
    <row r="449" spans="1:10" s="11" customFormat="1" ht="20.100000000000001" customHeight="1">
      <c r="A449" s="64">
        <v>4423</v>
      </c>
      <c r="B449" s="53"/>
      <c r="C449" s="54" t="s">
        <v>28</v>
      </c>
      <c r="D449" s="54" t="s">
        <v>404</v>
      </c>
      <c r="E449" s="55" t="s">
        <v>405</v>
      </c>
      <c r="F449" s="56" t="s">
        <v>53</v>
      </c>
      <c r="G449" s="57">
        <v>610</v>
      </c>
      <c r="H449" s="47">
        <v>145.99</v>
      </c>
      <c r="I449" s="48">
        <f t="shared" si="12"/>
        <v>89053.9</v>
      </c>
      <c r="J449" s="58">
        <f t="shared" si="13"/>
        <v>112092.144</v>
      </c>
    </row>
    <row r="450" spans="1:10" s="11" customFormat="1" ht="20.100000000000001" customHeight="1">
      <c r="A450" s="64">
        <v>4424</v>
      </c>
      <c r="B450" s="53"/>
      <c r="C450" s="54" t="s">
        <v>28</v>
      </c>
      <c r="D450" s="54" t="s">
        <v>406</v>
      </c>
      <c r="E450" s="55" t="s">
        <v>407</v>
      </c>
      <c r="F450" s="56" t="s">
        <v>53</v>
      </c>
      <c r="G450" s="57">
        <v>300</v>
      </c>
      <c r="H450" s="47">
        <v>176.29</v>
      </c>
      <c r="I450" s="48">
        <f t="shared" si="12"/>
        <v>52887</v>
      </c>
      <c r="J450" s="58">
        <f t="shared" si="13"/>
        <v>66568.866999999998</v>
      </c>
    </row>
    <row r="451" spans="1:10" s="11" customFormat="1" ht="20.100000000000001" customHeight="1">
      <c r="A451" s="64">
        <v>4425</v>
      </c>
      <c r="B451" s="53"/>
      <c r="C451" s="54" t="s">
        <v>28</v>
      </c>
      <c r="D451" s="54" t="s">
        <v>408</v>
      </c>
      <c r="E451" s="55" t="s">
        <v>409</v>
      </c>
      <c r="F451" s="56" t="s">
        <v>53</v>
      </c>
      <c r="G451" s="57">
        <v>300</v>
      </c>
      <c r="H451" s="47">
        <v>188.16</v>
      </c>
      <c r="I451" s="48">
        <f t="shared" si="12"/>
        <v>56448</v>
      </c>
      <c r="J451" s="58">
        <f t="shared" si="13"/>
        <v>71051.097999999998</v>
      </c>
    </row>
    <row r="452" spans="1:10" s="11" customFormat="1" ht="30" customHeight="1">
      <c r="A452" s="64">
        <v>4426</v>
      </c>
      <c r="B452" s="53"/>
      <c r="C452" s="54" t="s">
        <v>28</v>
      </c>
      <c r="D452" s="54" t="s">
        <v>410</v>
      </c>
      <c r="E452" s="55" t="s">
        <v>411</v>
      </c>
      <c r="F452" s="56" t="s">
        <v>19</v>
      </c>
      <c r="G452" s="57">
        <v>200</v>
      </c>
      <c r="H452" s="47">
        <v>55.38</v>
      </c>
      <c r="I452" s="48">
        <f t="shared" si="12"/>
        <v>11076</v>
      </c>
      <c r="J452" s="58">
        <f t="shared" si="13"/>
        <v>13941.361000000001</v>
      </c>
    </row>
    <row r="453" spans="1:10" s="11" customFormat="1" ht="30" customHeight="1">
      <c r="A453" s="64">
        <v>4427</v>
      </c>
      <c r="B453" s="44" t="s">
        <v>412</v>
      </c>
      <c r="C453" s="44" t="s">
        <v>12</v>
      </c>
      <c r="D453" s="52">
        <v>96765</v>
      </c>
      <c r="E453" s="50" t="str">
        <f>VLOOKUP(D453,SERVIÇOS_AGOST!$A$7:$D$7425,2,0)</f>
        <v>ABRIGO PARA HIDRANTE, 90X60X17CM, COM REGISTRO GLOBO ANGULAR 45 GRAUS 2 1/2", ADAPTADOR STORZ 2 1/2", MANGUEIRA DE INCÊNDIO 20M, REDUÇÃO 2 1/2" X 1 1/2" E ESGUICHO EM LATÃO 1 1/2" - FORNECIMENTO E INSTALAÇÃO. AF_10/2020</v>
      </c>
      <c r="F453" s="45" t="str">
        <f>VLOOKUP(D453,SERVIÇOS_AGOST!$A$7:$D$7425,3,0)</f>
        <v>UN</v>
      </c>
      <c r="G453" s="51">
        <v>10</v>
      </c>
      <c r="H453" s="47">
        <v>1124.8599999999999</v>
      </c>
      <c r="I453" s="48">
        <f t="shared" si="12"/>
        <v>11248.6</v>
      </c>
      <c r="J453" s="48">
        <f t="shared" si="13"/>
        <v>14158.612999999999</v>
      </c>
    </row>
    <row r="454" spans="1:10" s="11" customFormat="1" ht="30" customHeight="1">
      <c r="A454" s="64">
        <v>4428</v>
      </c>
      <c r="B454" s="44" t="s">
        <v>412</v>
      </c>
      <c r="C454" s="44" t="s">
        <v>12</v>
      </c>
      <c r="D454" s="52">
        <v>101912</v>
      </c>
      <c r="E454" s="50" t="str">
        <f>VLOOKUP(D454,SERVIÇOS_AGOST!$A$7:$D$7425,2,0)</f>
        <v>ABRIGO PARA HIDRANTE, 75X45X17CM, COM REGISTRO GLOBO ANGULAR 45 GRAUS 2 1/2", ADAPTADOR STORZ 2 1/2", MANGUEIRA DE INCÊNDIO 15M 2 1/2" E ESGUICHO EM LATÃO 2 1/2" - FORNECIMENTO E INSTALAÇÃO. AF_10/2020</v>
      </c>
      <c r="F454" s="45" t="str">
        <f>VLOOKUP(D454,SERVIÇOS_AGOST!$A$7:$D$7425,3,0)</f>
        <v>UN</v>
      </c>
      <c r="G454" s="51">
        <v>5</v>
      </c>
      <c r="H454" s="47">
        <v>14606.61</v>
      </c>
      <c r="I454" s="48">
        <f t="shared" si="12"/>
        <v>73033.05</v>
      </c>
      <c r="J454" s="48">
        <f t="shared" si="13"/>
        <v>91926.7</v>
      </c>
    </row>
    <row r="455" spans="1:10" s="11" customFormat="1" ht="9.9499999999999993" customHeight="1">
      <c r="A455" s="64">
        <v>4429</v>
      </c>
      <c r="B455" s="44" t="s">
        <v>412</v>
      </c>
      <c r="C455" s="44" t="s">
        <v>12</v>
      </c>
      <c r="D455" s="52">
        <v>101913</v>
      </c>
      <c r="E455" s="50" t="str">
        <f>VLOOKUP(D455,SERVIÇOS_AGOST!$A$7:$D$7425,2,0)</f>
        <v>CAIXA DE INCÊNDIO 45X75X17CM - FORNECIMENTO E INSTALAÇÃO. AF_10/2020</v>
      </c>
      <c r="F455" s="45" t="str">
        <f>VLOOKUP(D455,SERVIÇOS_AGOST!$A$7:$D$7425,3,0)</f>
        <v>UN</v>
      </c>
      <c r="G455" s="51">
        <v>5</v>
      </c>
      <c r="H455" s="47">
        <f>COMPOSICAO!I3171</f>
        <v>371.73</v>
      </c>
      <c r="I455" s="48">
        <f t="shared" si="12"/>
        <v>1858.65</v>
      </c>
      <c r="J455" s="48">
        <f t="shared" si="13"/>
        <v>2339.4830000000002</v>
      </c>
    </row>
    <row r="456" spans="1:10" s="11" customFormat="1" ht="9.9499999999999993" customHeight="1">
      <c r="A456" s="64">
        <v>4430</v>
      </c>
      <c r="B456" s="44" t="s">
        <v>412</v>
      </c>
      <c r="C456" s="44" t="s">
        <v>12</v>
      </c>
      <c r="D456" s="52">
        <v>101914</v>
      </c>
      <c r="E456" s="50" t="str">
        <f>VLOOKUP(D456,SERVIÇOS_AGOST!$A$7:$D$7425,2,0)</f>
        <v>CAIXA DE INCÊNDIO 60X90X17CM - FORNECIMENTO E INSTALAÇÃO. AF_10/2020</v>
      </c>
      <c r="F456" s="45" t="str">
        <f>VLOOKUP(D456,SERVIÇOS_AGOST!$A$7:$D$7425,3,0)</f>
        <v>UN</v>
      </c>
      <c r="G456" s="51">
        <v>5</v>
      </c>
      <c r="H456" s="89">
        <v>328.44</v>
      </c>
      <c r="I456" s="48">
        <f t="shared" si="12"/>
        <v>1642.2</v>
      </c>
      <c r="J456" s="48">
        <f t="shared" si="13"/>
        <v>2067.0369999999998</v>
      </c>
    </row>
    <row r="457" spans="1:10" s="11" customFormat="1" ht="20.100000000000001" customHeight="1">
      <c r="A457" s="64">
        <v>4431</v>
      </c>
      <c r="B457" s="44" t="s">
        <v>413</v>
      </c>
      <c r="C457" s="44" t="s">
        <v>12</v>
      </c>
      <c r="D457" s="52">
        <v>102115</v>
      </c>
      <c r="E457" s="50" t="str">
        <f>VLOOKUP(D457,SERVIÇOS_AGOST!$A$7:$D$7425,2,0)</f>
        <v>BOMBA CENTRÍFUGA, TRIFÁSICA, 1,5 CV OU 1,48 HP, HM 10 A 70 M, Q 1,8 A 5,3 M3/H - FORNECIMENTO E INSTALAÇÃO. AF_12/2020</v>
      </c>
      <c r="F457" s="45" t="str">
        <f>VLOOKUP(D457,SERVIÇOS_AGOST!$A$7:$D$7425,3,0)</f>
        <v>UN</v>
      </c>
      <c r="G457" s="51">
        <v>3</v>
      </c>
      <c r="H457" s="47">
        <v>2521.75</v>
      </c>
      <c r="I457" s="48">
        <f t="shared" si="12"/>
        <v>7565.25</v>
      </c>
      <c r="J457" s="48">
        <f t="shared" si="13"/>
        <v>9522.3799999999992</v>
      </c>
    </row>
    <row r="458" spans="1:10" s="11" customFormat="1" ht="20.100000000000001" customHeight="1">
      <c r="A458" s="64">
        <v>4432</v>
      </c>
      <c r="B458" s="44" t="s">
        <v>413</v>
      </c>
      <c r="C458" s="44" t="s">
        <v>12</v>
      </c>
      <c r="D458" s="52">
        <v>102116</v>
      </c>
      <c r="E458" s="50" t="str">
        <f>VLOOKUP(D458,SERVIÇOS_AGOST!$A$7:$D$7425,2,0)</f>
        <v>BOMBA CENTRÍFUGA, TRIFÁSICA, 1,5 CV OU 1,48 HP, HM 10 A 24 M, Q 6,1 A 21,9 M3/H - FORNECIMENTO E INSTALAÇÃO. AF_12/2020</v>
      </c>
      <c r="F458" s="45" t="str">
        <f>VLOOKUP(D458,SERVIÇOS_AGOST!$A$7:$D$7425,3,0)</f>
        <v>UN</v>
      </c>
      <c r="G458" s="51">
        <v>3</v>
      </c>
      <c r="H458" s="47">
        <v>1532.84</v>
      </c>
      <c r="I458" s="48">
        <f t="shared" si="12"/>
        <v>4598.5200000000004</v>
      </c>
      <c r="J458" s="48">
        <f t="shared" si="13"/>
        <v>5788.1570000000002</v>
      </c>
    </row>
    <row r="459" spans="1:10" s="11" customFormat="1" ht="20.100000000000001" customHeight="1">
      <c r="A459" s="64">
        <v>4433</v>
      </c>
      <c r="B459" s="44" t="s">
        <v>413</v>
      </c>
      <c r="C459" s="44" t="s">
        <v>12</v>
      </c>
      <c r="D459" s="52">
        <v>102118</v>
      </c>
      <c r="E459" s="50" t="str">
        <f>VLOOKUP(D459,SERVIÇOS_AGOST!$A$7:$D$7425,2,0)</f>
        <v>BOMBA CENTRÍFUGA, TRIFÁSICA, 3 CV OU 2,96 HP, HM 34 A 40 M, Q 8,6 A 14,8 M3/H - FORNECIMENTO E INSTALAÇÃO. AF_12/2020</v>
      </c>
      <c r="F459" s="45" t="str">
        <f>VLOOKUP(D459,SERVIÇOS_AGOST!$A$7:$D$7425,3,0)</f>
        <v>UN</v>
      </c>
      <c r="G459" s="51">
        <v>3</v>
      </c>
      <c r="H459" s="47">
        <v>2112.13</v>
      </c>
      <c r="I459" s="48">
        <f t="shared" si="12"/>
        <v>6336.39</v>
      </c>
      <c r="J459" s="48">
        <f t="shared" si="13"/>
        <v>7975.6139999999996</v>
      </c>
    </row>
    <row r="460" spans="1:10" s="11" customFormat="1" ht="20.100000000000001" customHeight="1">
      <c r="A460" s="64">
        <v>4434</v>
      </c>
      <c r="B460" s="44" t="s">
        <v>413</v>
      </c>
      <c r="C460" s="44" t="s">
        <v>12</v>
      </c>
      <c r="D460" s="52">
        <v>102122</v>
      </c>
      <c r="E460" s="50" t="str">
        <f>VLOOKUP(D460,SERVIÇOS_AGOST!$A$7:$D$7425,2,0)</f>
        <v>BOMBA CENTRÍFUGA, TRIFÁSICA, 10 CV OU 9,86 HP, HM 85 A 140 M, Q 4,2 A 14,9 M3/H - FORNECIMENTO E INSTALAÇÃO. AF_12/2020</v>
      </c>
      <c r="F460" s="45" t="str">
        <f>VLOOKUP(D460,SERVIÇOS_AGOST!$A$7:$D$7425,3,0)</f>
        <v>UN</v>
      </c>
      <c r="G460" s="51">
        <v>3</v>
      </c>
      <c r="H460" s="47">
        <v>7286.75</v>
      </c>
      <c r="I460" s="48">
        <f t="shared" si="12"/>
        <v>21860.25</v>
      </c>
      <c r="J460" s="48">
        <f t="shared" si="13"/>
        <v>27515.496999999999</v>
      </c>
    </row>
    <row r="461" spans="1:10" s="11" customFormat="1" ht="20.100000000000001" customHeight="1">
      <c r="A461" s="64">
        <v>4435</v>
      </c>
      <c r="B461" s="44" t="s">
        <v>413</v>
      </c>
      <c r="C461" s="44" t="s">
        <v>12</v>
      </c>
      <c r="D461" s="52">
        <v>89969</v>
      </c>
      <c r="E461" s="50" t="str">
        <f>VLOOKUP(D461,SERVIÇOS_AGOST!$A$7:$D$7425,2,0)</f>
        <v>KIT DE REGISTRO DE PRESSÃO BRUTO DE LATÃO ½", INCLUSIVE CONEXÕES,  ROSCÁVEL, INSTALADO EM RAMAL DE ÁGUA FRIA - FORNECIMENTO E INSTALAÇÃO. AF_12/2014</v>
      </c>
      <c r="F461" s="45" t="str">
        <f>VLOOKUP(D461,SERVIÇOS_AGOST!$A$7:$D$7425,3,0)</f>
        <v>UN</v>
      </c>
      <c r="G461" s="51">
        <v>10</v>
      </c>
      <c r="H461" s="47">
        <v>28.14</v>
      </c>
      <c r="I461" s="48">
        <f t="shared" si="12"/>
        <v>281.39999999999998</v>
      </c>
      <c r="J461" s="48">
        <f t="shared" si="13"/>
        <v>354.19799999999998</v>
      </c>
    </row>
    <row r="462" spans="1:10" s="11" customFormat="1" ht="20.100000000000001" customHeight="1">
      <c r="A462" s="64">
        <v>4436</v>
      </c>
      <c r="B462" s="44" t="s">
        <v>413</v>
      </c>
      <c r="C462" s="44" t="s">
        <v>12</v>
      </c>
      <c r="D462" s="52">
        <v>89970</v>
      </c>
      <c r="E462" s="50" t="str">
        <f>VLOOKUP(D462,SERVIÇOS_AGOST!$A$7:$D$7425,2,0)</f>
        <v>KIT DE REGISTRO DE PRESSÃO BRUTO DE LATÃO ¾", INCLUSIVE CONEXÕES, ROSCÁVEL, INSTALADO EM RAMAL DE ÁGUA FRIA - FORNECIMENTO E INSTALAÇÃO. AF_12/2014</v>
      </c>
      <c r="F462" s="45" t="str">
        <f>VLOOKUP(D462,SERVIÇOS_AGOST!$A$7:$D$7425,3,0)</f>
        <v>UN</v>
      </c>
      <c r="G462" s="51">
        <v>10</v>
      </c>
      <c r="H462" s="47">
        <v>29.81</v>
      </c>
      <c r="I462" s="48">
        <f t="shared" si="12"/>
        <v>298.10000000000002</v>
      </c>
      <c r="J462" s="48">
        <f t="shared" si="13"/>
        <v>375.21800000000002</v>
      </c>
    </row>
    <row r="463" spans="1:10" s="11" customFormat="1" ht="20.100000000000001" customHeight="1">
      <c r="A463" s="64">
        <v>4437</v>
      </c>
      <c r="B463" s="44" t="s">
        <v>413</v>
      </c>
      <c r="C463" s="44" t="s">
        <v>12</v>
      </c>
      <c r="D463" s="52">
        <v>89971</v>
      </c>
      <c r="E463" s="50" t="str">
        <f>VLOOKUP(D463,SERVIÇOS_AGOST!$A$7:$D$7425,2,0)</f>
        <v>KIT DE REGISTRO DE GAVETA BRUTO DE LATÃO ½", INCLUSIVE CONEXÕES, ROSCÁVEL, INSTALADO EM RAMAL DE ÁGUA FRIA - FORNECIMENTO E INSTALAÇÃO. AF_12/2014</v>
      </c>
      <c r="F463" s="45" t="str">
        <f>VLOOKUP(D463,SERVIÇOS_AGOST!$A$7:$D$7425,3,0)</f>
        <v>UN</v>
      </c>
      <c r="G463" s="51">
        <v>10</v>
      </c>
      <c r="H463" s="47">
        <v>30.44</v>
      </c>
      <c r="I463" s="48">
        <f t="shared" si="12"/>
        <v>304.39999999999998</v>
      </c>
      <c r="J463" s="48">
        <f t="shared" si="13"/>
        <v>383.14800000000002</v>
      </c>
    </row>
    <row r="464" spans="1:10" s="11" customFormat="1" ht="20.100000000000001" customHeight="1">
      <c r="A464" s="64">
        <v>4438</v>
      </c>
      <c r="B464" s="44" t="s">
        <v>413</v>
      </c>
      <c r="C464" s="44" t="s">
        <v>12</v>
      </c>
      <c r="D464" s="52">
        <v>89972</v>
      </c>
      <c r="E464" s="50" t="str">
        <f>VLOOKUP(D464,SERVIÇOS_AGOST!$A$7:$D$7425,2,0)</f>
        <v>KIT DE REGISTRO DE GAVETA BRUTO DE LATÃO ¾", INCLUSIVE CONEXÕES, ROSCÁVEL, INSTALADO EM RAMAL DE ÁGUA FRIA - FORNECIMENTO E INSTALAÇÃO. AF_12/2014</v>
      </c>
      <c r="F464" s="45" t="str">
        <f>VLOOKUP(D464,SERVIÇOS_AGOST!$A$7:$D$7425,3,0)</f>
        <v>UN</v>
      </c>
      <c r="G464" s="51">
        <v>10</v>
      </c>
      <c r="H464" s="47">
        <v>33.799999999999997</v>
      </c>
      <c r="I464" s="48">
        <f t="shared" si="12"/>
        <v>338</v>
      </c>
      <c r="J464" s="48">
        <f t="shared" si="13"/>
        <v>425.44099999999997</v>
      </c>
    </row>
    <row r="465" spans="1:10" s="11" customFormat="1" ht="20.100000000000001" customHeight="1">
      <c r="A465" s="64">
        <v>4439</v>
      </c>
      <c r="B465" s="44" t="s">
        <v>413</v>
      </c>
      <c r="C465" s="44" t="s">
        <v>12</v>
      </c>
      <c r="D465" s="52">
        <v>102605</v>
      </c>
      <c r="E465" s="50" t="str">
        <f>VLOOKUP(D465,SERVIÇOS_AGOST!$A$7:$D$7425,2,0)</f>
        <v>CAIXA D´ÁGUA EM POLIETILENO, 500 LITROS - FORNECIMENTO E INSTALAÇÃO. AF_06/2021</v>
      </c>
      <c r="F465" s="45" t="str">
        <f>VLOOKUP(D465,SERVIÇOS_AGOST!$A$7:$D$7425,3,0)</f>
        <v>UN</v>
      </c>
      <c r="G465" s="51">
        <v>10</v>
      </c>
      <c r="H465" s="47">
        <v>201.92</v>
      </c>
      <c r="I465" s="48">
        <f t="shared" si="12"/>
        <v>2019.2</v>
      </c>
      <c r="J465" s="48">
        <f t="shared" si="13"/>
        <v>2541.567</v>
      </c>
    </row>
    <row r="466" spans="1:10" s="11" customFormat="1" ht="20.100000000000001" customHeight="1">
      <c r="A466" s="64">
        <v>4440</v>
      </c>
      <c r="B466" s="44" t="s">
        <v>413</v>
      </c>
      <c r="C466" s="44" t="s">
        <v>12</v>
      </c>
      <c r="D466" s="52">
        <v>102607</v>
      </c>
      <c r="E466" s="50" t="str">
        <f>VLOOKUP(D466,SERVIÇOS_AGOST!$A$7:$D$7425,2,0)</f>
        <v>CAIXA D´ÁGUA EM POLIETILENO, 1000 LITROS - FORNECIMENTO E INSTALAÇÃO. AF_06/2021</v>
      </c>
      <c r="F466" s="45" t="str">
        <f>VLOOKUP(D466,SERVIÇOS_AGOST!$A$7:$D$7425,3,0)</f>
        <v>UN</v>
      </c>
      <c r="G466" s="51">
        <v>10</v>
      </c>
      <c r="H466" s="47">
        <v>350.93</v>
      </c>
      <c r="I466" s="48">
        <f t="shared" ref="I466:I529" si="14">ROUND(G466*H466,3)</f>
        <v>3509.3</v>
      </c>
      <c r="J466" s="48">
        <f t="shared" ref="J466:J529" si="15">ROUND(I466*(1+$J$11),3)</f>
        <v>4417.1559999999999</v>
      </c>
    </row>
    <row r="467" spans="1:10" s="11" customFormat="1" ht="20.100000000000001" customHeight="1">
      <c r="A467" s="64">
        <v>4441</v>
      </c>
      <c r="B467" s="44" t="s">
        <v>413</v>
      </c>
      <c r="C467" s="44" t="s">
        <v>12</v>
      </c>
      <c r="D467" s="52">
        <v>89358</v>
      </c>
      <c r="E467" s="50" t="str">
        <f>VLOOKUP(D467,SERVIÇOS_AGOST!$A$7:$D$7425,2,0)</f>
        <v>JOELHO 90 GRAUS, PVC, SOLDÁVEL, DN 20MM, INSTALADO EM RAMAL OU SUB-RAMAL DE ÁGUA - FORNECIMENTO E INSTALAÇÃO. AF_06/2022</v>
      </c>
      <c r="F467" s="45" t="str">
        <f>VLOOKUP(D467,SERVIÇOS_AGOST!$A$7:$D$7425,3,0)</f>
        <v>UN</v>
      </c>
      <c r="G467" s="51">
        <v>10</v>
      </c>
      <c r="H467" s="47">
        <v>4.08</v>
      </c>
      <c r="I467" s="48">
        <f t="shared" si="14"/>
        <v>40.799999999999997</v>
      </c>
      <c r="J467" s="48">
        <f t="shared" si="15"/>
        <v>51.354999999999997</v>
      </c>
    </row>
    <row r="468" spans="1:10" s="11" customFormat="1" ht="20.100000000000001" customHeight="1">
      <c r="A468" s="64">
        <v>4442</v>
      </c>
      <c r="B468" s="44" t="s">
        <v>413</v>
      </c>
      <c r="C468" s="44" t="s">
        <v>12</v>
      </c>
      <c r="D468" s="52">
        <v>89359</v>
      </c>
      <c r="E468" s="50" t="str">
        <f>VLOOKUP(D468,SERVIÇOS_AGOST!$A$7:$D$7425,2,0)</f>
        <v>JOELHO 45 GRAUS, PVC, SOLDÁVEL, DN 20MM, INSTALADO EM RAMAL OU SUB-RAMAL DE ÁGUA - FORNECIMENTO E INSTALAÇÃO. AF_06/2022</v>
      </c>
      <c r="F468" s="45" t="str">
        <f>VLOOKUP(D468,SERVIÇOS_AGOST!$A$7:$D$7425,3,0)</f>
        <v>UN</v>
      </c>
      <c r="G468" s="51">
        <v>10</v>
      </c>
      <c r="H468" s="89">
        <v>4.42</v>
      </c>
      <c r="I468" s="48">
        <f t="shared" si="14"/>
        <v>44.2</v>
      </c>
      <c r="J468" s="48">
        <f t="shared" si="15"/>
        <v>55.634999999999998</v>
      </c>
    </row>
    <row r="469" spans="1:10" s="11" customFormat="1" ht="20.100000000000001" customHeight="1">
      <c r="A469" s="64">
        <v>4443</v>
      </c>
      <c r="B469" s="44" t="s">
        <v>413</v>
      </c>
      <c r="C469" s="44" t="s">
        <v>12</v>
      </c>
      <c r="D469" s="52">
        <v>89360</v>
      </c>
      <c r="E469" s="50" t="str">
        <f>VLOOKUP(D469,SERVIÇOS_AGOST!$A$7:$D$7425,2,0)</f>
        <v>CURVA 90 GRAUS, PVC, SOLDÁVEL, DN 20MM, INSTALADO EM RAMAL OU SUB-RAMAL DE ÁGUA - FORNECIMENTO E INSTALAÇÃO. AF_06/2022</v>
      </c>
      <c r="F469" s="45" t="str">
        <f>VLOOKUP(D469,SERVIÇOS_AGOST!$A$7:$D$7425,3,0)</f>
        <v>UN</v>
      </c>
      <c r="G469" s="51">
        <v>10</v>
      </c>
      <c r="H469" s="47">
        <v>5.88</v>
      </c>
      <c r="I469" s="48">
        <f t="shared" si="14"/>
        <v>58.8</v>
      </c>
      <c r="J469" s="48">
        <f t="shared" si="15"/>
        <v>74.012</v>
      </c>
    </row>
    <row r="470" spans="1:10" s="11" customFormat="1" ht="20.100000000000001" customHeight="1">
      <c r="A470" s="64">
        <v>4444</v>
      </c>
      <c r="B470" s="44" t="s">
        <v>413</v>
      </c>
      <c r="C470" s="44" t="s">
        <v>12</v>
      </c>
      <c r="D470" s="52">
        <v>89361</v>
      </c>
      <c r="E470" s="50" t="str">
        <f>VLOOKUP(D470,SERVIÇOS_AGOST!$A$7:$D$7425,2,0)</f>
        <v>CURVA 45 GRAUS, PVC, SOLDÁVEL, DN 20MM, INSTALADO EM RAMAL OU SUB-RAMAL DE ÁGUA - FORNECIMENTO E INSTALAÇÃO. AF_06/2022</v>
      </c>
      <c r="F470" s="45" t="str">
        <f>VLOOKUP(D470,SERVIÇOS_AGOST!$A$7:$D$7425,3,0)</f>
        <v>UN</v>
      </c>
      <c r="G470" s="51">
        <v>10</v>
      </c>
      <c r="H470" s="47">
        <v>5.31</v>
      </c>
      <c r="I470" s="48">
        <f t="shared" si="14"/>
        <v>53.1</v>
      </c>
      <c r="J470" s="48">
        <f t="shared" si="15"/>
        <v>66.837000000000003</v>
      </c>
    </row>
    <row r="471" spans="1:10" s="11" customFormat="1" ht="20.100000000000001" customHeight="1">
      <c r="A471" s="64">
        <v>4445</v>
      </c>
      <c r="B471" s="44" t="s">
        <v>413</v>
      </c>
      <c r="C471" s="44" t="s">
        <v>12</v>
      </c>
      <c r="D471" s="52">
        <v>89362</v>
      </c>
      <c r="E471" s="50" t="str">
        <f>VLOOKUP(D471,SERVIÇOS_AGOST!$A$7:$D$7425,2,0)</f>
        <v>JOELHO 90 GRAUS, PVC, SOLDÁVEL, DN 25MM, INSTALADO EM RAMAL OU SUB-RAMAL DE ÁGUA - FORNECIMENTO E INSTALAÇÃO. AF_06/2022</v>
      </c>
      <c r="F471" s="45" t="str">
        <f>VLOOKUP(D471,SERVIÇOS_AGOST!$A$7:$D$7425,3,0)</f>
        <v>UN</v>
      </c>
      <c r="G471" s="51">
        <v>10</v>
      </c>
      <c r="H471" s="47">
        <v>4.95</v>
      </c>
      <c r="I471" s="48">
        <f t="shared" si="14"/>
        <v>49.5</v>
      </c>
      <c r="J471" s="48">
        <f t="shared" si="15"/>
        <v>62.305999999999997</v>
      </c>
    </row>
    <row r="472" spans="1:10" s="11" customFormat="1" ht="20.100000000000001" customHeight="1">
      <c r="A472" s="64">
        <v>4446</v>
      </c>
      <c r="B472" s="44" t="s">
        <v>413</v>
      </c>
      <c r="C472" s="44" t="s">
        <v>12</v>
      </c>
      <c r="D472" s="52">
        <v>89363</v>
      </c>
      <c r="E472" s="50" t="str">
        <f>VLOOKUP(D472,SERVIÇOS_AGOST!$A$7:$D$7425,2,0)</f>
        <v>JOELHO 45 GRAUS, PVC, SOLDÁVEL, DN 25MM, INSTALADO EM RAMAL OU SUB-RAMAL DE ÁGUA - FORNECIMENTO E INSTALAÇÃO. AF_06/2022</v>
      </c>
      <c r="F472" s="45" t="str">
        <f>VLOOKUP(D472,SERVIÇOS_AGOST!$A$7:$D$7425,3,0)</f>
        <v>UN</v>
      </c>
      <c r="G472" s="51">
        <v>10</v>
      </c>
      <c r="H472" s="47">
        <v>5.7</v>
      </c>
      <c r="I472" s="48">
        <f t="shared" si="14"/>
        <v>57</v>
      </c>
      <c r="J472" s="48">
        <f t="shared" si="15"/>
        <v>71.745999999999995</v>
      </c>
    </row>
    <row r="473" spans="1:10" s="11" customFormat="1" ht="20.100000000000001" customHeight="1">
      <c r="A473" s="64">
        <v>4447</v>
      </c>
      <c r="B473" s="44" t="s">
        <v>413</v>
      </c>
      <c r="C473" s="44" t="s">
        <v>12</v>
      </c>
      <c r="D473" s="52">
        <v>89364</v>
      </c>
      <c r="E473" s="50" t="str">
        <f>VLOOKUP(D473,SERVIÇOS_AGOST!$A$7:$D$7425,2,0)</f>
        <v>CURVA 90 GRAUS, PVC, SOLDÁVEL, DN 25MM, INSTALADO EM RAMAL OU SUB-RAMAL DE ÁGUA - FORNECIMENTO E INSTALAÇÃO. AF_06/2022</v>
      </c>
      <c r="F473" s="45" t="str">
        <f>VLOOKUP(D473,SERVIÇOS_AGOST!$A$7:$D$7425,3,0)</f>
        <v>UN</v>
      </c>
      <c r="G473" s="51">
        <v>10</v>
      </c>
      <c r="H473" s="47">
        <v>7.23</v>
      </c>
      <c r="I473" s="48">
        <f t="shared" si="14"/>
        <v>72.3</v>
      </c>
      <c r="J473" s="48">
        <f t="shared" si="15"/>
        <v>91.004000000000005</v>
      </c>
    </row>
    <row r="474" spans="1:10" s="11" customFormat="1" ht="20.100000000000001" customHeight="1">
      <c r="A474" s="64">
        <v>4448</v>
      </c>
      <c r="B474" s="44" t="s">
        <v>413</v>
      </c>
      <c r="C474" s="44" t="s">
        <v>12</v>
      </c>
      <c r="D474" s="52">
        <v>89365</v>
      </c>
      <c r="E474" s="50" t="str">
        <f>VLOOKUP(D474,SERVIÇOS_AGOST!$A$7:$D$7425,2,0)</f>
        <v>CURVA 45 GRAUS, PVC, SOLDÁVEL, DN 25MM, INSTALADO EM RAMAL OU SUB-RAMAL DE ÁGUA - FORNECIMENTO E INSTALAÇÃO. AF_06/2022</v>
      </c>
      <c r="F474" s="45" t="str">
        <f>VLOOKUP(D474,SERVIÇOS_AGOST!$A$7:$D$7425,3,0)</f>
        <v>UN</v>
      </c>
      <c r="G474" s="51">
        <v>10</v>
      </c>
      <c r="H474" s="47">
        <v>6.54</v>
      </c>
      <c r="I474" s="48">
        <f t="shared" si="14"/>
        <v>65.400000000000006</v>
      </c>
      <c r="J474" s="48">
        <f t="shared" si="15"/>
        <v>82.319000000000003</v>
      </c>
    </row>
    <row r="475" spans="1:10" s="11" customFormat="1" ht="20.100000000000001" customHeight="1">
      <c r="A475" s="64">
        <v>4449</v>
      </c>
      <c r="B475" s="44" t="s">
        <v>413</v>
      </c>
      <c r="C475" s="44" t="s">
        <v>12</v>
      </c>
      <c r="D475" s="52">
        <v>89366</v>
      </c>
      <c r="E475" s="50" t="str">
        <f>VLOOKUP(D475,SERVIÇOS_AGOST!$A$7:$D$7425,2,0)</f>
        <v>JOELHO 90 GRAUS COM BUCHA DE LATÃO, PVC, SOLDÁVEL, DN 25MM, X 3/4  INSTALADO EM RAMAL OU SUB-RAMAL DE ÁGUA - FORNECIMENTO E INSTALAÇÃO. AF_06/2022</v>
      </c>
      <c r="F475" s="45" t="str">
        <f>VLOOKUP(D475,SERVIÇOS_AGOST!$A$7:$D$7425,3,0)</f>
        <v>UN</v>
      </c>
      <c r="G475" s="51">
        <v>10</v>
      </c>
      <c r="H475" s="47">
        <v>10.94</v>
      </c>
      <c r="I475" s="48">
        <f t="shared" si="14"/>
        <v>109.4</v>
      </c>
      <c r="J475" s="48">
        <f t="shared" si="15"/>
        <v>137.702</v>
      </c>
    </row>
    <row r="476" spans="1:10" s="11" customFormat="1" ht="20.100000000000001" customHeight="1">
      <c r="A476" s="64">
        <v>4450</v>
      </c>
      <c r="B476" s="44" t="s">
        <v>413</v>
      </c>
      <c r="C476" s="44" t="s">
        <v>12</v>
      </c>
      <c r="D476" s="52">
        <v>89367</v>
      </c>
      <c r="E476" s="50" t="str">
        <f>VLOOKUP(D476,SERVIÇOS_AGOST!$A$7:$D$7425,2,0)</f>
        <v>JOELHO 90 GRAUS, PVC, SOLDÁVEL, DN 32MM, INSTALADO EM RAMAL OU SUB-RAMAL DE ÁGUA - FORNECIMENTO E INSTALAÇÃO. AF_06/2022</v>
      </c>
      <c r="F476" s="45" t="str">
        <f>VLOOKUP(D476,SERVIÇOS_AGOST!$A$7:$D$7425,3,0)</f>
        <v>UN</v>
      </c>
      <c r="G476" s="51">
        <v>10</v>
      </c>
      <c r="H476" s="47">
        <v>7.29</v>
      </c>
      <c r="I476" s="48">
        <f t="shared" si="14"/>
        <v>72.900000000000006</v>
      </c>
      <c r="J476" s="48">
        <f t="shared" si="15"/>
        <v>91.759</v>
      </c>
    </row>
    <row r="477" spans="1:10" s="11" customFormat="1" ht="20.100000000000001" customHeight="1">
      <c r="A477" s="64">
        <v>4451</v>
      </c>
      <c r="B477" s="44" t="s">
        <v>413</v>
      </c>
      <c r="C477" s="44" t="s">
        <v>12</v>
      </c>
      <c r="D477" s="52">
        <v>89368</v>
      </c>
      <c r="E477" s="50" t="str">
        <f>VLOOKUP(D477,SERVIÇOS_AGOST!$A$7:$D$7425,2,0)</f>
        <v>JOELHO 45 GRAUS, PVC, SOLDÁVEL, DN 32MM, INSTALADO EM RAMAL OU SUB-RAMAL DE ÁGUA - FORNECIMENTO E INSTALAÇÃO. AF_06/2022</v>
      </c>
      <c r="F477" s="45" t="str">
        <f>VLOOKUP(D477,SERVIÇOS_AGOST!$A$7:$D$7425,3,0)</f>
        <v>UN</v>
      </c>
      <c r="G477" s="51">
        <v>10</v>
      </c>
      <c r="H477" s="47">
        <v>9.3699999999999992</v>
      </c>
      <c r="I477" s="48">
        <f t="shared" si="14"/>
        <v>93.7</v>
      </c>
      <c r="J477" s="48">
        <f t="shared" si="15"/>
        <v>117.94</v>
      </c>
    </row>
    <row r="478" spans="1:10" s="11" customFormat="1" ht="20.100000000000001" customHeight="1">
      <c r="A478" s="64">
        <v>4452</v>
      </c>
      <c r="B478" s="44" t="s">
        <v>413</v>
      </c>
      <c r="C478" s="44" t="s">
        <v>12</v>
      </c>
      <c r="D478" s="52">
        <v>89369</v>
      </c>
      <c r="E478" s="50" t="str">
        <f>VLOOKUP(D478,SERVIÇOS_AGOST!$A$7:$D$7425,2,0)</f>
        <v>CURVA 90 GRAUS, PVC, SOLDÁVEL, DN 32MM, INSTALADO EM RAMAL OU SUB-RAMAL DE ÁGUA - FORNECIMENTO E INSTALAÇÃO. AF_06/2022</v>
      </c>
      <c r="F478" s="45" t="str">
        <f>VLOOKUP(D478,SERVIÇOS_AGOST!$A$7:$D$7425,3,0)</f>
        <v>UN</v>
      </c>
      <c r="G478" s="51">
        <v>10</v>
      </c>
      <c r="H478" s="47">
        <v>11.94</v>
      </c>
      <c r="I478" s="48">
        <f t="shared" si="14"/>
        <v>119.4</v>
      </c>
      <c r="J478" s="48">
        <f t="shared" si="15"/>
        <v>150.28899999999999</v>
      </c>
    </row>
    <row r="479" spans="1:10" s="11" customFormat="1" ht="20.100000000000001" customHeight="1">
      <c r="A479" s="64">
        <v>4453</v>
      </c>
      <c r="B479" s="44" t="s">
        <v>413</v>
      </c>
      <c r="C479" s="44" t="s">
        <v>12</v>
      </c>
      <c r="D479" s="52">
        <v>89370</v>
      </c>
      <c r="E479" s="50" t="str">
        <f>VLOOKUP(D479,SERVIÇOS_AGOST!$A$7:$D$7425,2,0)</f>
        <v>CURVA 45 GRAUS, PVC, SOLDÁVEL, DN 32MM, INSTALADO EM RAMAL OU SUB-RAMAL DE ÁGUA - FORNECIMENTO E INSTALAÇÃO. AF_06/2022</v>
      </c>
      <c r="F479" s="45" t="str">
        <f>VLOOKUP(D479,SERVIÇOS_AGOST!$A$7:$D$7425,3,0)</f>
        <v>UN</v>
      </c>
      <c r="G479" s="51">
        <v>10</v>
      </c>
      <c r="H479" s="47">
        <v>8.93</v>
      </c>
      <c r="I479" s="48">
        <f t="shared" si="14"/>
        <v>89.3</v>
      </c>
      <c r="J479" s="48">
        <f t="shared" si="15"/>
        <v>112.402</v>
      </c>
    </row>
    <row r="480" spans="1:10" s="11" customFormat="1" ht="20.100000000000001" customHeight="1">
      <c r="A480" s="64">
        <v>4454</v>
      </c>
      <c r="B480" s="44" t="s">
        <v>413</v>
      </c>
      <c r="C480" s="44" t="s">
        <v>12</v>
      </c>
      <c r="D480" s="52">
        <v>89417</v>
      </c>
      <c r="E480" s="50" t="str">
        <f>VLOOKUP(D480,SERVIÇOS_AGOST!$A$7:$D$7425,2,0)</f>
        <v>LUVA, PVC, SOLDÁVEL, DN 20MM, INSTALADO EM RAMAL DE DISTRIBUIÇÃO DE ÁGUA - FORNECIMENTO E INSTALAÇÃO. AF_06/2022</v>
      </c>
      <c r="F480" s="45" t="str">
        <f>VLOOKUP(D480,SERVIÇOS_AGOST!$A$7:$D$7425,3,0)</f>
        <v>UN</v>
      </c>
      <c r="G480" s="51">
        <v>10</v>
      </c>
      <c r="H480" s="47">
        <f>COMPOSICAO!I3357</f>
        <v>2.9000000000000004</v>
      </c>
      <c r="I480" s="48">
        <f t="shared" si="14"/>
        <v>29</v>
      </c>
      <c r="J480" s="48">
        <f t="shared" si="15"/>
        <v>36.502000000000002</v>
      </c>
    </row>
    <row r="481" spans="1:10" s="11" customFormat="1" ht="20.100000000000001" customHeight="1">
      <c r="A481" s="64">
        <v>4455</v>
      </c>
      <c r="B481" s="44" t="s">
        <v>413</v>
      </c>
      <c r="C481" s="44" t="s">
        <v>12</v>
      </c>
      <c r="D481" s="52">
        <v>89418</v>
      </c>
      <c r="E481" s="50" t="str">
        <f>VLOOKUP(D481,SERVIÇOS_AGOST!$A$7:$D$7425,2,0)</f>
        <v>LUVA DE CORRER, PVC, SOLDÁVEL, DN 20MM, INSTALADO EM RAMAL DE DISTRIBUIÇÃO DE ÁGUA - FORNECIMENTO E INSTALAÇÃO. AF_06/2022</v>
      </c>
      <c r="F481" s="45" t="str">
        <f>VLOOKUP(D481,SERVIÇOS_AGOST!$A$7:$D$7425,3,0)</f>
        <v>UN</v>
      </c>
      <c r="G481" s="51">
        <v>10</v>
      </c>
      <c r="H481" s="89">
        <f>COMPOSICAO!I3365</f>
        <v>10.41</v>
      </c>
      <c r="I481" s="48">
        <f t="shared" si="14"/>
        <v>104.1</v>
      </c>
      <c r="J481" s="48">
        <f t="shared" si="15"/>
        <v>131.03100000000001</v>
      </c>
    </row>
    <row r="482" spans="1:10" s="11" customFormat="1" ht="20.100000000000001" customHeight="1">
      <c r="A482" s="64">
        <v>4456</v>
      </c>
      <c r="B482" s="44" t="s">
        <v>413</v>
      </c>
      <c r="C482" s="44" t="s">
        <v>12</v>
      </c>
      <c r="D482" s="52">
        <v>89419</v>
      </c>
      <c r="E482" s="50" t="str">
        <f>VLOOKUP(D482,SERVIÇOS_AGOST!$A$7:$D$7425,2,0)</f>
        <v>LUVA DE REDUÇÃO, PVC, SOLDÁVEL, DN 25MM X 20MM, INSTALADO EM RAMAL DE DISTRIBUIÇÃO DE ÁGUA - FORNECIMENTO E INSTALAÇÃO. AF_06/2022</v>
      </c>
      <c r="F482" s="45" t="str">
        <f>VLOOKUP(D482,SERVIÇOS_AGOST!$A$7:$D$7425,3,0)</f>
        <v>UN</v>
      </c>
      <c r="G482" s="51">
        <v>10</v>
      </c>
      <c r="H482" s="47">
        <v>3.82</v>
      </c>
      <c r="I482" s="48">
        <f t="shared" si="14"/>
        <v>38.200000000000003</v>
      </c>
      <c r="J482" s="48">
        <f t="shared" si="15"/>
        <v>48.082000000000001</v>
      </c>
    </row>
    <row r="483" spans="1:10" s="11" customFormat="1" ht="20.100000000000001" customHeight="1">
      <c r="A483" s="64">
        <v>4457</v>
      </c>
      <c r="B483" s="44" t="s">
        <v>413</v>
      </c>
      <c r="C483" s="44" t="s">
        <v>12</v>
      </c>
      <c r="D483" s="52">
        <v>89374</v>
      </c>
      <c r="E483" s="50" t="str">
        <f>VLOOKUP(D483,SERVIÇOS_AGOST!$A$7:$D$7425,2,0)</f>
        <v>LUVA COM BUCHA DE LATÃO, PVC, SOLDÁVEL, DN 20MM X 1/2", INSTALADO EM RAMAL OU SUB-RAMAL DE ÁGUA - FORNECIMENTO E INSTALAÇÃO. AF_06/2022</v>
      </c>
      <c r="F483" s="45" t="str">
        <f>VLOOKUP(D483,SERVIÇOS_AGOST!$A$7:$D$7425,3,0)</f>
        <v>UN</v>
      </c>
      <c r="G483" s="51">
        <v>10</v>
      </c>
      <c r="H483" s="47">
        <v>7.33</v>
      </c>
      <c r="I483" s="48">
        <f t="shared" si="14"/>
        <v>73.3</v>
      </c>
      <c r="J483" s="48">
        <f t="shared" si="15"/>
        <v>92.263000000000005</v>
      </c>
    </row>
    <row r="484" spans="1:10" s="11" customFormat="1" ht="20.100000000000001" customHeight="1">
      <c r="A484" s="64">
        <v>4458</v>
      </c>
      <c r="B484" s="44" t="s">
        <v>413</v>
      </c>
      <c r="C484" s="44" t="s">
        <v>12</v>
      </c>
      <c r="D484" s="52">
        <v>89421</v>
      </c>
      <c r="E484" s="50" t="str">
        <f>VLOOKUP(D484,SERVIÇOS_AGOST!$A$7:$D$7425,2,0)</f>
        <v>UNIÃO, PVC, SOLDÁVEL, DN 20MM, INSTALADO EM RAMAL DE DISTRIBUIÇÃO DE ÁGUA - FORNECIMENTO E INSTALAÇÃO. AF_06/2022</v>
      </c>
      <c r="F484" s="45" t="str">
        <f>VLOOKUP(D484,SERVIÇOS_AGOST!$A$7:$D$7425,3,0)</f>
        <v>UN</v>
      </c>
      <c r="G484" s="51">
        <v>10</v>
      </c>
      <c r="H484" s="47">
        <v>9.5299999999999994</v>
      </c>
      <c r="I484" s="48">
        <f t="shared" si="14"/>
        <v>95.3</v>
      </c>
      <c r="J484" s="48">
        <f t="shared" si="15"/>
        <v>119.95399999999999</v>
      </c>
    </row>
    <row r="485" spans="1:10" s="11" customFormat="1" ht="30" customHeight="1">
      <c r="A485" s="64">
        <v>4459</v>
      </c>
      <c r="B485" s="44" t="s">
        <v>413</v>
      </c>
      <c r="C485" s="44" t="s">
        <v>12</v>
      </c>
      <c r="D485" s="52">
        <v>89376</v>
      </c>
      <c r="E485" s="50" t="str">
        <f>VLOOKUP(D485,SERVIÇOS_AGOST!$A$7:$D$7425,2,0)</f>
        <v>ADAPTADOR CURTO COM BOLSA E ROSCA PARA REGISTRO, PVC, SOLDÁVEL, DN 20MM X 1/2 , INSTALADO EM RAMAL OU SUB-RAMAL DE ÁGUA - FORNECIMENTO E INSTALAÇÃO. AF_06/2022</v>
      </c>
      <c r="F485" s="45" t="str">
        <f>VLOOKUP(D485,SERVIÇOS_AGOST!$A$7:$D$7425,3,0)</f>
        <v>UN</v>
      </c>
      <c r="G485" s="51">
        <v>10</v>
      </c>
      <c r="H485" s="47">
        <v>3.06</v>
      </c>
      <c r="I485" s="48">
        <f t="shared" si="14"/>
        <v>30.6</v>
      </c>
      <c r="J485" s="48">
        <f t="shared" si="15"/>
        <v>38.515999999999998</v>
      </c>
    </row>
    <row r="486" spans="1:10" s="11" customFormat="1" ht="20.100000000000001" customHeight="1">
      <c r="A486" s="64">
        <v>4460</v>
      </c>
      <c r="B486" s="44" t="s">
        <v>413</v>
      </c>
      <c r="C486" s="44" t="s">
        <v>12</v>
      </c>
      <c r="D486" s="52">
        <v>89423</v>
      </c>
      <c r="E486" s="50" t="str">
        <f>VLOOKUP(D486,SERVIÇOS_AGOST!$A$7:$D$7425,2,0)</f>
        <v>CURVA DE TRANSPOSIÇÃO, PVC, SOLDÁVEL, DN 20MM, INSTALADO EM RAMAL DE DISTRIBUIÇÃO DE ÁGUA   FORNECIMENTO E INSTALAÇÃO. AF_06/2022</v>
      </c>
      <c r="F486" s="45" t="str">
        <f>VLOOKUP(D486,SERVIÇOS_AGOST!$A$7:$D$7425,3,0)</f>
        <v>UN</v>
      </c>
      <c r="G486" s="51">
        <v>10</v>
      </c>
      <c r="H486" s="47">
        <v>6.32</v>
      </c>
      <c r="I486" s="48">
        <f t="shared" si="14"/>
        <v>63.2</v>
      </c>
      <c r="J486" s="48">
        <f t="shared" si="15"/>
        <v>79.55</v>
      </c>
    </row>
    <row r="487" spans="1:10" s="11" customFormat="1" ht="20.100000000000001" customHeight="1">
      <c r="A487" s="64">
        <v>4461</v>
      </c>
      <c r="B487" s="44" t="s">
        <v>413</v>
      </c>
      <c r="C487" s="44" t="s">
        <v>12</v>
      </c>
      <c r="D487" s="52">
        <v>89424</v>
      </c>
      <c r="E487" s="50" t="str">
        <f>VLOOKUP(D487,SERVIÇOS_AGOST!$A$7:$D$7425,2,0)</f>
        <v>LUVA, PVC, SOLDÁVEL, DN 25MM, INSTALADO EM RAMAL DE DISTRIBUIÇÃO DE ÁGUA - FORNECIMENTO E INSTALAÇÃO. AF_06/2022</v>
      </c>
      <c r="F487" s="45" t="str">
        <f>VLOOKUP(D487,SERVIÇOS_AGOST!$A$7:$D$7425,3,0)</f>
        <v>UN</v>
      </c>
      <c r="G487" s="51">
        <v>10</v>
      </c>
      <c r="H487" s="47">
        <v>3.57</v>
      </c>
      <c r="I487" s="48">
        <f t="shared" si="14"/>
        <v>35.700000000000003</v>
      </c>
      <c r="J487" s="48">
        <f t="shared" si="15"/>
        <v>44.936</v>
      </c>
    </row>
    <row r="488" spans="1:10" s="11" customFormat="1" ht="20.100000000000001" customHeight="1">
      <c r="A488" s="64">
        <v>4462</v>
      </c>
      <c r="B488" s="44" t="s">
        <v>413</v>
      </c>
      <c r="C488" s="44" t="s">
        <v>12</v>
      </c>
      <c r="D488" s="52">
        <v>89425</v>
      </c>
      <c r="E488" s="50" t="str">
        <f>VLOOKUP(D488,SERVIÇOS_AGOST!$A$7:$D$7425,2,0)</f>
        <v>LUVA DE CORRER, PVC, SOLDÁVEL, DN 25MM, INSTALADO EM RAMAL DE DISTRIBUIÇÃO DE ÁGUA - FORNECIMENTO E INSTALAÇÃO. AF_06/2022</v>
      </c>
      <c r="F488" s="45" t="str">
        <f>VLOOKUP(D488,SERVIÇOS_AGOST!$A$7:$D$7425,3,0)</f>
        <v>UN</v>
      </c>
      <c r="G488" s="51">
        <v>10</v>
      </c>
      <c r="H488" s="89">
        <v>12.71</v>
      </c>
      <c r="I488" s="48">
        <f t="shared" si="14"/>
        <v>127.1</v>
      </c>
      <c r="J488" s="48">
        <f t="shared" si="15"/>
        <v>159.98099999999999</v>
      </c>
    </row>
    <row r="489" spans="1:10" s="11" customFormat="1" ht="20.100000000000001" customHeight="1">
      <c r="A489" s="64">
        <v>4463</v>
      </c>
      <c r="B489" s="44" t="s">
        <v>413</v>
      </c>
      <c r="C489" s="44" t="s">
        <v>12</v>
      </c>
      <c r="D489" s="52">
        <v>89426</v>
      </c>
      <c r="E489" s="50" t="str">
        <f>VLOOKUP(D489,SERVIÇOS_AGOST!$A$7:$D$7425,2,0)</f>
        <v>LUVA DE REDUÇÃO, PVC, SOLDÁVEL, DN 32MM X 25MM, INSTALADO EM RAMAL DE DISTRIBUIÇÃO DE ÁGUA - FORNECIMENTO E INSTALAÇÃO. AF_06/2022</v>
      </c>
      <c r="F489" s="45" t="str">
        <f>VLOOKUP(D489,SERVIÇOS_AGOST!$A$7:$D$7425,3,0)</f>
        <v>UN</v>
      </c>
      <c r="G489" s="51">
        <v>10</v>
      </c>
      <c r="H489" s="47">
        <v>6.7</v>
      </c>
      <c r="I489" s="48">
        <f t="shared" si="14"/>
        <v>67</v>
      </c>
      <c r="J489" s="48">
        <f t="shared" si="15"/>
        <v>84.332999999999998</v>
      </c>
    </row>
    <row r="490" spans="1:10" s="11" customFormat="1" ht="20.100000000000001" customHeight="1">
      <c r="A490" s="64">
        <v>4464</v>
      </c>
      <c r="B490" s="44" t="s">
        <v>413</v>
      </c>
      <c r="C490" s="44" t="s">
        <v>12</v>
      </c>
      <c r="D490" s="52">
        <v>89427</v>
      </c>
      <c r="E490" s="50" t="str">
        <f>VLOOKUP(D490,SERVIÇOS_AGOST!$A$7:$D$7425,2,0)</f>
        <v>LUVA COM BUCHA DE LATÃO, PVC, SOLDÁVEL, DN 25MM X 3/4 , INSTALADO EM RAMAL DE DISTRIBUIÇÃO DE ÁGUA - FORNECIMENTO E INSTALAÇÃO. AF_06/2022</v>
      </c>
      <c r="F490" s="45" t="str">
        <f>VLOOKUP(D490,SERVIÇOS_AGOST!$A$7:$D$7425,3,0)</f>
        <v>UN</v>
      </c>
      <c r="G490" s="51">
        <v>10</v>
      </c>
      <c r="H490" s="47">
        <v>9.11</v>
      </c>
      <c r="I490" s="48">
        <f t="shared" si="14"/>
        <v>91.1</v>
      </c>
      <c r="J490" s="48">
        <f t="shared" si="15"/>
        <v>114.66800000000001</v>
      </c>
    </row>
    <row r="491" spans="1:10" s="11" customFormat="1" ht="20.100000000000001" customHeight="1">
      <c r="A491" s="64">
        <v>4465</v>
      </c>
      <c r="B491" s="44" t="s">
        <v>413</v>
      </c>
      <c r="C491" s="44" t="s">
        <v>12</v>
      </c>
      <c r="D491" s="52">
        <v>89393</v>
      </c>
      <c r="E491" s="50" t="str">
        <f>VLOOKUP(D491,SERVIÇOS_AGOST!$A$7:$D$7425,2,0)</f>
        <v>TE, PVC, SOLDÁVEL, DN 20MM, INSTALADO EM RAMAL OU SUB-RAMAL DE ÁGUA - FORNECIMENTO E INSTALAÇÃO. AF_06/2022</v>
      </c>
      <c r="F491" s="45" t="str">
        <f>VLOOKUP(D491,SERVIÇOS_AGOST!$A$7:$D$7425,3,0)</f>
        <v>UN</v>
      </c>
      <c r="G491" s="51">
        <v>10</v>
      </c>
      <c r="H491" s="47">
        <v>5.76</v>
      </c>
      <c r="I491" s="48">
        <f t="shared" si="14"/>
        <v>57.6</v>
      </c>
      <c r="J491" s="48">
        <f t="shared" si="15"/>
        <v>72.501000000000005</v>
      </c>
    </row>
    <row r="492" spans="1:10" s="11" customFormat="1" ht="20.100000000000001" customHeight="1">
      <c r="A492" s="64">
        <v>4466</v>
      </c>
      <c r="B492" s="44" t="s">
        <v>413</v>
      </c>
      <c r="C492" s="44" t="s">
        <v>12</v>
      </c>
      <c r="D492" s="52">
        <v>89394</v>
      </c>
      <c r="E492" s="50" t="str">
        <f>VLOOKUP(D492,SERVIÇOS_AGOST!$A$7:$D$7425,2,0)</f>
        <v>TÊ COM BUCHA DE LATÃO NA BOLSA CENTRAL, PVC, SOLDÁVEL, DN 20MM X 1/2 , INSTALADO EM RAMAL OU SUB-RAMAL DE ÁGUA - FORNECIMENTO E INSTALAÇÃO. AF_06/2022</v>
      </c>
      <c r="F492" s="45" t="str">
        <f>VLOOKUP(D492,SERVIÇOS_AGOST!$A$7:$D$7425,3,0)</f>
        <v>UN</v>
      </c>
      <c r="G492" s="51">
        <v>10</v>
      </c>
      <c r="H492" s="47">
        <v>13.99</v>
      </c>
      <c r="I492" s="48">
        <f t="shared" si="14"/>
        <v>139.9</v>
      </c>
      <c r="J492" s="48">
        <f t="shared" si="15"/>
        <v>176.09200000000001</v>
      </c>
    </row>
    <row r="493" spans="1:10" s="11" customFormat="1" ht="20.100000000000001" customHeight="1">
      <c r="A493" s="64">
        <v>4467</v>
      </c>
      <c r="B493" s="44" t="s">
        <v>413</v>
      </c>
      <c r="C493" s="44" t="s">
        <v>12</v>
      </c>
      <c r="D493" s="52">
        <v>89395</v>
      </c>
      <c r="E493" s="50" t="str">
        <f>VLOOKUP(D493,SERVIÇOS_AGOST!$A$7:$D$7425,2,0)</f>
        <v>TE, PVC, SOLDÁVEL, DN 25MM, INSTALADO EM RAMAL OU SUB-RAMAL DE ÁGUA - FORNECIMENTO E INSTALAÇÃO. AF_06/2022</v>
      </c>
      <c r="F493" s="45" t="str">
        <f>VLOOKUP(D493,SERVIÇOS_AGOST!$A$7:$D$7425,3,0)</f>
        <v>UN</v>
      </c>
      <c r="G493" s="51">
        <v>10</v>
      </c>
      <c r="H493" s="47">
        <v>6.99</v>
      </c>
      <c r="I493" s="48">
        <f t="shared" si="14"/>
        <v>69.900000000000006</v>
      </c>
      <c r="J493" s="48">
        <f t="shared" si="15"/>
        <v>87.983000000000004</v>
      </c>
    </row>
    <row r="494" spans="1:10" s="11" customFormat="1" ht="20.100000000000001" customHeight="1">
      <c r="A494" s="64">
        <v>4468</v>
      </c>
      <c r="B494" s="44" t="s">
        <v>413</v>
      </c>
      <c r="C494" s="44" t="s">
        <v>12</v>
      </c>
      <c r="D494" s="52">
        <v>89396</v>
      </c>
      <c r="E494" s="50" t="str">
        <f>VLOOKUP(D494,SERVIÇOS_AGOST!$A$7:$D$7425,2,0)</f>
        <v>TÊ COM BUCHA DE LATÃO NA BOLSA CENTRAL, PVC, SOLDÁVEL, DN 25MM X 1/2 , INSTALADO EM RAMAL OU SUB-RAMAL DE ÁGUA - FORNECIMENTO E INSTALAÇÃO. AF_06/2022</v>
      </c>
      <c r="F494" s="45" t="str">
        <f>VLOOKUP(D494,SERVIÇOS_AGOST!$A$7:$D$7425,3,0)</f>
        <v>UN</v>
      </c>
      <c r="G494" s="51">
        <v>10</v>
      </c>
      <c r="H494" s="89">
        <v>13.52</v>
      </c>
      <c r="I494" s="48">
        <f t="shared" si="14"/>
        <v>135.19999999999999</v>
      </c>
      <c r="J494" s="48">
        <f t="shared" si="15"/>
        <v>170.17599999999999</v>
      </c>
    </row>
    <row r="495" spans="1:10" s="11" customFormat="1" ht="20.100000000000001" customHeight="1">
      <c r="A495" s="64">
        <v>4469</v>
      </c>
      <c r="B495" s="44" t="s">
        <v>413</v>
      </c>
      <c r="C495" s="44" t="s">
        <v>12</v>
      </c>
      <c r="D495" s="52">
        <v>89397</v>
      </c>
      <c r="E495" s="50" t="str">
        <f>VLOOKUP(D495,SERVIÇOS_AGOST!$A$7:$D$7425,2,0)</f>
        <v>TÊ DE REDUÇÃO, PVC, SOLDÁVEL, DN 25MM X 20MM, INSTALADO EM RAMAL OU SUB-RAMAL DE ÁGUA - FORNECIMENTO E INSTALAÇÃO. AF_06/2022</v>
      </c>
      <c r="F495" s="45" t="str">
        <f>VLOOKUP(D495,SERVIÇOS_AGOST!$A$7:$D$7425,3,0)</f>
        <v>UN</v>
      </c>
      <c r="G495" s="51">
        <v>10</v>
      </c>
      <c r="H495" s="89">
        <v>8.4700000000000006</v>
      </c>
      <c r="I495" s="48">
        <f t="shared" si="14"/>
        <v>84.7</v>
      </c>
      <c r="J495" s="48">
        <f t="shared" si="15"/>
        <v>106.61199999999999</v>
      </c>
    </row>
    <row r="496" spans="1:10" s="11" customFormat="1" ht="20.100000000000001" customHeight="1">
      <c r="A496" s="64">
        <v>4470</v>
      </c>
      <c r="B496" s="44" t="s">
        <v>413</v>
      </c>
      <c r="C496" s="44" t="s">
        <v>12</v>
      </c>
      <c r="D496" s="52">
        <v>89398</v>
      </c>
      <c r="E496" s="50" t="str">
        <f>VLOOKUP(D496,SERVIÇOS_AGOST!$A$7:$D$7425,2,0)</f>
        <v>TE, PVC, SOLDÁVEL, DN 32MM, INSTALADO EM RAMAL OU SUB-RAMAL DE ÁGUA - FORNECIMENTO E INSTALAÇÃO. AF_06/2022</v>
      </c>
      <c r="F496" s="45" t="str">
        <f>VLOOKUP(D496,SERVIÇOS_AGOST!$A$7:$D$7425,3,0)</f>
        <v>UN</v>
      </c>
      <c r="G496" s="51">
        <v>10</v>
      </c>
      <c r="H496" s="47">
        <v>11.07</v>
      </c>
      <c r="I496" s="48">
        <f t="shared" si="14"/>
        <v>110.7</v>
      </c>
      <c r="J496" s="48">
        <f t="shared" si="15"/>
        <v>139.33799999999999</v>
      </c>
    </row>
    <row r="497" spans="1:10" s="11" customFormat="1" ht="20.100000000000001" customHeight="1">
      <c r="A497" s="64">
        <v>4471</v>
      </c>
      <c r="B497" s="44" t="s">
        <v>413</v>
      </c>
      <c r="C497" s="44" t="s">
        <v>12</v>
      </c>
      <c r="D497" s="52">
        <v>89399</v>
      </c>
      <c r="E497" s="50" t="str">
        <f>VLOOKUP(D497,SERVIÇOS_AGOST!$A$7:$D$7425,2,0)</f>
        <v>TÊ COM BUCHA DE LATÃO NA BOLSA CENTRAL, PVC, SOLDÁVEL, DN 32MM X 3/4 , INSTALADO EM RAMAL OU SUB-RAMAL DE ÁGUA - FORNECIMENTO E INSTALAÇÃO. AF_06/2022</v>
      </c>
      <c r="F497" s="45" t="str">
        <f>VLOOKUP(D497,SERVIÇOS_AGOST!$A$7:$D$7425,3,0)</f>
        <v>UN</v>
      </c>
      <c r="G497" s="51">
        <v>10</v>
      </c>
      <c r="H497" s="47">
        <v>22.18</v>
      </c>
      <c r="I497" s="48">
        <f t="shared" si="14"/>
        <v>221.8</v>
      </c>
      <c r="J497" s="48">
        <f t="shared" si="15"/>
        <v>279.18</v>
      </c>
    </row>
    <row r="498" spans="1:10" s="11" customFormat="1" ht="20.100000000000001" customHeight="1">
      <c r="A498" s="64">
        <v>4472</v>
      </c>
      <c r="B498" s="44" t="s">
        <v>413</v>
      </c>
      <c r="C498" s="44" t="s">
        <v>12</v>
      </c>
      <c r="D498" s="52">
        <v>89400</v>
      </c>
      <c r="E498" s="50" t="str">
        <f>VLOOKUP(D498,SERVIÇOS_AGOST!$A$7:$D$7425,2,0)</f>
        <v>TÊ DE REDUÇÃO, PVC, SOLDÁVEL, DN 32MM X 25MM, INSTALADO EM RAMAL OU SUB-RAMAL DE ÁGUA - FORNECIMENTO E INSTALAÇÃO. AF_06/2022</v>
      </c>
      <c r="F498" s="45" t="str">
        <f>VLOOKUP(D498,SERVIÇOS_AGOST!$A$7:$D$7425,3,0)</f>
        <v>UN</v>
      </c>
      <c r="G498" s="51">
        <v>10</v>
      </c>
      <c r="H498" s="47">
        <v>12.38</v>
      </c>
      <c r="I498" s="48">
        <f t="shared" si="14"/>
        <v>123.8</v>
      </c>
      <c r="J498" s="48">
        <f t="shared" si="15"/>
        <v>155.827</v>
      </c>
    </row>
    <row r="499" spans="1:10" s="11" customFormat="1" ht="20.100000000000001" customHeight="1">
      <c r="A499" s="64">
        <v>4473</v>
      </c>
      <c r="B499" s="44" t="s">
        <v>413</v>
      </c>
      <c r="C499" s="44" t="s">
        <v>12</v>
      </c>
      <c r="D499" s="52">
        <v>89382</v>
      </c>
      <c r="E499" s="50" t="str">
        <f>VLOOKUP(D499,SERVIÇOS_AGOST!$A$7:$D$7425,2,0)</f>
        <v>UNIÃO, PVC, SOLDÁVEL, DN 25MM, INSTALADO EM RAMAL OU SUB-RAMAL DE ÁGUA - FORNECIMENTO E INSTALAÇÃO. AF_06/2022</v>
      </c>
      <c r="F499" s="45" t="str">
        <f>VLOOKUP(D499,SERVIÇOS_AGOST!$A$7:$D$7425,3,0)</f>
        <v>UN</v>
      </c>
      <c r="G499" s="51">
        <v>10</v>
      </c>
      <c r="H499" s="47">
        <v>11.69</v>
      </c>
      <c r="I499" s="48">
        <f t="shared" si="14"/>
        <v>116.9</v>
      </c>
      <c r="J499" s="48">
        <f t="shared" si="15"/>
        <v>147.142</v>
      </c>
    </row>
    <row r="500" spans="1:10" s="11" customFormat="1" ht="9.9499999999999993" customHeight="1">
      <c r="A500" s="64">
        <v>4474</v>
      </c>
      <c r="B500" s="44" t="s">
        <v>413</v>
      </c>
      <c r="C500" s="44" t="s">
        <v>12</v>
      </c>
      <c r="D500" s="52">
        <v>86886</v>
      </c>
      <c r="E500" s="50" t="str">
        <f>VLOOKUP(D500,SERVIÇOS_AGOST!$A$7:$D$7425,2,0)</f>
        <v>ENGATE FLEXÍVEL EM INOX, 1/2  X 30CM - FORNECIMENTO E INSTALAÇÃO. AF_01/2020</v>
      </c>
      <c r="F500" s="45" t="str">
        <f>VLOOKUP(D500,SERVIÇOS_AGOST!$A$7:$D$7425,3,0)</f>
        <v>UN</v>
      </c>
      <c r="G500" s="51">
        <v>10</v>
      </c>
      <c r="H500" s="47">
        <v>51.79</v>
      </c>
      <c r="I500" s="48">
        <f t="shared" si="14"/>
        <v>517.9</v>
      </c>
      <c r="J500" s="48">
        <f t="shared" si="15"/>
        <v>651.88099999999997</v>
      </c>
    </row>
    <row r="501" spans="1:10" s="11" customFormat="1" ht="9.9499999999999993" customHeight="1">
      <c r="A501" s="64">
        <v>4475</v>
      </c>
      <c r="B501" s="44" t="s">
        <v>413</v>
      </c>
      <c r="C501" s="44" t="s">
        <v>12</v>
      </c>
      <c r="D501" s="52">
        <v>86887</v>
      </c>
      <c r="E501" s="50" t="str">
        <f>VLOOKUP(D501,SERVIÇOS_AGOST!$A$7:$D$7425,2,0)</f>
        <v>ENGATE FLEXÍVEL EM INOX, 1/2  X 40CM - FORNECIMENTO E INSTALAÇÃO. AF_01/2020</v>
      </c>
      <c r="F501" s="45" t="str">
        <f>VLOOKUP(D501,SERVIÇOS_AGOST!$A$7:$D$7425,3,0)</f>
        <v>UN</v>
      </c>
      <c r="G501" s="51">
        <v>10</v>
      </c>
      <c r="H501" s="47">
        <v>56.45</v>
      </c>
      <c r="I501" s="48">
        <f t="shared" si="14"/>
        <v>564.5</v>
      </c>
      <c r="J501" s="48">
        <f t="shared" si="15"/>
        <v>710.53599999999994</v>
      </c>
    </row>
    <row r="502" spans="1:10" s="11" customFormat="1" ht="20.100000000000001" customHeight="1">
      <c r="A502" s="64">
        <v>4476</v>
      </c>
      <c r="B502" s="44" t="s">
        <v>413</v>
      </c>
      <c r="C502" s="44" t="s">
        <v>12</v>
      </c>
      <c r="D502" s="52">
        <v>89355</v>
      </c>
      <c r="E502" s="50" t="str">
        <f>VLOOKUP(D502,SERVIÇOS_AGOST!$A$7:$D$7425,2,0)</f>
        <v>TUBO, PVC, SOLDÁVEL, DN 20MM, INSTALADO EM RAMAL OU SUB-RAMAL DE ÁGUA - FORNECIMENTO E INSTALAÇÃO. AF_06/2022</v>
      </c>
      <c r="F502" s="45" t="str">
        <f>VLOOKUP(D502,SERVIÇOS_AGOST!$A$7:$D$7425,3,0)</f>
        <v>M</v>
      </c>
      <c r="G502" s="51">
        <v>100</v>
      </c>
      <c r="H502" s="89">
        <v>10.71</v>
      </c>
      <c r="I502" s="48">
        <f t="shared" si="14"/>
        <v>1071</v>
      </c>
      <c r="J502" s="48">
        <f t="shared" si="15"/>
        <v>1348.068</v>
      </c>
    </row>
    <row r="503" spans="1:10" s="11" customFormat="1" ht="20.100000000000001" customHeight="1">
      <c r="A503" s="64">
        <v>4477</v>
      </c>
      <c r="B503" s="44" t="s">
        <v>413</v>
      </c>
      <c r="C503" s="44" t="s">
        <v>12</v>
      </c>
      <c r="D503" s="52">
        <v>89356</v>
      </c>
      <c r="E503" s="50" t="str">
        <f>VLOOKUP(D503,SERVIÇOS_AGOST!$A$7:$D$7425,2,0)</f>
        <v>TUBO, PVC, SOLDÁVEL, DN 25MM, INSTALADO EM RAMAL OU SUB-RAMAL DE ÁGUA - FORNECIMENTO E INSTALAÇÃO. AF_06/2022</v>
      </c>
      <c r="F503" s="45" t="str">
        <f>VLOOKUP(D503,SERVIÇOS_AGOST!$A$7:$D$7425,3,0)</f>
        <v>M</v>
      </c>
      <c r="G503" s="51">
        <v>100</v>
      </c>
      <c r="H503" s="47">
        <v>12.79</v>
      </c>
      <c r="I503" s="48">
        <f t="shared" si="14"/>
        <v>1279</v>
      </c>
      <c r="J503" s="48">
        <f t="shared" si="15"/>
        <v>1609.877</v>
      </c>
    </row>
    <row r="504" spans="1:10" s="11" customFormat="1" ht="20.100000000000001" customHeight="1">
      <c r="A504" s="64">
        <v>4478</v>
      </c>
      <c r="B504" s="44" t="s">
        <v>413</v>
      </c>
      <c r="C504" s="44" t="s">
        <v>12</v>
      </c>
      <c r="D504" s="52">
        <v>89357</v>
      </c>
      <c r="E504" s="50" t="str">
        <f>VLOOKUP(D504,SERVIÇOS_AGOST!$A$7:$D$7425,2,0)</f>
        <v>TUBO, PVC, SOLDÁVEL, DN 32MM, INSTALADO EM RAMAL OU SUB-RAMAL DE ÁGUA - FORNECIMENTO E INSTALAÇÃO. AF_06/2022</v>
      </c>
      <c r="F504" s="45" t="str">
        <f>VLOOKUP(D504,SERVIÇOS_AGOST!$A$7:$D$7425,3,0)</f>
        <v>M</v>
      </c>
      <c r="G504" s="51">
        <v>100</v>
      </c>
      <c r="H504" s="47">
        <v>19.23</v>
      </c>
      <c r="I504" s="48">
        <f t="shared" si="14"/>
        <v>1923</v>
      </c>
      <c r="J504" s="48">
        <f t="shared" si="15"/>
        <v>2420.48</v>
      </c>
    </row>
    <row r="505" spans="1:10" s="11" customFormat="1" ht="20.100000000000001" customHeight="1">
      <c r="A505" s="64">
        <v>4479</v>
      </c>
      <c r="B505" s="44" t="s">
        <v>413</v>
      </c>
      <c r="C505" s="44" t="s">
        <v>12</v>
      </c>
      <c r="D505" s="52">
        <v>89401</v>
      </c>
      <c r="E505" s="50" t="str">
        <f>VLOOKUP(D505,SERVIÇOS_AGOST!$A$7:$D$7425,2,0)</f>
        <v>TUBO, PVC, SOLDÁVEL, DN 20MM, INSTALADO EM RAMAL DE DISTRIBUIÇÃO DE ÁGUA - FORNECIMENTO E INSTALAÇÃO. AF_06/2022</v>
      </c>
      <c r="F505" s="45" t="str">
        <f>VLOOKUP(D505,SERVIÇOS_AGOST!$A$7:$D$7425,3,0)</f>
        <v>M</v>
      </c>
      <c r="G505" s="51">
        <v>100</v>
      </c>
      <c r="H505" s="47">
        <v>6.18</v>
      </c>
      <c r="I505" s="48">
        <f t="shared" si="14"/>
        <v>618</v>
      </c>
      <c r="J505" s="48">
        <f t="shared" si="15"/>
        <v>777.87699999999995</v>
      </c>
    </row>
    <row r="506" spans="1:10" s="11" customFormat="1" ht="20.100000000000001" customHeight="1">
      <c r="A506" s="64">
        <v>4480</v>
      </c>
      <c r="B506" s="44" t="s">
        <v>413</v>
      </c>
      <c r="C506" s="44" t="s">
        <v>12</v>
      </c>
      <c r="D506" s="52">
        <v>89448</v>
      </c>
      <c r="E506" s="50" t="str">
        <f>VLOOKUP(D506,SERVIÇOS_AGOST!$A$7:$D$7425,2,0)</f>
        <v>TUBO, PVC, SOLDÁVEL, DN 40MM, INSTALADO EM PRUMADA DE ÁGUA - FORNECIMENTO E INSTALAÇÃO. AF_06/2022</v>
      </c>
      <c r="F506" s="45" t="str">
        <f>VLOOKUP(D506,SERVIÇOS_AGOST!$A$7:$D$7425,3,0)</f>
        <v>M</v>
      </c>
      <c r="G506" s="51">
        <v>100</v>
      </c>
      <c r="H506" s="47">
        <v>13</v>
      </c>
      <c r="I506" s="48">
        <f t="shared" si="14"/>
        <v>1300</v>
      </c>
      <c r="J506" s="48">
        <f t="shared" si="15"/>
        <v>1636.31</v>
      </c>
    </row>
    <row r="507" spans="1:10" s="11" customFormat="1" ht="20.100000000000001" customHeight="1">
      <c r="A507" s="64">
        <v>4481</v>
      </c>
      <c r="B507" s="44" t="s">
        <v>413</v>
      </c>
      <c r="C507" s="44" t="s">
        <v>12</v>
      </c>
      <c r="D507" s="52">
        <v>89449</v>
      </c>
      <c r="E507" s="50" t="str">
        <f>VLOOKUP(D507,SERVIÇOS_AGOST!$A$7:$D$7425,2,0)</f>
        <v>TUBO, PVC, SOLDÁVEL, DN 50MM, INSTALADO EM PRUMADA DE ÁGUA - FORNECIMENTO E INSTALAÇÃO. AF_06/2022</v>
      </c>
      <c r="F507" s="45" t="str">
        <f>VLOOKUP(D507,SERVIÇOS_AGOST!$A$7:$D$7425,3,0)</f>
        <v>M</v>
      </c>
      <c r="G507" s="51">
        <v>100</v>
      </c>
      <c r="H507" s="47">
        <v>14.92</v>
      </c>
      <c r="I507" s="48">
        <f t="shared" si="14"/>
        <v>1492</v>
      </c>
      <c r="J507" s="48">
        <f t="shared" si="15"/>
        <v>1877.98</v>
      </c>
    </row>
    <row r="508" spans="1:10" s="11" customFormat="1" ht="20.100000000000001" customHeight="1">
      <c r="A508" s="64">
        <v>4482</v>
      </c>
      <c r="B508" s="44" t="s">
        <v>413</v>
      </c>
      <c r="C508" s="44" t="s">
        <v>12</v>
      </c>
      <c r="D508" s="52">
        <v>89450</v>
      </c>
      <c r="E508" s="50" t="str">
        <f>VLOOKUP(D508,SERVIÇOS_AGOST!$A$7:$D$7425,2,0)</f>
        <v>TUBO, PVC, SOLDÁVEL, DN 60MM, INSTALADO EM PRUMADA DE ÁGUA - FORNECIMENTO E INSTALAÇÃO. AF_06/2022</v>
      </c>
      <c r="F508" s="45" t="str">
        <f>VLOOKUP(D508,SERVIÇOS_AGOST!$A$7:$D$7425,3,0)</f>
        <v>M</v>
      </c>
      <c r="G508" s="51">
        <v>100</v>
      </c>
      <c r="H508" s="47">
        <v>24.8</v>
      </c>
      <c r="I508" s="48">
        <f t="shared" si="14"/>
        <v>2480</v>
      </c>
      <c r="J508" s="48">
        <f t="shared" si="15"/>
        <v>3121.576</v>
      </c>
    </row>
    <row r="509" spans="1:10" s="11" customFormat="1" ht="20.100000000000001" customHeight="1">
      <c r="A509" s="64">
        <v>4483</v>
      </c>
      <c r="B509" s="44" t="s">
        <v>413</v>
      </c>
      <c r="C509" s="44" t="s">
        <v>12</v>
      </c>
      <c r="D509" s="52">
        <v>98102</v>
      </c>
      <c r="E509" s="50" t="str">
        <f>VLOOKUP(D509,SERVIÇOS_AGOST!$A$7:$D$7425,2,0)</f>
        <v>CAIXA DE GORDURA SIMPLES, CIRCULAR, EM CONCRETO PRÉ-MOLDADO, DIÂMETRO INTERNO = 0,4 M, ALTURA INTERNA = 0,4 M. AF_12/2020</v>
      </c>
      <c r="F509" s="45" t="str">
        <f>VLOOKUP(D509,SERVIÇOS_AGOST!$A$7:$D$7425,3,0)</f>
        <v>UN</v>
      </c>
      <c r="G509" s="51">
        <v>5</v>
      </c>
      <c r="H509" s="47">
        <v>128.94</v>
      </c>
      <c r="I509" s="48">
        <f t="shared" si="14"/>
        <v>644.70000000000005</v>
      </c>
      <c r="J509" s="48">
        <f t="shared" si="15"/>
        <v>811.48400000000004</v>
      </c>
    </row>
    <row r="510" spans="1:10" s="11" customFormat="1" ht="20.100000000000001" customHeight="1">
      <c r="A510" s="64">
        <v>4484</v>
      </c>
      <c r="B510" s="44" t="s">
        <v>413</v>
      </c>
      <c r="C510" s="44" t="s">
        <v>12</v>
      </c>
      <c r="D510" s="52">
        <v>89482</v>
      </c>
      <c r="E510" s="50" t="str">
        <f>VLOOKUP(D510,SERVIÇOS_AGOST!$A$7:$D$7425,2,0)</f>
        <v>CAIXA SIFONADA, PVC, DN 100 X 100 X 50 MM, FORNECIDA E INSTALADA EM RAMAIS DE ENCAMINHAMENTO DE ÁGUA PLUVIAL. AF_06/2022</v>
      </c>
      <c r="F510" s="45" t="str">
        <f>VLOOKUP(D510,SERVIÇOS_AGOST!$A$7:$D$7425,3,0)</f>
        <v>UN</v>
      </c>
      <c r="G510" s="51">
        <v>10</v>
      </c>
      <c r="H510" s="47">
        <v>29.38</v>
      </c>
      <c r="I510" s="48">
        <f t="shared" si="14"/>
        <v>293.8</v>
      </c>
      <c r="J510" s="48">
        <f t="shared" si="15"/>
        <v>369.80599999999998</v>
      </c>
    </row>
    <row r="511" spans="1:10" s="11" customFormat="1" ht="20.100000000000001" customHeight="1">
      <c r="A511" s="64">
        <v>4485</v>
      </c>
      <c r="B511" s="44" t="s">
        <v>413</v>
      </c>
      <c r="C511" s="44" t="s">
        <v>12</v>
      </c>
      <c r="D511" s="52">
        <v>89491</v>
      </c>
      <c r="E511" s="50" t="str">
        <f>VLOOKUP(D511,SERVIÇOS_AGOST!$A$7:$D$7425,2,0)</f>
        <v>CAIXA SIFONADA, PVC, DN 150 X 185 X 75 MM, FORNECIDA E INSTALADA EM RAMAIS DE ENCAMINHAMENTO DE ÁGUA PLUVIAL. AF_06/2022</v>
      </c>
      <c r="F511" s="45" t="str">
        <f>VLOOKUP(D511,SERVIÇOS_AGOST!$A$7:$D$7425,3,0)</f>
        <v>UN</v>
      </c>
      <c r="G511" s="51">
        <v>10</v>
      </c>
      <c r="H511" s="47">
        <v>72.19</v>
      </c>
      <c r="I511" s="48">
        <f t="shared" si="14"/>
        <v>721.9</v>
      </c>
      <c r="J511" s="48">
        <f t="shared" si="15"/>
        <v>908.65599999999995</v>
      </c>
    </row>
    <row r="512" spans="1:10" s="11" customFormat="1" ht="20.100000000000001" customHeight="1">
      <c r="A512" s="64">
        <v>4486</v>
      </c>
      <c r="B512" s="44" t="s">
        <v>413</v>
      </c>
      <c r="C512" s="44" t="s">
        <v>12</v>
      </c>
      <c r="D512" s="52">
        <v>89707</v>
      </c>
      <c r="E512" s="50" t="str">
        <f>VLOOKUP(D512,SERVIÇOS_AGOST!$A$7:$D$7425,2,0)</f>
        <v>CAIXA SIFONADA, PVC, DN 100 X 100 X 50 MM, JUNTA ELÁSTICA, FORNECIDA E INSTALADA EM RAMAL DE DESCARGA OU EM RAMAL DE ESGOTO SANITÁRIO. AF_12/2014</v>
      </c>
      <c r="F512" s="45" t="str">
        <f>VLOOKUP(D512,SERVIÇOS_AGOST!$A$7:$D$7425,3,0)</f>
        <v>UN</v>
      </c>
      <c r="G512" s="51">
        <v>10</v>
      </c>
      <c r="H512" s="47">
        <v>28.18</v>
      </c>
      <c r="I512" s="48">
        <f t="shared" si="14"/>
        <v>281.8</v>
      </c>
      <c r="J512" s="48">
        <f t="shared" si="15"/>
        <v>354.702</v>
      </c>
    </row>
    <row r="513" spans="1:10" s="11" customFormat="1" ht="20.100000000000001" customHeight="1">
      <c r="A513" s="64">
        <v>4487</v>
      </c>
      <c r="B513" s="44" t="s">
        <v>413</v>
      </c>
      <c r="C513" s="44" t="s">
        <v>12</v>
      </c>
      <c r="D513" s="52">
        <v>89708</v>
      </c>
      <c r="E513" s="50" t="str">
        <f>VLOOKUP(D513,SERVIÇOS_AGOST!$A$7:$D$7425,2,0)</f>
        <v>CAIXA SIFONADA, PVC, DN 150 X 185 X 75 MM, JUNTA ELÁSTICA, FORNECIDA E INSTALADA EM RAMAL DE DESCARGA OU EM RAMAL DE ESGOTO SANITÁRIO. AF_12/2014</v>
      </c>
      <c r="F513" s="45" t="str">
        <f>VLOOKUP(D513,SERVIÇOS_AGOST!$A$7:$D$7425,3,0)</f>
        <v>UN</v>
      </c>
      <c r="G513" s="51">
        <v>10</v>
      </c>
      <c r="H513" s="47">
        <v>67.17</v>
      </c>
      <c r="I513" s="48">
        <f t="shared" si="14"/>
        <v>671.7</v>
      </c>
      <c r="J513" s="48">
        <f t="shared" si="15"/>
        <v>845.46900000000005</v>
      </c>
    </row>
    <row r="514" spans="1:10" s="11" customFormat="1" ht="20.100000000000001" customHeight="1">
      <c r="A514" s="64">
        <v>4488</v>
      </c>
      <c r="B514" s="44" t="s">
        <v>413</v>
      </c>
      <c r="C514" s="44" t="s">
        <v>12</v>
      </c>
      <c r="D514" s="52">
        <v>89709</v>
      </c>
      <c r="E514" s="50" t="str">
        <f>VLOOKUP(D514,SERVIÇOS_AGOST!$A$7:$D$7425,2,0)</f>
        <v>RALO SIFONADO, PVC, DN 100 X 40 MM, JUNTA SOLDÁVEL, FORNECIDO E INSTALADO EM RAMAL DE DESCARGA OU EM RAMAL DE ESGOTO SANITÁRIO. AF_12/2014</v>
      </c>
      <c r="F514" s="45" t="str">
        <f>VLOOKUP(D514,SERVIÇOS_AGOST!$A$7:$D$7425,3,0)</f>
        <v>UN</v>
      </c>
      <c r="G514" s="51">
        <v>10</v>
      </c>
      <c r="H514" s="47">
        <v>11.62</v>
      </c>
      <c r="I514" s="48">
        <f t="shared" si="14"/>
        <v>116.2</v>
      </c>
      <c r="J514" s="48">
        <f t="shared" si="15"/>
        <v>146.261</v>
      </c>
    </row>
    <row r="515" spans="1:10" s="11" customFormat="1" ht="20.100000000000001" customHeight="1">
      <c r="A515" s="64">
        <v>4489</v>
      </c>
      <c r="B515" s="44" t="s">
        <v>413</v>
      </c>
      <c r="C515" s="44" t="s">
        <v>12</v>
      </c>
      <c r="D515" s="52">
        <v>98115</v>
      </c>
      <c r="E515" s="50" t="str">
        <f>VLOOKUP(D515,SERVIÇOS_AGOST!$A$7:$D$7425,2,0)</f>
        <v>TAMPA CIRCULAR PARA ESGOTO E DRENAGEM, EM CONCRETO PRÉ-MOLDADO, DIÂMETRO INTERNO = 0,60 M E ALTURA = 0,10 M. AF_12/2020</v>
      </c>
      <c r="F515" s="45" t="str">
        <f>VLOOKUP(D515,SERVIÇOS_AGOST!$A$7:$D$7425,3,0)</f>
        <v>UN</v>
      </c>
      <c r="G515" s="51">
        <v>5</v>
      </c>
      <c r="H515" s="47">
        <v>57.95</v>
      </c>
      <c r="I515" s="48">
        <f t="shared" si="14"/>
        <v>289.75</v>
      </c>
      <c r="J515" s="48">
        <f t="shared" si="15"/>
        <v>364.70800000000003</v>
      </c>
    </row>
    <row r="516" spans="1:10" s="11" customFormat="1" ht="30" customHeight="1">
      <c r="A516" s="64">
        <v>4490</v>
      </c>
      <c r="B516" s="44" t="s">
        <v>413</v>
      </c>
      <c r="C516" s="44" t="s">
        <v>12</v>
      </c>
      <c r="D516" s="52">
        <v>89957</v>
      </c>
      <c r="E516" s="50" t="str">
        <f>VLOOKUP(D516,SERVIÇOS_AGOST!$A$7:$D$7425,2,0)</f>
        <v>PONTO DE CONSUMO TERMINAL DE ÁGUA FRIA (SUBRAMAL) COM TUBULAÇÃO DE PVC, DN 25 MM, INSTALADO EM RAMAL DE ÁGUA, INCLUSOS RASGO E CHUMBAMENTO EM ALVENARIA. AF_12/2014</v>
      </c>
      <c r="F516" s="45" t="str">
        <f>VLOOKUP(D516,SERVIÇOS_AGOST!$A$7:$D$7425,3,0)</f>
        <v>UN</v>
      </c>
      <c r="G516" s="51">
        <v>15</v>
      </c>
      <c r="H516" s="47">
        <v>79.650000000000006</v>
      </c>
      <c r="I516" s="48">
        <f t="shared" si="14"/>
        <v>1194.75</v>
      </c>
      <c r="J516" s="48">
        <f t="shared" si="15"/>
        <v>1503.8320000000001</v>
      </c>
    </row>
    <row r="517" spans="1:10" s="11" customFormat="1" ht="20.100000000000001" customHeight="1">
      <c r="A517" s="64">
        <v>4491</v>
      </c>
      <c r="B517" s="44" t="s">
        <v>413</v>
      </c>
      <c r="C517" s="44" t="s">
        <v>12</v>
      </c>
      <c r="D517" s="52">
        <v>89508</v>
      </c>
      <c r="E517" s="50" t="str">
        <f>VLOOKUP(D517,SERVIÇOS_AGOST!$A$7:$D$7425,2,0)</f>
        <v>TUBO PVC, SÉRIE R, ÁGUA PLUVIAL, DN 40 MM, FORNECIDO E INSTALADO EM RAMAL DE ENCAMINHAMENTO. AF_06/2022</v>
      </c>
      <c r="F517" s="45" t="str">
        <f>VLOOKUP(D517,SERVIÇOS_AGOST!$A$7:$D$7425,3,0)</f>
        <v>M</v>
      </c>
      <c r="G517" s="51">
        <v>50</v>
      </c>
      <c r="H517" s="47">
        <v>13.98</v>
      </c>
      <c r="I517" s="48">
        <f t="shared" si="14"/>
        <v>699</v>
      </c>
      <c r="J517" s="48">
        <f t="shared" si="15"/>
        <v>879.83100000000002</v>
      </c>
    </row>
    <row r="518" spans="1:10" s="11" customFormat="1" ht="20.100000000000001" customHeight="1">
      <c r="A518" s="64">
        <v>4492</v>
      </c>
      <c r="B518" s="44" t="s">
        <v>413</v>
      </c>
      <c r="C518" s="44" t="s">
        <v>12</v>
      </c>
      <c r="D518" s="52">
        <v>89509</v>
      </c>
      <c r="E518" s="50" t="str">
        <f>VLOOKUP(D518,SERVIÇOS_AGOST!$A$7:$D$7425,2,0)</f>
        <v>TUBO PVC, SÉRIE R, ÁGUA PLUVIAL, DN 50 MM, FORNECIDO E INSTALADO EM RAMAL DE ENCAMINHAMENTO. AF_06/2022</v>
      </c>
      <c r="F518" s="45" t="str">
        <f>VLOOKUP(D518,SERVIÇOS_AGOST!$A$7:$D$7425,3,0)</f>
        <v>M</v>
      </c>
      <c r="G518" s="51">
        <v>50</v>
      </c>
      <c r="H518" s="47">
        <v>18.96</v>
      </c>
      <c r="I518" s="48">
        <f t="shared" si="14"/>
        <v>948</v>
      </c>
      <c r="J518" s="48">
        <f t="shared" si="15"/>
        <v>1193.248</v>
      </c>
    </row>
    <row r="519" spans="1:10" s="11" customFormat="1" ht="20.100000000000001" customHeight="1">
      <c r="A519" s="64">
        <v>4493</v>
      </c>
      <c r="B519" s="44" t="s">
        <v>413</v>
      </c>
      <c r="C519" s="44" t="s">
        <v>12</v>
      </c>
      <c r="D519" s="52">
        <v>89511</v>
      </c>
      <c r="E519" s="50" t="str">
        <f>VLOOKUP(D519,SERVIÇOS_AGOST!$A$7:$D$7425,2,0)</f>
        <v>TUBO PVC, SÉRIE R, ÁGUA PLUVIAL, DN 75 MM, FORNECIDO E INSTALADO EM RAMAL DE ENCAMINHAMENTO. AF_06/2022</v>
      </c>
      <c r="F519" s="45" t="str">
        <f>VLOOKUP(D519,SERVIÇOS_AGOST!$A$7:$D$7425,3,0)</f>
        <v>M</v>
      </c>
      <c r="G519" s="51">
        <v>100</v>
      </c>
      <c r="H519" s="47">
        <v>27.37</v>
      </c>
      <c r="I519" s="48">
        <f t="shared" si="14"/>
        <v>2737</v>
      </c>
      <c r="J519" s="48">
        <f t="shared" si="15"/>
        <v>3445.0619999999999</v>
      </c>
    </row>
    <row r="520" spans="1:10" s="11" customFormat="1" ht="20.100000000000001" customHeight="1">
      <c r="A520" s="64">
        <v>4494</v>
      </c>
      <c r="B520" s="44" t="s">
        <v>413</v>
      </c>
      <c r="C520" s="44" t="s">
        <v>12</v>
      </c>
      <c r="D520" s="52">
        <v>89512</v>
      </c>
      <c r="E520" s="50" t="str">
        <f>VLOOKUP(D520,SERVIÇOS_AGOST!$A$7:$D$7425,2,0)</f>
        <v>TUBO PVC, SÉRIE R, ÁGUA PLUVIAL, DN 100 MM, FORNECIDO E INSTALADO EM RAMAL DE ENCAMINHAMENTO. AF_06/2022</v>
      </c>
      <c r="F520" s="45" t="str">
        <f>VLOOKUP(D520,SERVIÇOS_AGOST!$A$7:$D$7425,3,0)</f>
        <v>M</v>
      </c>
      <c r="G520" s="51">
        <v>50</v>
      </c>
      <c r="H520" s="47">
        <v>44.52</v>
      </c>
      <c r="I520" s="48">
        <f t="shared" si="14"/>
        <v>2226</v>
      </c>
      <c r="J520" s="48">
        <f t="shared" si="15"/>
        <v>2801.866</v>
      </c>
    </row>
    <row r="521" spans="1:10" s="11" customFormat="1" ht="20.100000000000001" customHeight="1">
      <c r="A521" s="64">
        <v>4495</v>
      </c>
      <c r="B521" s="44" t="s">
        <v>413</v>
      </c>
      <c r="C521" s="44" t="s">
        <v>12</v>
      </c>
      <c r="D521" s="52">
        <v>89849</v>
      </c>
      <c r="E521" s="50" t="str">
        <f>VLOOKUP(D521,SERVIÇOS_AGOST!$A$7:$D$7425,2,0)</f>
        <v>TUBO PVC, SERIE NORMAL, ESGOTO PREDIAL, DN 150 MM, FORNECIDO E INSTALADO EM SUBCOLETOR AÉREO DE ESGOTO SANITÁRIO. AF_12/2014</v>
      </c>
      <c r="F521" s="45" t="str">
        <f>VLOOKUP(D521,SERVIÇOS_AGOST!$A$7:$D$7425,3,0)</f>
        <v>M</v>
      </c>
      <c r="G521" s="51">
        <v>50</v>
      </c>
      <c r="H521" s="47">
        <v>42.46</v>
      </c>
      <c r="I521" s="48">
        <f t="shared" si="14"/>
        <v>2123</v>
      </c>
      <c r="J521" s="48">
        <f t="shared" si="15"/>
        <v>2672.22</v>
      </c>
    </row>
    <row r="522" spans="1:10" s="11" customFormat="1" ht="20.100000000000001" customHeight="1">
      <c r="A522" s="64">
        <v>4496</v>
      </c>
      <c r="B522" s="44" t="s">
        <v>413</v>
      </c>
      <c r="C522" s="44" t="s">
        <v>12</v>
      </c>
      <c r="D522" s="52">
        <v>89711</v>
      </c>
      <c r="E522" s="50" t="str">
        <f>VLOOKUP(D522,SERVIÇOS_AGOST!$A$7:$D$7425,2,0)</f>
        <v>TUBO PVC, SERIE NORMAL, ESGOTO PREDIAL, DN 40 MM, FORNECIDO E INSTALADO EM RAMAL DE DESCARGA OU RAMAL DE ESGOTO SANITÁRIO. AF_12/2014</v>
      </c>
      <c r="F522" s="45" t="str">
        <f>VLOOKUP(D522,SERVIÇOS_AGOST!$A$7:$D$7425,3,0)</f>
        <v>M</v>
      </c>
      <c r="G522" s="51">
        <v>50</v>
      </c>
      <c r="H522" s="47">
        <v>11.61</v>
      </c>
      <c r="I522" s="48">
        <f t="shared" si="14"/>
        <v>580.5</v>
      </c>
      <c r="J522" s="48">
        <f t="shared" si="15"/>
        <v>730.67499999999995</v>
      </c>
    </row>
    <row r="523" spans="1:10" s="11" customFormat="1" ht="20.100000000000001" customHeight="1">
      <c r="A523" s="64">
        <v>4497</v>
      </c>
      <c r="B523" s="44" t="s">
        <v>413</v>
      </c>
      <c r="C523" s="44" t="s">
        <v>12</v>
      </c>
      <c r="D523" s="52">
        <v>89712</v>
      </c>
      <c r="E523" s="50" t="str">
        <f>VLOOKUP(D523,SERVIÇOS_AGOST!$A$7:$D$7425,2,0)</f>
        <v>TUBO PVC, SERIE NORMAL, ESGOTO PREDIAL, DN 50 MM, FORNECIDO E INSTALADO EM RAMAL DE DESCARGA OU RAMAL DE ESGOTO SANITÁRIO. AF_12/2014</v>
      </c>
      <c r="F523" s="45" t="str">
        <f>VLOOKUP(D523,SERVIÇOS_AGOST!$A$7:$D$7425,3,0)</f>
        <v>M</v>
      </c>
      <c r="G523" s="51">
        <v>50</v>
      </c>
      <c r="H523" s="47">
        <v>17.84</v>
      </c>
      <c r="I523" s="48">
        <f t="shared" si="14"/>
        <v>892</v>
      </c>
      <c r="J523" s="48">
        <f t="shared" si="15"/>
        <v>1122.76</v>
      </c>
    </row>
    <row r="524" spans="1:10" s="11" customFormat="1" ht="20.100000000000001" customHeight="1">
      <c r="A524" s="64">
        <v>4498</v>
      </c>
      <c r="B524" s="44" t="s">
        <v>413</v>
      </c>
      <c r="C524" s="44" t="s">
        <v>12</v>
      </c>
      <c r="D524" s="52">
        <v>89713</v>
      </c>
      <c r="E524" s="50" t="str">
        <f>VLOOKUP(D524,SERVIÇOS_AGOST!$A$7:$D$7425,2,0)</f>
        <v>TUBO PVC, SERIE NORMAL, ESGOTO PREDIAL, DN 75 MM, FORNECIDO E INSTALADO EM RAMAL DE DESCARGA OU RAMAL DE ESGOTO SANITÁRIO. AF_12/2014</v>
      </c>
      <c r="F524" s="45" t="str">
        <f>VLOOKUP(D524,SERVIÇOS_AGOST!$A$7:$D$7425,3,0)</f>
        <v>M</v>
      </c>
      <c r="G524" s="51">
        <v>15</v>
      </c>
      <c r="H524" s="47">
        <v>27.12</v>
      </c>
      <c r="I524" s="48">
        <f t="shared" si="14"/>
        <v>406.8</v>
      </c>
      <c r="J524" s="48">
        <f t="shared" si="15"/>
        <v>512.03899999999999</v>
      </c>
    </row>
    <row r="525" spans="1:10" s="11" customFormat="1" ht="20.100000000000001" customHeight="1">
      <c r="A525" s="64">
        <v>4499</v>
      </c>
      <c r="B525" s="44" t="s">
        <v>413</v>
      </c>
      <c r="C525" s="44" t="s">
        <v>12</v>
      </c>
      <c r="D525" s="52">
        <v>89714</v>
      </c>
      <c r="E525" s="50" t="str">
        <f>VLOOKUP(D525,SERVIÇOS_AGOST!$A$7:$D$7425,2,0)</f>
        <v>TUBO PVC, SERIE NORMAL, ESGOTO PREDIAL, DN 100 MM, FORNECIDO E INSTALADO EM RAMAL DE DESCARGA OU RAMAL DE ESGOTO SANITÁRIO. AF_12/2014</v>
      </c>
      <c r="F525" s="45" t="str">
        <f>VLOOKUP(D525,SERVIÇOS_AGOST!$A$7:$D$7425,3,0)</f>
        <v>M</v>
      </c>
      <c r="G525" s="51">
        <v>100</v>
      </c>
      <c r="H525" s="47">
        <v>34.26</v>
      </c>
      <c r="I525" s="48">
        <f t="shared" si="14"/>
        <v>3426</v>
      </c>
      <c r="J525" s="48">
        <f t="shared" si="15"/>
        <v>4312.3059999999996</v>
      </c>
    </row>
    <row r="526" spans="1:10" s="11" customFormat="1" ht="30" customHeight="1">
      <c r="A526" s="64">
        <v>4500</v>
      </c>
      <c r="B526" s="44" t="s">
        <v>413</v>
      </c>
      <c r="C526" s="44" t="s">
        <v>12</v>
      </c>
      <c r="D526" s="52">
        <v>89724</v>
      </c>
      <c r="E526" s="50" t="str">
        <f>VLOOKUP(D526,SERVIÇOS_AGOST!$A$7:$D$7425,2,0)</f>
        <v>JOELHO 90 GRAUS, PVC, SERIE NORMAL, ESGOTO PREDIAL, DN 40 MM, JUNTA SOLDÁVEL, FORNECIDO E INSTALADO EM RAMAL DE DESCARGA OU RAMAL DE ESGOTO SANITÁRIO. AF_12/2014</v>
      </c>
      <c r="F526" s="45" t="str">
        <f>VLOOKUP(D526,SERVIÇOS_AGOST!$A$7:$D$7425,3,0)</f>
        <v>UN</v>
      </c>
      <c r="G526" s="51">
        <v>50</v>
      </c>
      <c r="H526" s="47">
        <v>6.4</v>
      </c>
      <c r="I526" s="48">
        <f t="shared" si="14"/>
        <v>320</v>
      </c>
      <c r="J526" s="48">
        <f t="shared" si="15"/>
        <v>402.78399999999999</v>
      </c>
    </row>
    <row r="527" spans="1:10" s="11" customFormat="1" ht="30" customHeight="1">
      <c r="A527" s="64">
        <v>4501</v>
      </c>
      <c r="B527" s="44" t="s">
        <v>413</v>
      </c>
      <c r="C527" s="44" t="s">
        <v>12</v>
      </c>
      <c r="D527" s="52">
        <v>89726</v>
      </c>
      <c r="E527" s="50" t="str">
        <f>VLOOKUP(D527,SERVIÇOS_AGOST!$A$7:$D$7425,2,0)</f>
        <v>JOELHO 45 GRAUS, PVC, SERIE NORMAL, ESGOTO PREDIAL, DN 40 MM, JUNTA SOLDÁVEL, FORNECIDO E INSTALADO EM RAMAL DE DESCARGA OU RAMAL DE ESGOTO SANITÁRIO. AF_12/2014</v>
      </c>
      <c r="F527" s="45" t="str">
        <f>VLOOKUP(D527,SERVIÇOS_AGOST!$A$7:$D$7425,3,0)</f>
        <v>UN</v>
      </c>
      <c r="G527" s="51">
        <v>25</v>
      </c>
      <c r="H527" s="47">
        <v>4.3</v>
      </c>
      <c r="I527" s="48">
        <f t="shared" si="14"/>
        <v>107.5</v>
      </c>
      <c r="J527" s="48">
        <f t="shared" si="15"/>
        <v>135.31</v>
      </c>
    </row>
    <row r="528" spans="1:10" s="11" customFormat="1" ht="30" customHeight="1">
      <c r="A528" s="64">
        <v>4502</v>
      </c>
      <c r="B528" s="44" t="s">
        <v>413</v>
      </c>
      <c r="C528" s="44" t="s">
        <v>12</v>
      </c>
      <c r="D528" s="52">
        <v>89728</v>
      </c>
      <c r="E528" s="50" t="str">
        <f>VLOOKUP(D528,SERVIÇOS_AGOST!$A$7:$D$7425,2,0)</f>
        <v>CURVA CURTA 90 GRAUS, PVC, SERIE NORMAL, ESGOTO PREDIAL, DN 40 MM, JUNTA SOLDÁVEL, FORNECIDO E INSTALADO EM RAMAL DE DESCARGA OU RAMAL DE ESGOTO SANITÁRIO. AF_12/2014</v>
      </c>
      <c r="F528" s="45" t="str">
        <f>VLOOKUP(D528,SERVIÇOS_AGOST!$A$7:$D$7425,3,0)</f>
        <v>UN</v>
      </c>
      <c r="G528" s="51">
        <v>25</v>
      </c>
      <c r="H528" s="47">
        <v>6.92</v>
      </c>
      <c r="I528" s="48">
        <f t="shared" si="14"/>
        <v>173</v>
      </c>
      <c r="J528" s="48">
        <f t="shared" si="15"/>
        <v>217.755</v>
      </c>
    </row>
    <row r="529" spans="1:10" s="11" customFormat="1" ht="30" customHeight="1">
      <c r="A529" s="64">
        <v>4503</v>
      </c>
      <c r="B529" s="44" t="s">
        <v>413</v>
      </c>
      <c r="C529" s="44" t="s">
        <v>12</v>
      </c>
      <c r="D529" s="52">
        <v>89730</v>
      </c>
      <c r="E529" s="50" t="str">
        <f>VLOOKUP(D529,SERVIÇOS_AGOST!$A$7:$D$7425,2,0)</f>
        <v>CURVA LONGA 90 GRAUS, PVC, SERIE NORMAL, ESGOTO PREDIAL, DN 40 MM, JUNTA SOLDÁVEL, FORNECIDO E INSTALADO EM RAMAL DE DESCARGA OU RAMAL DE ESGOTO SANITÁRIO. AF_12/2014</v>
      </c>
      <c r="F529" s="45" t="str">
        <f>VLOOKUP(D529,SERVIÇOS_AGOST!$A$7:$D$7425,3,0)</f>
        <v>UN</v>
      </c>
      <c r="G529" s="51">
        <v>25</v>
      </c>
      <c r="H529" s="47">
        <v>7.6</v>
      </c>
      <c r="I529" s="48">
        <f t="shared" si="14"/>
        <v>190</v>
      </c>
      <c r="J529" s="48">
        <f t="shared" si="15"/>
        <v>239.15299999999999</v>
      </c>
    </row>
    <row r="530" spans="1:10" s="11" customFormat="1" ht="30" customHeight="1">
      <c r="A530" s="64">
        <v>4504</v>
      </c>
      <c r="B530" s="44" t="s">
        <v>413</v>
      </c>
      <c r="C530" s="44" t="s">
        <v>12</v>
      </c>
      <c r="D530" s="52">
        <v>89731</v>
      </c>
      <c r="E530" s="50" t="str">
        <f>VLOOKUP(D530,SERVIÇOS_AGOST!$A$7:$D$7425,2,0)</f>
        <v>JOELHO 90 GRAUS, PVC, SERIE NORMAL, ESGOTO PREDIAL, DN 50 MM, JUNTA ELÁSTICA, FORNECIDO E INSTALADO EM RAMAL DE DESCARGA OU RAMAL DE ESGOTO SANITÁRIO. AF_12/2014</v>
      </c>
      <c r="F530" s="45" t="str">
        <f>VLOOKUP(D530,SERVIÇOS_AGOST!$A$7:$D$7425,3,0)</f>
        <v>UN</v>
      </c>
      <c r="G530" s="51">
        <v>25</v>
      </c>
      <c r="H530" s="47">
        <v>6.85</v>
      </c>
      <c r="I530" s="48">
        <f t="shared" ref="I530:I593" si="16">ROUND(G530*H530,3)</f>
        <v>171.25</v>
      </c>
      <c r="J530" s="48">
        <f t="shared" ref="J530:J593" si="17">ROUND(I530*(1+$J$11),3)</f>
        <v>215.55199999999999</v>
      </c>
    </row>
    <row r="531" spans="1:10" s="11" customFormat="1" ht="30" customHeight="1">
      <c r="A531" s="64">
        <v>4505</v>
      </c>
      <c r="B531" s="44" t="s">
        <v>413</v>
      </c>
      <c r="C531" s="44" t="s">
        <v>12</v>
      </c>
      <c r="D531" s="52">
        <v>89732</v>
      </c>
      <c r="E531" s="50" t="str">
        <f>VLOOKUP(D531,SERVIÇOS_AGOST!$A$7:$D$7425,2,0)</f>
        <v>JOELHO 45 GRAUS, PVC, SERIE NORMAL, ESGOTO PREDIAL, DN 50 MM, JUNTA ELÁSTICA, FORNECIDO E INSTALADO EM RAMAL DE DESCARGA OU RAMAL DE ESGOTO SANITÁRIO. AF_12/2014</v>
      </c>
      <c r="F531" s="45" t="str">
        <f>VLOOKUP(D531,SERVIÇOS_AGOST!$A$7:$D$7425,3,0)</f>
        <v>UN</v>
      </c>
      <c r="G531" s="51">
        <v>25</v>
      </c>
      <c r="H531" s="47">
        <v>7.35</v>
      </c>
      <c r="I531" s="48">
        <f t="shared" si="16"/>
        <v>183.75</v>
      </c>
      <c r="J531" s="48">
        <f t="shared" si="17"/>
        <v>231.286</v>
      </c>
    </row>
    <row r="532" spans="1:10" s="11" customFormat="1" ht="30" customHeight="1">
      <c r="A532" s="64">
        <v>4506</v>
      </c>
      <c r="B532" s="44" t="s">
        <v>413</v>
      </c>
      <c r="C532" s="44" t="s">
        <v>12</v>
      </c>
      <c r="D532" s="52">
        <v>89733</v>
      </c>
      <c r="E532" s="50" t="str">
        <f>VLOOKUP(D532,SERVIÇOS_AGOST!$A$7:$D$7425,2,0)</f>
        <v>CURVA CURTA 90 GRAUS, PVC, SERIE NORMAL, ESGOTO PREDIAL, DN 50 MM, JUNTA ELÁSTICA, FORNECIDO E INSTALADO EM RAMAL DE DESCARGA OU RAMAL DE ESGOTO SANITÁRIO. AF_12/2014</v>
      </c>
      <c r="F532" s="45" t="str">
        <f>VLOOKUP(D532,SERVIÇOS_AGOST!$A$7:$D$7425,3,0)</f>
        <v>UN</v>
      </c>
      <c r="G532" s="51">
        <v>25</v>
      </c>
      <c r="H532" s="47">
        <v>12.71</v>
      </c>
      <c r="I532" s="48">
        <f t="shared" si="16"/>
        <v>317.75</v>
      </c>
      <c r="J532" s="48">
        <f t="shared" si="17"/>
        <v>399.952</v>
      </c>
    </row>
    <row r="533" spans="1:10" s="11" customFormat="1" ht="30" customHeight="1">
      <c r="A533" s="64">
        <v>4507</v>
      </c>
      <c r="B533" s="44" t="s">
        <v>413</v>
      </c>
      <c r="C533" s="44" t="s">
        <v>12</v>
      </c>
      <c r="D533" s="52">
        <v>89735</v>
      </c>
      <c r="E533" s="50" t="str">
        <f>VLOOKUP(D533,SERVIÇOS_AGOST!$A$7:$D$7425,2,0)</f>
        <v>CURVA LONGA 90 GRAUS, PVC, SERIE NORMAL, ESGOTO PREDIAL, DN 50 MM, JUNTA ELÁSTICA, FORNECIDO E INSTALADO EM RAMAL DE DESCARGA OU RAMAL DE ESGOTO SANITÁRIO. AF_12/2014</v>
      </c>
      <c r="F533" s="45" t="str">
        <f>VLOOKUP(D533,SERVIÇOS_AGOST!$A$7:$D$7425,3,0)</f>
        <v>UN</v>
      </c>
      <c r="G533" s="51">
        <v>25</v>
      </c>
      <c r="H533" s="47">
        <v>13.53</v>
      </c>
      <c r="I533" s="48">
        <f t="shared" si="16"/>
        <v>338.25</v>
      </c>
      <c r="J533" s="48">
        <f t="shared" si="17"/>
        <v>425.755</v>
      </c>
    </row>
    <row r="534" spans="1:10" s="11" customFormat="1" ht="30" customHeight="1">
      <c r="A534" s="64">
        <v>4508</v>
      </c>
      <c r="B534" s="44" t="s">
        <v>413</v>
      </c>
      <c r="C534" s="44" t="s">
        <v>12</v>
      </c>
      <c r="D534" s="52">
        <v>89737</v>
      </c>
      <c r="E534" s="50" t="str">
        <f>VLOOKUP(D534,SERVIÇOS_AGOST!$A$7:$D$7425,2,0)</f>
        <v>JOELHO 90 GRAUS, PVC, SERIE NORMAL, ESGOTO PREDIAL, DN 75 MM, JUNTA ELÁSTICA, FORNECIDO E INSTALADO EM RAMAL DE DESCARGA OU RAMAL DE ESGOTO SANITÁRIO. AF_06/2022</v>
      </c>
      <c r="F534" s="45" t="str">
        <f>VLOOKUP(D534,SERVIÇOS_AGOST!$A$7:$D$7425,3,0)</f>
        <v>UN</v>
      </c>
      <c r="G534" s="51">
        <v>50</v>
      </c>
      <c r="H534" s="47">
        <v>9.85</v>
      </c>
      <c r="I534" s="48">
        <f t="shared" si="16"/>
        <v>492.5</v>
      </c>
      <c r="J534" s="48">
        <f t="shared" si="17"/>
        <v>619.91</v>
      </c>
    </row>
    <row r="535" spans="1:10" s="11" customFormat="1" ht="30" customHeight="1">
      <c r="A535" s="64">
        <v>4509</v>
      </c>
      <c r="B535" s="44" t="s">
        <v>413</v>
      </c>
      <c r="C535" s="44" t="s">
        <v>12</v>
      </c>
      <c r="D535" s="52">
        <v>89739</v>
      </c>
      <c r="E535" s="50" t="str">
        <f>VLOOKUP(D535,SERVIÇOS_AGOST!$A$7:$D$7425,2,0)</f>
        <v>JOELHO 45 GRAUS, PVC, SERIE NORMAL, ESGOTO PREDIAL, DN 75 MM, JUNTA ELÁSTICA, FORNECIDO E INSTALADO EM RAMAL DE DESCARGA OU RAMAL DE ESGOTO SANITÁRIO. AF_12/2014</v>
      </c>
      <c r="F535" s="45" t="str">
        <f>VLOOKUP(D535,SERVIÇOS_AGOST!$A$7:$D$7425,3,0)</f>
        <v>UN</v>
      </c>
      <c r="G535" s="51">
        <v>25</v>
      </c>
      <c r="H535" s="47">
        <v>13.07</v>
      </c>
      <c r="I535" s="48">
        <f t="shared" si="16"/>
        <v>326.75</v>
      </c>
      <c r="J535" s="48">
        <f t="shared" si="17"/>
        <v>411.28</v>
      </c>
    </row>
    <row r="536" spans="1:10" s="11" customFormat="1" ht="30" customHeight="1">
      <c r="A536" s="64">
        <v>4510</v>
      </c>
      <c r="B536" s="44" t="s">
        <v>413</v>
      </c>
      <c r="C536" s="44" t="s">
        <v>12</v>
      </c>
      <c r="D536" s="52">
        <v>89744</v>
      </c>
      <c r="E536" s="50" t="str">
        <f>VLOOKUP(D536,SERVIÇOS_AGOST!$A$7:$D$7425,2,0)</f>
        <v>JOELHO 90 GRAUS, PVC, SERIE NORMAL, ESGOTO PREDIAL, DN 100 MM, JUNTA ELÁSTICA, FORNECIDO E INSTALADO EM RAMAL DE DESCARGA OU RAMAL DE ESGOTO SANITÁRIO. AF_12/2014</v>
      </c>
      <c r="F536" s="45" t="str">
        <f>VLOOKUP(D536,SERVIÇOS_AGOST!$A$7:$D$7425,3,0)</f>
        <v>UN</v>
      </c>
      <c r="G536" s="51">
        <v>25</v>
      </c>
      <c r="H536" s="47">
        <v>15.9</v>
      </c>
      <c r="I536" s="48">
        <f t="shared" si="16"/>
        <v>397.5</v>
      </c>
      <c r="J536" s="48">
        <f t="shared" si="17"/>
        <v>500.33300000000003</v>
      </c>
    </row>
    <row r="537" spans="1:10" s="11" customFormat="1" ht="30" customHeight="1">
      <c r="A537" s="64">
        <v>4511</v>
      </c>
      <c r="B537" s="44" t="s">
        <v>413</v>
      </c>
      <c r="C537" s="44" t="s">
        <v>12</v>
      </c>
      <c r="D537" s="52">
        <v>89746</v>
      </c>
      <c r="E537" s="50" t="str">
        <f>VLOOKUP(D537,SERVIÇOS_AGOST!$A$7:$D$7425,2,0)</f>
        <v>JOELHO 45 GRAUS, PVC, SERIE NORMAL, ESGOTO PREDIAL, DN 100 MM, JUNTA ELÁSTICA, FORNECIDO E INSTALADO EM RAMAL DE DESCARGA OU RAMAL DE ESGOTO SANITÁRIO. AF_12/2014</v>
      </c>
      <c r="F537" s="45" t="str">
        <f>VLOOKUP(D537,SERVIÇOS_AGOST!$A$7:$D$7425,3,0)</f>
        <v>UN</v>
      </c>
      <c r="G537" s="51">
        <v>25</v>
      </c>
      <c r="H537" s="47">
        <v>15.85</v>
      </c>
      <c r="I537" s="48">
        <f t="shared" si="16"/>
        <v>396.25</v>
      </c>
      <c r="J537" s="48">
        <f t="shared" si="17"/>
        <v>498.76</v>
      </c>
    </row>
    <row r="538" spans="1:10" s="11" customFormat="1" ht="30" customHeight="1">
      <c r="A538" s="64">
        <v>4512</v>
      </c>
      <c r="B538" s="44" t="s">
        <v>413</v>
      </c>
      <c r="C538" s="44" t="s">
        <v>12</v>
      </c>
      <c r="D538" s="52">
        <v>89748</v>
      </c>
      <c r="E538" s="50" t="str">
        <f>VLOOKUP(D538,SERVIÇOS_AGOST!$A$7:$D$7425,2,0)</f>
        <v>CURVA CURTA 90 GRAUS, PVC, SERIE NORMAL, ESGOTO PREDIAL, DN 100 MM, JUNTA ELÁSTICA, FORNECIDO E INSTALADO EM RAMAL DE DESCARGA OU RAMAL DE ESGOTO SANITÁRIO. AF_12/2014</v>
      </c>
      <c r="F538" s="45" t="str">
        <f>VLOOKUP(D538,SERVIÇOS_AGOST!$A$7:$D$7425,3,0)</f>
        <v>UN</v>
      </c>
      <c r="G538" s="51">
        <v>25</v>
      </c>
      <c r="H538" s="47">
        <v>25.93</v>
      </c>
      <c r="I538" s="48">
        <f t="shared" si="16"/>
        <v>648.25</v>
      </c>
      <c r="J538" s="48">
        <f t="shared" si="17"/>
        <v>815.952</v>
      </c>
    </row>
    <row r="539" spans="1:10" s="11" customFormat="1" ht="20.100000000000001" customHeight="1">
      <c r="A539" s="64">
        <v>4513</v>
      </c>
      <c r="B539" s="44" t="s">
        <v>413</v>
      </c>
      <c r="C539" s="44" t="s">
        <v>12</v>
      </c>
      <c r="D539" s="52">
        <v>89576</v>
      </c>
      <c r="E539" s="50" t="str">
        <f>VLOOKUP(D539,SERVIÇOS_AGOST!$A$7:$D$7425,2,0)</f>
        <v>TUBO PVC, SÉRIE R, ÁGUA PLUVIAL, DN 75 MM, FORNECIDO E INSTALADO EM CONDUTORES VERTICAIS DE ÁGUAS PLUVIAIS. AF_06/2022</v>
      </c>
      <c r="F539" s="45" t="str">
        <f>VLOOKUP(D539,SERVIÇOS_AGOST!$A$7:$D$7425,3,0)</f>
        <v>M</v>
      </c>
      <c r="G539" s="51">
        <v>100</v>
      </c>
      <c r="H539" s="47">
        <v>18.72</v>
      </c>
      <c r="I539" s="48">
        <f t="shared" si="16"/>
        <v>1872</v>
      </c>
      <c r="J539" s="48">
        <f t="shared" si="17"/>
        <v>2356.2860000000001</v>
      </c>
    </row>
    <row r="540" spans="1:10" s="11" customFormat="1" ht="20.100000000000001" customHeight="1">
      <c r="A540" s="64">
        <v>4514</v>
      </c>
      <c r="B540" s="44" t="s">
        <v>413</v>
      </c>
      <c r="C540" s="44" t="s">
        <v>12</v>
      </c>
      <c r="D540" s="52">
        <v>89578</v>
      </c>
      <c r="E540" s="50" t="str">
        <f>VLOOKUP(D540,SERVIÇOS_AGOST!$A$7:$D$7425,2,0)</f>
        <v>TUBO PVC, SÉRIE R, ÁGUA PLUVIAL, DN 100 MM, FORNECIDO E INSTALADO EM CONDUTORES VERTICAIS DE ÁGUAS PLUVIAIS. AF_06/2022</v>
      </c>
      <c r="F540" s="45" t="str">
        <f>VLOOKUP(D540,SERVIÇOS_AGOST!$A$7:$D$7425,3,0)</f>
        <v>M</v>
      </c>
      <c r="G540" s="51">
        <v>100</v>
      </c>
      <c r="H540" s="47">
        <v>32.49</v>
      </c>
      <c r="I540" s="48">
        <f t="shared" si="16"/>
        <v>3249</v>
      </c>
      <c r="J540" s="48">
        <f t="shared" si="17"/>
        <v>4089.5160000000001</v>
      </c>
    </row>
    <row r="541" spans="1:10" s="11" customFormat="1" ht="30" customHeight="1">
      <c r="A541" s="64">
        <v>4515</v>
      </c>
      <c r="B541" s="44" t="s">
        <v>413</v>
      </c>
      <c r="C541" s="44" t="s">
        <v>12</v>
      </c>
      <c r="D541" s="52">
        <v>89785</v>
      </c>
      <c r="E541" s="50" t="str">
        <f>VLOOKUP(D541,SERVIÇOS_AGOST!$A$7:$D$7425,2,0)</f>
        <v>JUNÇÃO SIMPLES, PVC, SERIE NORMAL, ESGOTO PREDIAL, DN 50 X 50 MM, JUNTA ELÁSTICA, FORNECIDO E INSTALADO EM RAMAL DE DESCARGA OU RAMAL DE ESGOTO SANITÁRIO. AF_12/2014</v>
      </c>
      <c r="F541" s="45" t="str">
        <f>VLOOKUP(D541,SERVIÇOS_AGOST!$A$7:$D$7425,3,0)</f>
        <v>UN</v>
      </c>
      <c r="G541" s="51">
        <v>25</v>
      </c>
      <c r="H541" s="47">
        <v>14.7</v>
      </c>
      <c r="I541" s="48">
        <f t="shared" si="16"/>
        <v>367.5</v>
      </c>
      <c r="J541" s="48">
        <f t="shared" si="17"/>
        <v>462.572</v>
      </c>
    </row>
    <row r="542" spans="1:10" s="11" customFormat="1" ht="30" customHeight="1">
      <c r="A542" s="64">
        <v>4516</v>
      </c>
      <c r="B542" s="44" t="s">
        <v>413</v>
      </c>
      <c r="C542" s="44" t="s">
        <v>12</v>
      </c>
      <c r="D542" s="52">
        <v>89797</v>
      </c>
      <c r="E542" s="50" t="str">
        <f>VLOOKUP(D542,SERVIÇOS_AGOST!$A$7:$D$7425,2,0)</f>
        <v>JUNÇÃO SIMPLES, PVC, SERIE NORMAL, ESGOTO PREDIAL, DN 100 X 100 MM, JUNTA ELÁSTICA, FORNECIDO E INSTALADO EM RAMAL DE DESCARGA OU RAMAL DE ESGOTO SANITÁRIO. AF_12/2014</v>
      </c>
      <c r="F542" s="45" t="str">
        <f>VLOOKUP(D542,SERVIÇOS_AGOST!$A$7:$D$7425,3,0)</f>
        <v>UN</v>
      </c>
      <c r="G542" s="51">
        <v>25</v>
      </c>
      <c r="H542" s="47">
        <v>31.86</v>
      </c>
      <c r="I542" s="48">
        <f t="shared" si="16"/>
        <v>796.5</v>
      </c>
      <c r="J542" s="48">
        <f t="shared" si="17"/>
        <v>1002.5549999999999</v>
      </c>
    </row>
    <row r="543" spans="1:10" s="11" customFormat="1" ht="20.100000000000001" customHeight="1">
      <c r="A543" s="64">
        <v>4517</v>
      </c>
      <c r="B543" s="44" t="s">
        <v>413</v>
      </c>
      <c r="C543" s="44" t="s">
        <v>12</v>
      </c>
      <c r="D543" s="52">
        <v>92341</v>
      </c>
      <c r="E543" s="50" t="str">
        <f>VLOOKUP(D543,SERVIÇOS_AGOST!$A$7:$D$7425,2,0)</f>
        <v>TUBO DE AÇO GALVANIZADO COM COSTURA, CLASSE MÉDIA, DN 50 (2"), CONEXÃO ROSQUEADA, INSTALADO EM PRUMADAS - FORNECIMENTO E INSTALAÇÃO. AF_10/2020</v>
      </c>
      <c r="F543" s="45" t="str">
        <f>VLOOKUP(D543,SERVIÇOS_AGOST!$A$7:$D$7425,3,0)</f>
        <v>M</v>
      </c>
      <c r="G543" s="51">
        <v>25</v>
      </c>
      <c r="H543" s="47">
        <v>85.31</v>
      </c>
      <c r="I543" s="48">
        <f t="shared" si="16"/>
        <v>2132.75</v>
      </c>
      <c r="J543" s="48">
        <f t="shared" si="17"/>
        <v>2684.4920000000002</v>
      </c>
    </row>
    <row r="544" spans="1:10" s="11" customFormat="1" ht="20.100000000000001" customHeight="1">
      <c r="A544" s="64">
        <v>4518</v>
      </c>
      <c r="B544" s="44" t="s">
        <v>413</v>
      </c>
      <c r="C544" s="44" t="s">
        <v>12</v>
      </c>
      <c r="D544" s="52">
        <v>92342</v>
      </c>
      <c r="E544" s="50" t="str">
        <f>VLOOKUP(D544,SERVIÇOS_AGOST!$A$7:$D$7425,2,0)</f>
        <v>TUBO DE AÇO GALVANIZADO COM COSTURA, CLASSE MÉDIA, DN 65 (2 1/2"), CONEXÃO ROSQUEADA, INSTALADO EM PRUMADAS - FORNECIMENTO E INSTALAÇÃO. AF_10/2020</v>
      </c>
      <c r="F544" s="45" t="str">
        <f>VLOOKUP(D544,SERVIÇOS_AGOST!$A$7:$D$7425,3,0)</f>
        <v>M</v>
      </c>
      <c r="G544" s="51">
        <v>20</v>
      </c>
      <c r="H544" s="47">
        <v>104.16</v>
      </c>
      <c r="I544" s="48">
        <f t="shared" si="16"/>
        <v>2083.1999999999998</v>
      </c>
      <c r="J544" s="48">
        <f t="shared" si="17"/>
        <v>2622.1239999999998</v>
      </c>
    </row>
    <row r="545" spans="1:10" s="11" customFormat="1" ht="20.100000000000001" customHeight="1">
      <c r="A545" s="64">
        <v>4519</v>
      </c>
      <c r="B545" s="44" t="s">
        <v>413</v>
      </c>
      <c r="C545" s="44" t="s">
        <v>12</v>
      </c>
      <c r="D545" s="52">
        <v>92343</v>
      </c>
      <c r="E545" s="50" t="str">
        <f>VLOOKUP(D545,SERVIÇOS_AGOST!$A$7:$D$7425,2,0)</f>
        <v>TUBO DE AÇO GALVANIZADO COM COSTURA, CLASSE MÉDIA, DN 80 (3"), CONEXÃO ROSQUEADA, INSTALADO EM PRUMADAS - FORNECIMENTO E INSTALAÇÃO. AF_10/2020</v>
      </c>
      <c r="F545" s="45" t="str">
        <f>VLOOKUP(D545,SERVIÇOS_AGOST!$A$7:$D$7425,3,0)</f>
        <v>M</v>
      </c>
      <c r="G545" s="51">
        <v>20</v>
      </c>
      <c r="H545" s="47">
        <v>136.94</v>
      </c>
      <c r="I545" s="48">
        <f t="shared" si="16"/>
        <v>2738.8</v>
      </c>
      <c r="J545" s="48">
        <f t="shared" si="17"/>
        <v>3447.328</v>
      </c>
    </row>
    <row r="546" spans="1:10" s="11" customFormat="1" ht="30" customHeight="1">
      <c r="A546" s="64">
        <v>4520</v>
      </c>
      <c r="B546" s="44" t="s">
        <v>413</v>
      </c>
      <c r="C546" s="44" t="s">
        <v>12</v>
      </c>
      <c r="D546" s="52">
        <v>92367</v>
      </c>
      <c r="E546" s="50" t="str">
        <f>VLOOKUP(D546,SERVIÇOS_AGOST!$A$7:$D$7425,2,0)</f>
        <v>TUBO DE AÇO GALVANIZADO COM COSTURA, CLASSE MÉDIA, DN 65 (2 1/2"), CONEXÃO ROSQUEADA, INSTALADO EM REDE DE ALIMENTAÇÃO PARA HIDRANTE - FORNECIMENTO E INSTALAÇÃO. AF_10/2020</v>
      </c>
      <c r="F546" s="45" t="str">
        <f>VLOOKUP(D546,SERVIÇOS_AGOST!$A$7:$D$7425,3,0)</f>
        <v>M</v>
      </c>
      <c r="G546" s="51">
        <v>20</v>
      </c>
      <c r="H546" s="47">
        <v>97.72</v>
      </c>
      <c r="I546" s="48">
        <f t="shared" si="16"/>
        <v>1954.4</v>
      </c>
      <c r="J546" s="48">
        <f t="shared" si="17"/>
        <v>2460.0030000000002</v>
      </c>
    </row>
    <row r="547" spans="1:10" s="11" customFormat="1" ht="30" customHeight="1">
      <c r="A547" s="64">
        <v>4521</v>
      </c>
      <c r="B547" s="44" t="s">
        <v>413</v>
      </c>
      <c r="C547" s="44" t="s">
        <v>12</v>
      </c>
      <c r="D547" s="52">
        <v>92368</v>
      </c>
      <c r="E547" s="50" t="str">
        <f>VLOOKUP(D547,SERVIÇOS_AGOST!$A$7:$D$7425,2,0)</f>
        <v>TUBO DE AÇO GALVANIZADO COM COSTURA, CLASSE MÉDIA, DN 80 (3"), CONEXÃO ROSQUEADA, INSTALADO EM REDE DE ALIMENTAÇÃO PARA HIDRANTE - FORNECIMENTO E INSTALAÇÃO. AF_10/2020</v>
      </c>
      <c r="F547" s="45" t="str">
        <f>VLOOKUP(D547,SERVIÇOS_AGOST!$A$7:$D$7425,3,0)</f>
        <v>M</v>
      </c>
      <c r="G547" s="51">
        <v>20</v>
      </c>
      <c r="H547" s="47">
        <v>130.22999999999999</v>
      </c>
      <c r="I547" s="48">
        <f t="shared" si="16"/>
        <v>2604.6</v>
      </c>
      <c r="J547" s="48">
        <f t="shared" si="17"/>
        <v>3278.41</v>
      </c>
    </row>
    <row r="548" spans="1:10" s="11" customFormat="1" ht="20.100000000000001" customHeight="1">
      <c r="A548" s="64">
        <v>4522</v>
      </c>
      <c r="B548" s="44" t="s">
        <v>413</v>
      </c>
      <c r="C548" s="44" t="s">
        <v>12</v>
      </c>
      <c r="D548" s="52">
        <v>101918</v>
      </c>
      <c r="E548" s="50" t="str">
        <f>VLOOKUP(D548,SERVIÇOS_AGOST!$A$7:$D$7425,2,0)</f>
        <v>TUBO DE AÇO GALVANIZADO COM COSTURA, CLASSE MÉDIA, DN 100 (4"), CONEXÃO ROSQUEADA, INSTALADO EM PRUMADAS - FORNECIMENTO E INSTALAÇÃO. AF_10/2020</v>
      </c>
      <c r="F548" s="45" t="str">
        <f>VLOOKUP(D548,SERVIÇOS_AGOST!$A$7:$D$7425,3,0)</f>
        <v>M</v>
      </c>
      <c r="G548" s="51">
        <v>20</v>
      </c>
      <c r="H548" s="47">
        <v>185.04</v>
      </c>
      <c r="I548" s="48">
        <f t="shared" si="16"/>
        <v>3700.8</v>
      </c>
      <c r="J548" s="48">
        <f t="shared" si="17"/>
        <v>4658.1970000000001</v>
      </c>
    </row>
    <row r="549" spans="1:10" s="11" customFormat="1" ht="30" customHeight="1">
      <c r="A549" s="64">
        <v>4523</v>
      </c>
      <c r="B549" s="44" t="s">
        <v>413</v>
      </c>
      <c r="C549" s="44" t="s">
        <v>12</v>
      </c>
      <c r="D549" s="52">
        <v>101927</v>
      </c>
      <c r="E549" s="50" t="str">
        <f>VLOOKUP(D549,SERVIÇOS_AGOST!$A$7:$D$7425,2,0)</f>
        <v>TUBO DE AÇO GALVANIZADO COM COSTURA, CLASSE MÉDIA, DN 100 (4"), CONEXÃO ROSQUEADA, INSTALADO EM REDE DE ALIMENTAÇÃO PARA HIDRANTE - FORNECIMENTO E INSTALAÇÃO. AF_10/2020</v>
      </c>
      <c r="F549" s="45" t="str">
        <f>VLOOKUP(D549,SERVIÇOS_AGOST!$A$7:$D$7425,3,0)</f>
        <v>M</v>
      </c>
      <c r="G549" s="51">
        <v>30</v>
      </c>
      <c r="H549" s="47">
        <v>177.96</v>
      </c>
      <c r="I549" s="48">
        <f t="shared" si="16"/>
        <v>5338.8</v>
      </c>
      <c r="J549" s="48">
        <f t="shared" si="17"/>
        <v>6719.9480000000003</v>
      </c>
    </row>
    <row r="550" spans="1:10" s="11" customFormat="1" ht="20.100000000000001" customHeight="1">
      <c r="A550" s="64">
        <v>4524</v>
      </c>
      <c r="B550" s="44" t="s">
        <v>413</v>
      </c>
      <c r="C550" s="44" t="s">
        <v>12</v>
      </c>
      <c r="D550" s="52">
        <v>101924</v>
      </c>
      <c r="E550" s="50" t="str">
        <f>VLOOKUP(D550,SERVIÇOS_AGOST!$A$7:$D$7425,2,0)</f>
        <v>NIPLE, EM FERRO GALVANIZADO, 4", CONEXÃO ROSQUEADA, INSTALADO EM PRUMADAS - FORNECIMENTO E INSTALAÇÃO. AF_10/2020</v>
      </c>
      <c r="F550" s="45" t="str">
        <f>VLOOKUP(D550,SERVIÇOS_AGOST!$A$7:$D$7425,3,0)</f>
        <v>UN</v>
      </c>
      <c r="G550" s="51">
        <v>10</v>
      </c>
      <c r="H550" s="47">
        <v>126.73</v>
      </c>
      <c r="I550" s="48">
        <f t="shared" si="16"/>
        <v>1267.3</v>
      </c>
      <c r="J550" s="48">
        <f t="shared" si="17"/>
        <v>1595.1510000000001</v>
      </c>
    </row>
    <row r="551" spans="1:10" s="11" customFormat="1" ht="20.100000000000001" customHeight="1">
      <c r="A551" s="64">
        <v>4525</v>
      </c>
      <c r="B551" s="44" t="s">
        <v>413</v>
      </c>
      <c r="C551" s="44" t="s">
        <v>12</v>
      </c>
      <c r="D551" s="52">
        <v>101925</v>
      </c>
      <c r="E551" s="50" t="str">
        <f>VLOOKUP(D551,SERVIÇOS_AGOST!$A$7:$D$7425,2,0)</f>
        <v>JOELHO 90°, EM FERRO GALVANIZADO, 4", CONEXÃO ROSQUEADA, INSTALADO EM PRUMADAS - FORNECIMENTO E INSTALAÇÃO. AF_10/2020</v>
      </c>
      <c r="F551" s="45" t="str">
        <f>VLOOKUP(D551,SERVIÇOS_AGOST!$A$7:$D$7425,3,0)</f>
        <v>UN</v>
      </c>
      <c r="G551" s="51">
        <v>10</v>
      </c>
      <c r="H551" s="47">
        <v>214.06</v>
      </c>
      <c r="I551" s="48">
        <f t="shared" si="16"/>
        <v>2140.6</v>
      </c>
      <c r="J551" s="48">
        <f t="shared" si="17"/>
        <v>2694.373</v>
      </c>
    </row>
    <row r="552" spans="1:10" s="11" customFormat="1" ht="20.100000000000001" customHeight="1">
      <c r="A552" s="64">
        <v>4526</v>
      </c>
      <c r="B552" s="44" t="s">
        <v>413</v>
      </c>
      <c r="C552" s="44" t="s">
        <v>12</v>
      </c>
      <c r="D552" s="52">
        <v>101929</v>
      </c>
      <c r="E552" s="50" t="str">
        <f>VLOOKUP(D552,SERVIÇOS_AGOST!$A$7:$D$7425,2,0)</f>
        <v>LUVA, EM FERRO GALVANIZADO, 4", CONEXÃO ROSQUEADA, INSTALADO EM REDE DE ALIMENTAÇÃO PARA HIDRANTE - FORNECIMENTO E INSTALAÇÃO. AF_10/2020</v>
      </c>
      <c r="F552" s="45" t="str">
        <f>VLOOKUP(D552,SERVIÇOS_AGOST!$A$7:$D$7425,3,0)</f>
        <v>UN</v>
      </c>
      <c r="G552" s="51">
        <v>10</v>
      </c>
      <c r="H552" s="47">
        <v>138.15</v>
      </c>
      <c r="I552" s="48">
        <f t="shared" si="16"/>
        <v>1381.5</v>
      </c>
      <c r="J552" s="48">
        <f t="shared" si="17"/>
        <v>1738.894</v>
      </c>
    </row>
    <row r="553" spans="1:10" s="11" customFormat="1" ht="30" customHeight="1">
      <c r="A553" s="64">
        <v>4527</v>
      </c>
      <c r="B553" s="44" t="s">
        <v>413</v>
      </c>
      <c r="C553" s="44" t="s">
        <v>12</v>
      </c>
      <c r="D553" s="52">
        <v>101930</v>
      </c>
      <c r="E553" s="50" t="str">
        <f>VLOOKUP(D553,SERVIÇOS_AGOST!$A$7:$D$7425,2,0)</f>
        <v>LUVA DE REDUÇÃO, EM FERRO GALVANIZADO, 4" X 2 1/2", CONEXÃO ROSQUEADA, INSTALADO EM REDE DE ALIMENTAÇÃO PARA HIDRANTE - FORNECIMENTO E INSTALAÇÃO. AF_10/2020</v>
      </c>
      <c r="F553" s="45" t="str">
        <f>VLOOKUP(D553,SERVIÇOS_AGOST!$A$7:$D$7425,3,0)</f>
        <v>UN</v>
      </c>
      <c r="G553" s="51">
        <v>10</v>
      </c>
      <c r="H553" s="47">
        <v>158.94999999999999</v>
      </c>
      <c r="I553" s="48">
        <f t="shared" si="16"/>
        <v>1589.5</v>
      </c>
      <c r="J553" s="48">
        <f t="shared" si="17"/>
        <v>2000.704</v>
      </c>
    </row>
    <row r="554" spans="1:10" s="11" customFormat="1" ht="20.100000000000001" customHeight="1">
      <c r="A554" s="64">
        <v>4528</v>
      </c>
      <c r="B554" s="44" t="s">
        <v>413</v>
      </c>
      <c r="C554" s="44" t="s">
        <v>12</v>
      </c>
      <c r="D554" s="52">
        <v>101931</v>
      </c>
      <c r="E554" s="50" t="str">
        <f>VLOOKUP(D554,SERVIÇOS_AGOST!$A$7:$D$7425,2,0)</f>
        <v>LUVA DE REDUÇÃO, EM FERRO GALVANIZADO, 4" X 2", CONEXÃO ROSQUEADA, INSTALADO EM REDE DE ALIMENTAÇÃO PARA HIDRANTE - FORNECIMENTO E INSTALAÇÃO. AF_10/2020</v>
      </c>
      <c r="F554" s="45" t="str">
        <f>VLOOKUP(D554,SERVIÇOS_AGOST!$A$7:$D$7425,3,0)</f>
        <v>UN</v>
      </c>
      <c r="G554" s="51">
        <v>10</v>
      </c>
      <c r="H554" s="47">
        <v>158.94999999999999</v>
      </c>
      <c r="I554" s="48">
        <f t="shared" si="16"/>
        <v>1589.5</v>
      </c>
      <c r="J554" s="48">
        <f t="shared" si="17"/>
        <v>2000.704</v>
      </c>
    </row>
    <row r="555" spans="1:10" s="11" customFormat="1" ht="20.100000000000001" customHeight="1">
      <c r="A555" s="64">
        <v>4529</v>
      </c>
      <c r="B555" s="44" t="s">
        <v>413</v>
      </c>
      <c r="C555" s="44" t="s">
        <v>12</v>
      </c>
      <c r="D555" s="52">
        <v>101932</v>
      </c>
      <c r="E555" s="50" t="str">
        <f>VLOOKUP(D555,SERVIÇOS_AGOST!$A$7:$D$7425,2,0)</f>
        <v>LUVA DE REDUÇÃO, EM FERRO GALVANIZADO, 4" X 3", CONEXÃO ROSQUEADA, INSTALADO EM REDE DE ALIMENTAÇÃO PARA HIDRANTE - FORNECIMENTO E INSTALAÇÃO. AF_10/2020</v>
      </c>
      <c r="F555" s="45" t="str">
        <f>VLOOKUP(D555,SERVIÇOS_AGOST!$A$7:$D$7425,3,0)</f>
        <v>UN</v>
      </c>
      <c r="G555" s="51">
        <v>10</v>
      </c>
      <c r="H555" s="47">
        <v>158.94999999999999</v>
      </c>
      <c r="I555" s="48">
        <f t="shared" si="16"/>
        <v>1589.5</v>
      </c>
      <c r="J555" s="48">
        <f t="shared" si="17"/>
        <v>2000.704</v>
      </c>
    </row>
    <row r="556" spans="1:10" s="11" customFormat="1" ht="20.100000000000001" customHeight="1">
      <c r="A556" s="64">
        <v>4530</v>
      </c>
      <c r="B556" s="44" t="s">
        <v>413</v>
      </c>
      <c r="C556" s="44" t="s">
        <v>12</v>
      </c>
      <c r="D556" s="52">
        <v>101928</v>
      </c>
      <c r="E556" s="50" t="str">
        <f>VLOOKUP(D556,SERVIÇOS_AGOST!$A$7:$D$7425,2,0)</f>
        <v>UNIÃO, EM FERRO GALVANIZADO, 4", CONEXÃO ROSQUEADA, INSTALADO EM REDE DE ALIMENTAÇÃO PARA HIDRANTE - FORNECIMENTO E INSTALAÇÃO. AF_10/2020</v>
      </c>
      <c r="F556" s="45" t="str">
        <f>VLOOKUP(D556,SERVIÇOS_AGOST!$A$7:$D$7425,3,0)</f>
        <v>UN</v>
      </c>
      <c r="G556" s="51">
        <v>10</v>
      </c>
      <c r="H556" s="47">
        <v>299.73</v>
      </c>
      <c r="I556" s="48">
        <f t="shared" si="16"/>
        <v>2997.3</v>
      </c>
      <c r="J556" s="48">
        <f t="shared" si="17"/>
        <v>3772.7020000000002</v>
      </c>
    </row>
    <row r="557" spans="1:10" s="11" customFormat="1" ht="20.100000000000001" customHeight="1">
      <c r="A557" s="64">
        <v>4531</v>
      </c>
      <c r="B557" s="44" t="s">
        <v>413</v>
      </c>
      <c r="C557" s="44" t="s">
        <v>12</v>
      </c>
      <c r="D557" s="52">
        <v>101935</v>
      </c>
      <c r="E557" s="50" t="str">
        <f>VLOOKUP(D557,SERVIÇOS_AGOST!$A$7:$D$7425,2,0)</f>
        <v>TÊ, EM FERRO GALVANIZADO, 4", CONEXÃO ROSQUEADA, INSTALADO EM REDE DE ALIMENTAÇÃO PARA HIDRANTE - FORNECIMENTO E INSTALAÇÃO. AF_10/2020</v>
      </c>
      <c r="F557" s="45" t="str">
        <f>VLOOKUP(D557,SERVIÇOS_AGOST!$A$7:$D$7425,3,0)</f>
        <v>UN</v>
      </c>
      <c r="G557" s="51">
        <v>10</v>
      </c>
      <c r="H557" s="47">
        <v>280.60000000000002</v>
      </c>
      <c r="I557" s="48">
        <f t="shared" si="16"/>
        <v>2806</v>
      </c>
      <c r="J557" s="48">
        <f t="shared" si="17"/>
        <v>3531.9119999999998</v>
      </c>
    </row>
    <row r="558" spans="1:10" s="11" customFormat="1" ht="20.100000000000001" customHeight="1">
      <c r="A558" s="64">
        <v>4532</v>
      </c>
      <c r="B558" s="44" t="s">
        <v>413</v>
      </c>
      <c r="C558" s="44" t="s">
        <v>12</v>
      </c>
      <c r="D558" s="52">
        <v>86889</v>
      </c>
      <c r="E558" s="50" t="str">
        <f>VLOOKUP(D558,SERVIÇOS_AGOST!$A$7:$D$7425,2,0)</f>
        <v>BANCADA DE GRANITO CINZA POLIDO, DE 1,50 X 0,60 M, PARA PIA DE COZINHA - FORNECIMENTO E INSTALAÇÃO. AF_01/2020</v>
      </c>
      <c r="F558" s="45" t="str">
        <f>VLOOKUP(D558,SERVIÇOS_AGOST!$A$7:$D$7425,3,0)</f>
        <v>UN</v>
      </c>
      <c r="G558" s="51">
        <v>20</v>
      </c>
      <c r="H558" s="89">
        <v>544.17999999999995</v>
      </c>
      <c r="I558" s="48">
        <f t="shared" si="16"/>
        <v>10883.6</v>
      </c>
      <c r="J558" s="48">
        <f t="shared" si="17"/>
        <v>13699.187</v>
      </c>
    </row>
    <row r="559" spans="1:10" s="11" customFormat="1" ht="9.9499999999999993" customHeight="1">
      <c r="A559" s="64">
        <v>4533</v>
      </c>
      <c r="B559" s="44" t="s">
        <v>413</v>
      </c>
      <c r="C559" s="44" t="s">
        <v>12</v>
      </c>
      <c r="D559" s="52">
        <v>100848</v>
      </c>
      <c r="E559" s="50" t="str">
        <f>VLOOKUP(D559,SERVIÇOS_AGOST!$A$7:$D$7425,2,0)</f>
        <v>VASO SANITÁRIO INFANTIL LOUÇA BRANCA - FORNECIMENTO E INSTALACAO. AF_01/2020</v>
      </c>
      <c r="F559" s="45" t="str">
        <f>VLOOKUP(D559,SERVIÇOS_AGOST!$A$7:$D$7425,3,0)</f>
        <v>UN</v>
      </c>
      <c r="G559" s="51">
        <v>2</v>
      </c>
      <c r="H559" s="89">
        <v>352.97</v>
      </c>
      <c r="I559" s="48">
        <f t="shared" si="16"/>
        <v>705.94</v>
      </c>
      <c r="J559" s="48">
        <f t="shared" si="17"/>
        <v>888.56700000000001</v>
      </c>
    </row>
    <row r="560" spans="1:10" s="11" customFormat="1" ht="20.100000000000001" customHeight="1">
      <c r="A560" s="64">
        <v>4534</v>
      </c>
      <c r="B560" s="44" t="s">
        <v>413</v>
      </c>
      <c r="C560" s="44" t="s">
        <v>12</v>
      </c>
      <c r="D560" s="52">
        <v>86872</v>
      </c>
      <c r="E560" s="50" t="str">
        <f>VLOOKUP(D560,SERVIÇOS_AGOST!$A$7:$D$7425,2,0)</f>
        <v>TANQUE DE LOUÇA BRANCA COM COLUNA, 30L OU EQUIVALENTE - FORNECIMENTO E INSTALAÇÃO. AF_01/2020</v>
      </c>
      <c r="F560" s="45" t="str">
        <f>VLOOKUP(D560,SERVIÇOS_AGOST!$A$7:$D$7425,3,0)</f>
        <v>UN</v>
      </c>
      <c r="G560" s="51">
        <v>2</v>
      </c>
      <c r="H560" s="89">
        <v>451.78</v>
      </c>
      <c r="I560" s="48">
        <f t="shared" si="16"/>
        <v>903.56</v>
      </c>
      <c r="J560" s="48">
        <f t="shared" si="17"/>
        <v>1137.3109999999999</v>
      </c>
    </row>
    <row r="561" spans="1:10" s="11" customFormat="1" ht="39.950000000000003" customHeight="1">
      <c r="A561" s="64">
        <v>4535</v>
      </c>
      <c r="B561" s="44" t="s">
        <v>413</v>
      </c>
      <c r="C561" s="44" t="s">
        <v>12</v>
      </c>
      <c r="D561" s="52">
        <v>93396</v>
      </c>
      <c r="E561" s="50" t="str">
        <f>VLOOKUP(D561,SERVIÇOS_AGOST!$A$7:$D$7425,2,0)</f>
        <v>BANCADA GRANITO CINZA,  50 X 60 CM, INCL. CUBA DE EMBUTIR OVAL LOUÇA BRANCA 35 X 50 CM, VÁLVULA METAL CROMADO, SIFÃO FLEXÍVEL PVC, ENGATE 30 CM FLEXÍVEL PLÁSTICO E TORNEIRA CROMADA DE MESA, PADRÃO POPULAR - FORNEC. E INSTALAÇÃO. AF_01/2020</v>
      </c>
      <c r="F561" s="45" t="str">
        <f>VLOOKUP(D561,SERVIÇOS_AGOST!$A$7:$D$7425,3,0)</f>
        <v>UN</v>
      </c>
      <c r="G561" s="51">
        <v>20</v>
      </c>
      <c r="H561" s="89">
        <v>466.73</v>
      </c>
      <c r="I561" s="48">
        <f t="shared" si="16"/>
        <v>9334.6</v>
      </c>
      <c r="J561" s="48">
        <f t="shared" si="17"/>
        <v>11749.460999999999</v>
      </c>
    </row>
    <row r="562" spans="1:10" s="11" customFormat="1" ht="39.950000000000003" customHeight="1">
      <c r="A562" s="64">
        <v>4536</v>
      </c>
      <c r="B562" s="44" t="s">
        <v>413</v>
      </c>
      <c r="C562" s="44" t="s">
        <v>12</v>
      </c>
      <c r="D562" s="52">
        <v>93442</v>
      </c>
      <c r="E562" s="50" t="str">
        <f>VLOOKUP(D562,SERVIÇOS_AGOST!$A$7:$D$7425,2,0)</f>
        <v>BANCADA MÁRMORE BRANCO 150 X 60 CM, COM CUBA DE EMBUTIR DE AÇO, VÁLVULA AMERICANA E SIFÃO TIPO GARRAFA EM METAL , ENGATE FLEXÍVEL 30 CM, TORNEIRA CROMADA, DE MESA, 1/2</v>
      </c>
      <c r="F562" s="45" t="str">
        <f>VLOOKUP(D562,SERVIÇOS_AGOST!$A$7:$D$7425,3,0)</f>
        <v>UN</v>
      </c>
      <c r="G562" s="51">
        <v>20</v>
      </c>
      <c r="H562" s="47">
        <v>1012.51</v>
      </c>
      <c r="I562" s="48">
        <f t="shared" si="16"/>
        <v>20250.2</v>
      </c>
      <c r="J562" s="48">
        <f t="shared" si="17"/>
        <v>25488.927</v>
      </c>
    </row>
    <row r="563" spans="1:10" s="11" customFormat="1" ht="20.100000000000001" customHeight="1">
      <c r="A563" s="64">
        <v>4537</v>
      </c>
      <c r="B563" s="44" t="s">
        <v>413</v>
      </c>
      <c r="C563" s="44" t="s">
        <v>12</v>
      </c>
      <c r="D563" s="52">
        <v>95469</v>
      </c>
      <c r="E563" s="50" t="str">
        <f>VLOOKUP(D563,SERVIÇOS_AGOST!$A$7:$D$7425,2,0)</f>
        <v>VASO SANITARIO SIFONADO CONVENCIONAL COM  LOUÇA BRANCA - FORNECIMENTO E INSTALAÇÃO. AF_01/2020</v>
      </c>
      <c r="F563" s="45" t="str">
        <f>VLOOKUP(D563,SERVIÇOS_AGOST!$A$7:$D$7425,3,0)</f>
        <v>UN</v>
      </c>
      <c r="G563" s="51">
        <v>5</v>
      </c>
      <c r="H563" s="89">
        <v>191.08</v>
      </c>
      <c r="I563" s="48">
        <f t="shared" si="16"/>
        <v>955.4</v>
      </c>
      <c r="J563" s="48">
        <f t="shared" si="17"/>
        <v>1202.5619999999999</v>
      </c>
    </row>
    <row r="564" spans="1:10" s="11" customFormat="1" ht="30" customHeight="1">
      <c r="A564" s="64">
        <v>4538</v>
      </c>
      <c r="B564" s="44" t="s">
        <v>413</v>
      </c>
      <c r="C564" s="44" t="s">
        <v>12</v>
      </c>
      <c r="D564" s="52">
        <v>86932</v>
      </c>
      <c r="E564" s="50" t="str">
        <f>VLOOKUP(D564,SERVIÇOS_AGOST!$A$7:$D$7425,2,0)</f>
        <v>VASO SANITÁRIO SIFONADO COM CAIXA ACOPLADA LOUÇA BRANCA - PADRÃO MÉDIO, INCLUSO ENGATE FLEXÍVEL EM METAL CROMADO, 1/2  X 40CM - FORNECIMENTO E INSTALAÇÃO. AF_01/2020</v>
      </c>
      <c r="F564" s="45" t="str">
        <f>VLOOKUP(D564,SERVIÇOS_AGOST!$A$7:$D$7425,3,0)</f>
        <v>UN</v>
      </c>
      <c r="G564" s="51">
        <v>5</v>
      </c>
      <c r="H564" s="89">
        <v>367.91</v>
      </c>
      <c r="I564" s="48">
        <f t="shared" si="16"/>
        <v>1839.55</v>
      </c>
      <c r="J564" s="48">
        <f t="shared" si="17"/>
        <v>2315.442</v>
      </c>
    </row>
    <row r="565" spans="1:10" s="11" customFormat="1" ht="30" customHeight="1">
      <c r="A565" s="64">
        <v>4539</v>
      </c>
      <c r="B565" s="44" t="s">
        <v>413</v>
      </c>
      <c r="C565" s="44" t="s">
        <v>12</v>
      </c>
      <c r="D565" s="52">
        <v>95470</v>
      </c>
      <c r="E565" s="50" t="str">
        <f>VLOOKUP(D565,SERVIÇOS_AGOST!$A$7:$D$7425,2,0)</f>
        <v>VASO SANITARIO SIFONADO CONVENCIONAL COM LOUÇA BRANCA, INCLUSO CONJUNTO DE LIGAÇÃO PARA BACIA SANITÁRIA AJUSTÁVEL - FORNECIMENTO E INSTALAÇÃO. AF_10/2016</v>
      </c>
      <c r="F565" s="45" t="str">
        <f>VLOOKUP(D565,SERVIÇOS_AGOST!$A$7:$D$7425,3,0)</f>
        <v>UN</v>
      </c>
      <c r="G565" s="51">
        <v>5</v>
      </c>
      <c r="H565" s="89">
        <v>197.84</v>
      </c>
      <c r="I565" s="48">
        <f t="shared" si="16"/>
        <v>989.2</v>
      </c>
      <c r="J565" s="48">
        <f t="shared" si="17"/>
        <v>1245.106</v>
      </c>
    </row>
    <row r="566" spans="1:10" s="11" customFormat="1" ht="20.100000000000001" customHeight="1">
      <c r="A566" s="64">
        <v>4540</v>
      </c>
      <c r="B566" s="44" t="s">
        <v>413</v>
      </c>
      <c r="C566" s="44" t="s">
        <v>12</v>
      </c>
      <c r="D566" s="52">
        <v>95471</v>
      </c>
      <c r="E566" s="50" t="str">
        <f>VLOOKUP(D566,SERVIÇOS_AGOST!$A$7:$D$7425,2,0)</f>
        <v>VASO SANITARIO SIFONADO CONVENCIONAL PARA PCD SEM FURO FRONTAL COM  LOUÇA BRANCA SEM ASSENTO -  FORNECIMENTO E INSTALAÇÃO. AF_01/2020</v>
      </c>
      <c r="F566" s="45" t="str">
        <f>VLOOKUP(D566,SERVIÇOS_AGOST!$A$7:$D$7425,3,0)</f>
        <v>UN</v>
      </c>
      <c r="G566" s="51">
        <v>5</v>
      </c>
      <c r="H566" s="89">
        <v>487.66</v>
      </c>
      <c r="I566" s="48">
        <f t="shared" si="16"/>
        <v>2438.3000000000002</v>
      </c>
      <c r="J566" s="48">
        <f t="shared" si="17"/>
        <v>3069.0880000000002</v>
      </c>
    </row>
    <row r="567" spans="1:10" s="11" customFormat="1" ht="30" customHeight="1">
      <c r="A567" s="64">
        <v>4541</v>
      </c>
      <c r="B567" s="44" t="s">
        <v>413</v>
      </c>
      <c r="C567" s="44" t="s">
        <v>12</v>
      </c>
      <c r="D567" s="52">
        <v>95472</v>
      </c>
      <c r="E567" s="50" t="str">
        <f>VLOOKUP(D567,SERVIÇOS_AGOST!$A$7:$D$7425,2,0)</f>
        <v>VASO SANITARIO SIFONADO CONVENCIONAL PARA PCD SEM FURO FRONTAL COM LOUÇA BRANCA SEM ASSENTO, INCLUSO CONJUNTO DE LIGAÇÃO PARA BACIA SANITÁRIA AJUSTÁVEL - FORNECIMENTO E INSTALAÇÃO. AF_01/2020</v>
      </c>
      <c r="F567" s="45" t="str">
        <f>VLOOKUP(D567,SERVIÇOS_AGOST!$A$7:$D$7425,3,0)</f>
        <v>UN</v>
      </c>
      <c r="G567" s="51">
        <v>5</v>
      </c>
      <c r="H567" s="89">
        <v>494.42</v>
      </c>
      <c r="I567" s="48">
        <f t="shared" si="16"/>
        <v>2472.1</v>
      </c>
      <c r="J567" s="48">
        <f t="shared" si="17"/>
        <v>3111.6320000000001</v>
      </c>
    </row>
    <row r="568" spans="1:10" s="11" customFormat="1" ht="9.9499999999999993" customHeight="1">
      <c r="A568" s="64">
        <v>4542</v>
      </c>
      <c r="B568" s="44" t="s">
        <v>413</v>
      </c>
      <c r="C568" s="44" t="s">
        <v>12</v>
      </c>
      <c r="D568" s="52">
        <v>95543</v>
      </c>
      <c r="E568" s="50" t="str">
        <f>VLOOKUP(D568,SERVIÇOS_AGOST!$A$7:$D$7425,2,0)</f>
        <v>PORTA TOALHA BANHO EM METAL CROMADO, TIPO BARRA, INCLUSO FIXAÇÃO. AF_01/2020</v>
      </c>
      <c r="F568" s="45" t="str">
        <f>VLOOKUP(D568,SERVIÇOS_AGOST!$A$7:$D$7425,3,0)</f>
        <v>UN</v>
      </c>
      <c r="G568" s="51">
        <v>5</v>
      </c>
      <c r="H568" s="89">
        <v>56.01</v>
      </c>
      <c r="I568" s="48">
        <f t="shared" si="16"/>
        <v>280.05</v>
      </c>
      <c r="J568" s="48">
        <f t="shared" si="17"/>
        <v>352.49900000000002</v>
      </c>
    </row>
    <row r="569" spans="1:10" s="11" customFormat="1" ht="9.9499999999999993" customHeight="1">
      <c r="A569" s="64">
        <v>4543</v>
      </c>
      <c r="B569" s="44" t="s">
        <v>413</v>
      </c>
      <c r="C569" s="44" t="s">
        <v>12</v>
      </c>
      <c r="D569" s="52">
        <v>95544</v>
      </c>
      <c r="E569" s="50" t="str">
        <f>VLOOKUP(D569,SERVIÇOS_AGOST!$A$7:$D$7425,2,0)</f>
        <v>PAPELEIRA DE PAREDE EM METAL CROMADO SEM TAMPA, INCLUSO FIXAÇÃO. AF_01/2020</v>
      </c>
      <c r="F569" s="45" t="str">
        <f>VLOOKUP(D569,SERVIÇOS_AGOST!$A$7:$D$7425,3,0)</f>
        <v>UN</v>
      </c>
      <c r="G569" s="51">
        <v>5</v>
      </c>
      <c r="H569" s="89">
        <v>43.55</v>
      </c>
      <c r="I569" s="48">
        <f t="shared" si="16"/>
        <v>217.75</v>
      </c>
      <c r="J569" s="48">
        <f t="shared" si="17"/>
        <v>274.08199999999999</v>
      </c>
    </row>
    <row r="570" spans="1:10" s="11" customFormat="1" ht="9.9499999999999993" customHeight="1">
      <c r="A570" s="64">
        <v>4544</v>
      </c>
      <c r="B570" s="44" t="s">
        <v>413</v>
      </c>
      <c r="C570" s="44" t="s">
        <v>12</v>
      </c>
      <c r="D570" s="52">
        <v>95545</v>
      </c>
      <c r="E570" s="50" t="str">
        <f>VLOOKUP(D570,SERVIÇOS_AGOST!$A$7:$D$7425,2,0)</f>
        <v>SABONETEIRA DE PAREDE EM METAL CROMADO, INCLUSO FIXAÇÃO. AF_01/2020</v>
      </c>
      <c r="F570" s="45" t="str">
        <f>VLOOKUP(D570,SERVIÇOS_AGOST!$A$7:$D$7425,3,0)</f>
        <v>UN</v>
      </c>
      <c r="G570" s="51">
        <v>5</v>
      </c>
      <c r="H570" s="89">
        <v>42.58</v>
      </c>
      <c r="I570" s="48">
        <f t="shared" si="16"/>
        <v>212.9</v>
      </c>
      <c r="J570" s="48">
        <f t="shared" si="17"/>
        <v>267.97699999999998</v>
      </c>
    </row>
    <row r="571" spans="1:10" s="11" customFormat="1" ht="20.100000000000001" customHeight="1">
      <c r="A571" s="64">
        <v>4545</v>
      </c>
      <c r="B571" s="44" t="s">
        <v>413</v>
      </c>
      <c r="C571" s="44" t="s">
        <v>12</v>
      </c>
      <c r="D571" s="52">
        <v>95546</v>
      </c>
      <c r="E571" s="50" t="str">
        <f>VLOOKUP(D571,SERVIÇOS_AGOST!$A$7:$D$7425,2,0)</f>
        <v>KIT DE ACESSORIOS PARA BANHEIRO EM METAL CROMADO, 5 PECAS, INCLUSO FIXAÇÃO. AF_01/2020</v>
      </c>
      <c r="F571" s="45" t="str">
        <f>VLOOKUP(D571,SERVIÇOS_AGOST!$A$7:$D$7425,3,0)</f>
        <v>UN</v>
      </c>
      <c r="G571" s="51">
        <v>5</v>
      </c>
      <c r="H571" s="89">
        <v>129.72</v>
      </c>
      <c r="I571" s="48">
        <f t="shared" si="16"/>
        <v>648.6</v>
      </c>
      <c r="J571" s="48">
        <f t="shared" si="17"/>
        <v>816.39300000000003</v>
      </c>
    </row>
    <row r="572" spans="1:10" s="11" customFormat="1" ht="20.100000000000001" customHeight="1">
      <c r="A572" s="64">
        <v>4546</v>
      </c>
      <c r="B572" s="44" t="s">
        <v>413</v>
      </c>
      <c r="C572" s="44" t="s">
        <v>12</v>
      </c>
      <c r="D572" s="52">
        <v>86935</v>
      </c>
      <c r="E572" s="50" t="str">
        <f>VLOOKUP(D572,SERVIÇOS_AGOST!$A$7:$D$7425,2,0)</f>
        <v>CUBA DE EMBUTIR DE AÇO INOXIDÁVEL MÉDIA, INCLUSO VÁLVULA TIPO AMERICANA EM METAL CROMADO E SIFÃO FLEXÍVEL EM PVC - FORNECIMENTO E INSTALAÇÃO. AF_01/2020</v>
      </c>
      <c r="F572" s="45" t="str">
        <f>VLOOKUP(D572,SERVIÇOS_AGOST!$A$7:$D$7425,3,0)</f>
        <v>UN</v>
      </c>
      <c r="G572" s="51">
        <v>5</v>
      </c>
      <c r="H572" s="47">
        <v>226.35</v>
      </c>
      <c r="I572" s="48">
        <f t="shared" si="16"/>
        <v>1131.75</v>
      </c>
      <c r="J572" s="48">
        <f t="shared" si="17"/>
        <v>1424.5340000000001</v>
      </c>
    </row>
    <row r="573" spans="1:10" s="11" customFormat="1" ht="20.100000000000001" customHeight="1">
      <c r="A573" s="64">
        <v>4547</v>
      </c>
      <c r="B573" s="44" t="s">
        <v>413</v>
      </c>
      <c r="C573" s="44" t="s">
        <v>12</v>
      </c>
      <c r="D573" s="52">
        <v>86936</v>
      </c>
      <c r="E573" s="50" t="str">
        <f>VLOOKUP(D573,SERVIÇOS_AGOST!$A$7:$D$7425,2,0)</f>
        <v>CUBA DE EMBUTIR DE AÇO INOXIDÁVEL MÉDIA, INCLUSO VÁLVULA TIPO AMERICANA E SIFÃO TIPO GARRAFA EM METAL CROMADO - FORNECIMENTO E INSTALAÇÃO. AF_01/2020</v>
      </c>
      <c r="F573" s="45" t="str">
        <f>VLOOKUP(D573,SERVIÇOS_AGOST!$A$7:$D$7425,3,0)</f>
        <v>UN</v>
      </c>
      <c r="G573" s="51">
        <v>2</v>
      </c>
      <c r="H573" s="47">
        <v>437.71</v>
      </c>
      <c r="I573" s="48">
        <f t="shared" si="16"/>
        <v>875.42</v>
      </c>
      <c r="J573" s="48">
        <f t="shared" si="17"/>
        <v>1101.8910000000001</v>
      </c>
    </row>
    <row r="574" spans="1:10" s="11" customFormat="1" ht="30" customHeight="1">
      <c r="A574" s="64">
        <v>4548</v>
      </c>
      <c r="B574" s="44" t="s">
        <v>413</v>
      </c>
      <c r="C574" s="44" t="s">
        <v>12</v>
      </c>
      <c r="D574" s="52">
        <v>86937</v>
      </c>
      <c r="E574" s="50" t="str">
        <f>VLOOKUP(D574,SERVIÇOS_AGOST!$A$7:$D$7425,2,0)</f>
        <v>CUBA DE EMBUTIR OVAL EM LOUÇA BRANCA, 35 X 50CM OU EQUIVALENTE, INCLUSO VÁLVULA EM METAL CROMADO E SIFÃO FLEXÍVEL EM PVC - FORNECIMENTO E INSTALAÇÃO. AF_01/2020</v>
      </c>
      <c r="F574" s="45" t="str">
        <f>VLOOKUP(D574,SERVIÇOS_AGOST!$A$7:$D$7425,3,0)</f>
        <v>UN</v>
      </c>
      <c r="G574" s="51">
        <v>5</v>
      </c>
      <c r="H574" s="47">
        <v>170.73</v>
      </c>
      <c r="I574" s="48">
        <f t="shared" si="16"/>
        <v>853.65</v>
      </c>
      <c r="J574" s="48">
        <f t="shared" si="17"/>
        <v>1074.489</v>
      </c>
    </row>
    <row r="575" spans="1:10" s="11" customFormat="1" ht="30" customHeight="1">
      <c r="A575" s="64">
        <v>4549</v>
      </c>
      <c r="B575" s="44" t="s">
        <v>413</v>
      </c>
      <c r="C575" s="44" t="s">
        <v>12</v>
      </c>
      <c r="D575" s="52">
        <v>86938</v>
      </c>
      <c r="E575" s="50" t="str">
        <f>VLOOKUP(D575,SERVIÇOS_AGOST!$A$7:$D$7425,2,0)</f>
        <v>CUBA DE EMBUTIR OVAL EM LOUÇA BRANCA, 35 X 50CM OU EQUIVALENTE, INCLUSO VÁLVULA E SIFÃO TIPO GARRAFA EM METAL CROMADO - FORNECIMENTO E INSTALAÇÃO. AF_01/2020</v>
      </c>
      <c r="F575" s="45" t="str">
        <f>VLOOKUP(D575,SERVIÇOS_AGOST!$A$7:$D$7425,3,0)</f>
        <v>UN</v>
      </c>
      <c r="G575" s="51">
        <v>5</v>
      </c>
      <c r="H575" s="47">
        <v>382.1</v>
      </c>
      <c r="I575" s="48">
        <f t="shared" si="16"/>
        <v>1910.5</v>
      </c>
      <c r="J575" s="48">
        <f t="shared" si="17"/>
        <v>2404.7460000000001</v>
      </c>
    </row>
    <row r="576" spans="1:10" s="11" customFormat="1" ht="30" customHeight="1">
      <c r="A576" s="64">
        <v>4550</v>
      </c>
      <c r="B576" s="44" t="s">
        <v>413</v>
      </c>
      <c r="C576" s="44" t="s">
        <v>12</v>
      </c>
      <c r="D576" s="52">
        <v>86939</v>
      </c>
      <c r="E576" s="50" t="str">
        <f>VLOOKUP(D576,SERVIÇOS_AGOST!$A$7:$D$7425,2,0)</f>
        <v>LAVATÓRIO LOUÇA BRANCA COM COLUNA, *44 X 35,5* CM, PADRÃO POPULAR, INCLUSO SIFÃO FLEXÍVEL EM PVC, VÁLVULA E ENGATE FLEXÍVEL 30CM EM PLÁSTICO E COM TORNEIRA CROMADA PADRÃO POPULAR - FORNECIMENTO E INSTALAÇÃO. AF_01/2020</v>
      </c>
      <c r="F576" s="45" t="str">
        <f>VLOOKUP(D576,SERVIÇOS_AGOST!$A$7:$D$7425,3,0)</f>
        <v>UN</v>
      </c>
      <c r="G576" s="51">
        <v>5</v>
      </c>
      <c r="H576" s="89">
        <v>251</v>
      </c>
      <c r="I576" s="48">
        <f t="shared" si="16"/>
        <v>1255</v>
      </c>
      <c r="J576" s="48">
        <f t="shared" si="17"/>
        <v>1579.6690000000001</v>
      </c>
    </row>
    <row r="577" spans="1:10" s="11" customFormat="1" ht="39.950000000000003" customHeight="1">
      <c r="A577" s="64">
        <v>4551</v>
      </c>
      <c r="B577" s="44" t="s">
        <v>413</v>
      </c>
      <c r="C577" s="44" t="s">
        <v>12</v>
      </c>
      <c r="D577" s="52">
        <v>86940</v>
      </c>
      <c r="E577" s="50" t="str">
        <f>VLOOKUP(D577,SERVIÇOS_AGOST!$A$7:$D$7425,2,0)</f>
        <v>LAVATÓRIO LOUÇA BRANCA COM COLUNA, 45 X 55CM OU EQUIVALENTE, PADRÃO MÉDIO, INCLUSO SIFÃO TIPO GARRAFA, VÁLVULA E ENGATE FLEXÍVEL DE 40CM EM METAL CROMADO, COM APARELHO MISTURADOR PADRÃO MÉDIO - FORNECIMENTO E INSTALAÇÃO. AF_01/2020</v>
      </c>
      <c r="F577" s="45" t="str">
        <f>VLOOKUP(D577,SERVIÇOS_AGOST!$A$7:$D$7425,3,0)</f>
        <v>UN</v>
      </c>
      <c r="G577" s="51">
        <v>5</v>
      </c>
      <c r="H577" s="47">
        <v>820.25</v>
      </c>
      <c r="I577" s="48">
        <f t="shared" si="16"/>
        <v>4101.25</v>
      </c>
      <c r="J577" s="48">
        <f t="shared" si="17"/>
        <v>5162.2430000000004</v>
      </c>
    </row>
    <row r="578" spans="1:10" s="11" customFormat="1" ht="39.950000000000003" customHeight="1">
      <c r="A578" s="64">
        <v>4552</v>
      </c>
      <c r="B578" s="44" t="s">
        <v>413</v>
      </c>
      <c r="C578" s="44" t="s">
        <v>12</v>
      </c>
      <c r="D578" s="52">
        <v>86941</v>
      </c>
      <c r="E578" s="50" t="str">
        <f>VLOOKUP(D578,SERVIÇOS_AGOST!$A$7:$D$7425,2,0)</f>
        <v>LAVATÓRIO LOUÇA BRANCA COM COLUNA, 45 X 55CM OU EQUIVALENTE, PADRÃO MÉDIO, INCLUSO SIFÃO TIPO GARRAFA, VÁLVULA E ENGATE FLEXÍVEL DE 40CM EM METAL CROMADO, COM TORNEIRA CROMADA DE MESA, PADRÃO MÉDIO - FORNECIMENTO E INSTALAÇÃO. AF_01/2020</v>
      </c>
      <c r="F578" s="45" t="str">
        <f>VLOOKUP(D578,SERVIÇOS_AGOST!$A$7:$D$7425,3,0)</f>
        <v>UN</v>
      </c>
      <c r="G578" s="51">
        <v>2</v>
      </c>
      <c r="H578" s="47">
        <v>636.34</v>
      </c>
      <c r="I578" s="48">
        <f t="shared" si="16"/>
        <v>1272.68</v>
      </c>
      <c r="J578" s="48">
        <f t="shared" si="17"/>
        <v>1601.922</v>
      </c>
    </row>
    <row r="579" spans="1:10" s="11" customFormat="1" ht="20.100000000000001" customHeight="1">
      <c r="A579" s="64">
        <v>4553</v>
      </c>
      <c r="B579" s="44" t="s">
        <v>413</v>
      </c>
      <c r="C579" s="44" t="s">
        <v>12</v>
      </c>
      <c r="D579" s="52">
        <v>86895</v>
      </c>
      <c r="E579" s="50" t="str">
        <f>VLOOKUP(D579,SERVIÇOS_AGOST!$A$7:$D$7425,2,0)</f>
        <v>BANCADA DE GRANITO CINZA POLIDO, DE 0,50 X 0,60 M, PARA LAVATÓRIO - FORNECIMENTO E INSTALAÇÃO. AF_01/2020</v>
      </c>
      <c r="F579" s="45" t="str">
        <f>VLOOKUP(D579,SERVIÇOS_AGOST!$A$7:$D$7425,3,0)</f>
        <v>UN</v>
      </c>
      <c r="G579" s="51">
        <v>2</v>
      </c>
      <c r="H579" s="89">
        <v>254.02</v>
      </c>
      <c r="I579" s="48">
        <f t="shared" si="16"/>
        <v>508.04</v>
      </c>
      <c r="J579" s="48">
        <f t="shared" si="17"/>
        <v>639.47</v>
      </c>
    </row>
    <row r="580" spans="1:10" s="11" customFormat="1" ht="20.100000000000001" customHeight="1">
      <c r="A580" s="64">
        <v>4554</v>
      </c>
      <c r="B580" s="44" t="s">
        <v>413</v>
      </c>
      <c r="C580" s="44" t="s">
        <v>12</v>
      </c>
      <c r="D580" s="52">
        <v>86899</v>
      </c>
      <c r="E580" s="50" t="str">
        <f>VLOOKUP(D580,SERVIÇOS_AGOST!$A$7:$D$7425,2,0)</f>
        <v>BANCADA DE MÁRMORE BRANCO POLIDO, DE 0,50 X 0,60 M, PARA LAVATÓRIO - FORNECIMENTO E INSTALAÇÃO. AF_01/2020</v>
      </c>
      <c r="F580" s="45" t="str">
        <f>VLOOKUP(D580,SERVIÇOS_AGOST!$A$7:$D$7425,3,0)</f>
        <v>UN</v>
      </c>
      <c r="G580" s="51">
        <v>2</v>
      </c>
      <c r="H580" s="89">
        <v>239.69</v>
      </c>
      <c r="I580" s="48">
        <f t="shared" si="16"/>
        <v>479.38</v>
      </c>
      <c r="J580" s="48">
        <f t="shared" si="17"/>
        <v>603.39599999999996</v>
      </c>
    </row>
    <row r="581" spans="1:10" s="11" customFormat="1" ht="20.100000000000001" customHeight="1">
      <c r="A581" s="64">
        <v>4555</v>
      </c>
      <c r="B581" s="44" t="s">
        <v>413</v>
      </c>
      <c r="C581" s="44" t="s">
        <v>12</v>
      </c>
      <c r="D581" s="52">
        <v>86900</v>
      </c>
      <c r="E581" s="50" t="str">
        <f>VLOOKUP(D581,SERVIÇOS_AGOST!$A$7:$D$7425,2,0)</f>
        <v>CUBA DE EMBUTIR RETANGULAR DE AÇO INOXIDÁVEL, 46 X 30 X 12 CM - FORNECIMENTO E INSTALAÇÃO. AF_01/2020</v>
      </c>
      <c r="F581" s="45" t="str">
        <f>VLOOKUP(D581,SERVIÇOS_AGOST!$A$7:$D$7425,3,0)</f>
        <v>UN</v>
      </c>
      <c r="G581" s="51">
        <v>5</v>
      </c>
      <c r="H581" s="89">
        <v>142.09</v>
      </c>
      <c r="I581" s="48">
        <f t="shared" si="16"/>
        <v>710.45</v>
      </c>
      <c r="J581" s="48">
        <f t="shared" si="17"/>
        <v>894.24300000000005</v>
      </c>
    </row>
    <row r="582" spans="1:10" s="11" customFormat="1" ht="20.100000000000001" customHeight="1">
      <c r="A582" s="64">
        <v>4556</v>
      </c>
      <c r="B582" s="44" t="s">
        <v>413</v>
      </c>
      <c r="C582" s="44" t="s">
        <v>12</v>
      </c>
      <c r="D582" s="52">
        <v>86901</v>
      </c>
      <c r="E582" s="50" t="str">
        <f>VLOOKUP(D582,SERVIÇOS_AGOST!$A$7:$D$7425,2,0)</f>
        <v>CUBA DE EMBUTIR OVAL EM LOUÇA BRANCA, 35 X 50CM OU EQUIVALENTE - FORNECIMENTO E INSTALAÇÃO. AF_01/2020</v>
      </c>
      <c r="F582" s="45" t="str">
        <f>VLOOKUP(D582,SERVIÇOS_AGOST!$A$7:$D$7425,3,0)</f>
        <v>UN</v>
      </c>
      <c r="G582" s="51">
        <v>5</v>
      </c>
      <c r="H582" s="89">
        <v>92.27</v>
      </c>
      <c r="I582" s="48">
        <f t="shared" si="16"/>
        <v>461.35</v>
      </c>
      <c r="J582" s="48">
        <f t="shared" si="17"/>
        <v>580.70100000000002</v>
      </c>
    </row>
    <row r="583" spans="1:10" s="11" customFormat="1" ht="20.100000000000001" customHeight="1">
      <c r="A583" s="64">
        <v>4557</v>
      </c>
      <c r="B583" s="44" t="s">
        <v>413</v>
      </c>
      <c r="C583" s="44" t="s">
        <v>12</v>
      </c>
      <c r="D583" s="52">
        <v>86902</v>
      </c>
      <c r="E583" s="50" t="str">
        <f>VLOOKUP(D583,SERVIÇOS_AGOST!$A$7:$D$7425,2,0)</f>
        <v>LAVATÓRIO LOUÇA BRANCA COM COLUNA, *44 X 35,5* CM, PADRÃO POPULAR - FORNECIMENTO E INSTALAÇÃO. AF_01/2020</v>
      </c>
      <c r="F583" s="45" t="str">
        <f>VLOOKUP(D583,SERVIÇOS_AGOST!$A$7:$D$7425,3,0)</f>
        <v>UN</v>
      </c>
      <c r="G583" s="51">
        <v>2</v>
      </c>
      <c r="H583" s="89">
        <v>196.66</v>
      </c>
      <c r="I583" s="48">
        <f t="shared" si="16"/>
        <v>393.32</v>
      </c>
      <c r="J583" s="48">
        <f t="shared" si="17"/>
        <v>495.072</v>
      </c>
    </row>
    <row r="584" spans="1:10" s="11" customFormat="1" ht="20.100000000000001" customHeight="1">
      <c r="A584" s="64">
        <v>4558</v>
      </c>
      <c r="B584" s="44" t="s">
        <v>413</v>
      </c>
      <c r="C584" s="44" t="s">
        <v>12</v>
      </c>
      <c r="D584" s="52">
        <v>86903</v>
      </c>
      <c r="E584" s="50" t="str">
        <f>VLOOKUP(D584,SERVIÇOS_AGOST!$A$7:$D$7425,2,0)</f>
        <v>LAVATÓRIO LOUÇA BRANCA COM COLUNA, 45 X 55CM OU EQUIVALENTE, PADRÃO MÉDIO - FORNECIMENTO E INSTALAÇÃO. AF_01/2020</v>
      </c>
      <c r="F584" s="45" t="str">
        <f>VLOOKUP(D584,SERVIÇOS_AGOST!$A$7:$D$7425,3,0)</f>
        <v>UN</v>
      </c>
      <c r="G584" s="51">
        <v>2</v>
      </c>
      <c r="H584" s="89">
        <v>220.26</v>
      </c>
      <c r="I584" s="48">
        <f t="shared" si="16"/>
        <v>440.52</v>
      </c>
      <c r="J584" s="48">
        <f t="shared" si="17"/>
        <v>554.48299999999995</v>
      </c>
    </row>
    <row r="585" spans="1:10" s="11" customFormat="1" ht="20.100000000000001" customHeight="1">
      <c r="A585" s="64">
        <v>4559</v>
      </c>
      <c r="B585" s="44" t="s">
        <v>413</v>
      </c>
      <c r="C585" s="44" t="s">
        <v>12</v>
      </c>
      <c r="D585" s="52">
        <v>86909</v>
      </c>
      <c r="E585" s="50" t="str">
        <f>VLOOKUP(D585,SERVIÇOS_AGOST!$A$7:$D$7425,2,0)</f>
        <v>TORNEIRA CROMADA TUBO MÓVEL, DE MESA, 1/2</v>
      </c>
      <c r="F585" s="45" t="str">
        <f>VLOOKUP(D585,SERVIÇOS_AGOST!$A$7:$D$7425,3,0)</f>
        <v>UN</v>
      </c>
      <c r="G585" s="51">
        <v>10</v>
      </c>
      <c r="H585" s="89">
        <v>63.38</v>
      </c>
      <c r="I585" s="48">
        <f t="shared" si="16"/>
        <v>633.79999999999995</v>
      </c>
      <c r="J585" s="48">
        <f t="shared" si="17"/>
        <v>797.76400000000001</v>
      </c>
    </row>
    <row r="586" spans="1:10" s="11" customFormat="1" ht="20.100000000000001" customHeight="1">
      <c r="A586" s="64">
        <v>4560</v>
      </c>
      <c r="B586" s="44" t="s">
        <v>413</v>
      </c>
      <c r="C586" s="44" t="s">
        <v>12</v>
      </c>
      <c r="D586" s="52">
        <v>86910</v>
      </c>
      <c r="E586" s="50" t="str">
        <f>VLOOKUP(D586,SERVIÇOS_AGOST!$A$7:$D$7425,2,0)</f>
        <v>TORNEIRA CROMADA TUBO MÓVEL, DE PAREDE, 1/2</v>
      </c>
      <c r="F586" s="45" t="str">
        <f>VLOOKUP(D586,SERVIÇOS_AGOST!$A$7:$D$7425,3,0)</f>
        <v>UN</v>
      </c>
      <c r="G586" s="51">
        <v>10</v>
      </c>
      <c r="H586" s="89">
        <v>62.37</v>
      </c>
      <c r="I586" s="48">
        <f t="shared" si="16"/>
        <v>623.70000000000005</v>
      </c>
      <c r="J586" s="48">
        <f t="shared" si="17"/>
        <v>785.05100000000004</v>
      </c>
    </row>
    <row r="587" spans="1:10" s="11" customFormat="1" ht="20.100000000000001" customHeight="1">
      <c r="A587" s="64">
        <v>4561</v>
      </c>
      <c r="B587" s="44" t="s">
        <v>413</v>
      </c>
      <c r="C587" s="44" t="s">
        <v>12</v>
      </c>
      <c r="D587" s="52">
        <v>86915</v>
      </c>
      <c r="E587" s="50" t="str">
        <f>VLOOKUP(D587,SERVIÇOS_AGOST!$A$7:$D$7425,2,0)</f>
        <v>TORNEIRA CROMADA DE MESA, 1/2</v>
      </c>
      <c r="F587" s="45" t="str">
        <f>VLOOKUP(D587,SERVIÇOS_AGOST!$A$7:$D$7425,3,0)</f>
        <v>UN</v>
      </c>
      <c r="G587" s="51">
        <v>10</v>
      </c>
      <c r="H587" s="89">
        <v>69.8</v>
      </c>
      <c r="I587" s="48">
        <f t="shared" si="16"/>
        <v>698</v>
      </c>
      <c r="J587" s="48">
        <f t="shared" si="17"/>
        <v>878.57299999999998</v>
      </c>
    </row>
    <row r="588" spans="1:10" s="11" customFormat="1" ht="20.100000000000001" customHeight="1">
      <c r="A588" s="64">
        <v>4562</v>
      </c>
      <c r="B588" s="44" t="s">
        <v>413</v>
      </c>
      <c r="C588" s="44" t="s">
        <v>12</v>
      </c>
      <c r="D588" s="52">
        <v>86881</v>
      </c>
      <c r="E588" s="50" t="str">
        <f>VLOOKUP(D588,SERVIÇOS_AGOST!$A$7:$D$7425,2,0)</f>
        <v>SIFÃO DO TIPO GARRAFA EM METAL CROMADO 1 X 1.1/2</v>
      </c>
      <c r="F588" s="45" t="str">
        <f>VLOOKUP(D588,SERVIÇOS_AGOST!$A$7:$D$7425,3,0)</f>
        <v>UN</v>
      </c>
      <c r="G588" s="51">
        <v>10</v>
      </c>
      <c r="H588" s="47">
        <v>219.3</v>
      </c>
      <c r="I588" s="48">
        <f t="shared" si="16"/>
        <v>2193</v>
      </c>
      <c r="J588" s="48">
        <f t="shared" si="17"/>
        <v>2760.3290000000002</v>
      </c>
    </row>
    <row r="589" spans="1:10" s="11" customFormat="1" ht="20.100000000000001" customHeight="1">
      <c r="A589" s="64">
        <v>4563</v>
      </c>
      <c r="B589" s="44" t="s">
        <v>413</v>
      </c>
      <c r="C589" s="44" t="s">
        <v>12</v>
      </c>
      <c r="D589" s="52">
        <v>86882</v>
      </c>
      <c r="E589" s="50" t="str">
        <f>VLOOKUP(D589,SERVIÇOS_AGOST!$A$7:$D$7425,2,0)</f>
        <v>SIFÃO DO TIPO GARRAFA/COPO EM PVC 1.1/4  X 1.1/2</v>
      </c>
      <c r="F589" s="45" t="str">
        <f>VLOOKUP(D589,SERVIÇOS_AGOST!$A$7:$D$7425,3,0)</f>
        <v>UN</v>
      </c>
      <c r="G589" s="51">
        <v>10</v>
      </c>
      <c r="H589" s="89">
        <v>13.97</v>
      </c>
      <c r="I589" s="48">
        <f t="shared" si="16"/>
        <v>139.69999999999999</v>
      </c>
      <c r="J589" s="48">
        <f t="shared" si="17"/>
        <v>175.84</v>
      </c>
    </row>
    <row r="590" spans="1:10" s="11" customFormat="1" ht="20.100000000000001" customHeight="1">
      <c r="A590" s="64">
        <v>4564</v>
      </c>
      <c r="B590" s="44" t="s">
        <v>413</v>
      </c>
      <c r="C590" s="44" t="s">
        <v>12</v>
      </c>
      <c r="D590" s="52">
        <v>100860</v>
      </c>
      <c r="E590" s="50" t="str">
        <f>VLOOKUP(D590,SERVIÇOS_AGOST!$A$7:$D$7425,2,0)</f>
        <v xml:space="preserve">CHUVEIRO ELÉTRICO COMUM CORPO PLÁSTICO, TIPO DUCHA </v>
      </c>
      <c r="F590" s="45" t="str">
        <f>VLOOKUP(D590,SERVIÇOS_AGOST!$A$7:$D$7425,3,0)</f>
        <v>UN</v>
      </c>
      <c r="G590" s="51">
        <v>10</v>
      </c>
      <c r="H590" s="47">
        <v>70.02</v>
      </c>
      <c r="I590" s="48">
        <f t="shared" si="16"/>
        <v>700.2</v>
      </c>
      <c r="J590" s="48">
        <f t="shared" si="17"/>
        <v>881.34199999999998</v>
      </c>
    </row>
    <row r="591" spans="1:10" s="11" customFormat="1" ht="30" customHeight="1">
      <c r="A591" s="64">
        <v>4565</v>
      </c>
      <c r="B591" s="44" t="s">
        <v>414</v>
      </c>
      <c r="C591" s="44" t="s">
        <v>12</v>
      </c>
      <c r="D591" s="52">
        <v>90082</v>
      </c>
      <c r="E591" s="50" t="str">
        <f>VLOOKUP(D591,SERVIÇOS_AGOST!$A$7:$D$7425,2,0)</f>
        <v>ESCAVAÇÃO MECANIZADA DE VALA COM PROF. ATÉ 1,5 M (MÉDIA MONTANTE E JUSANTE/UMA COMPOSIÇÃO POR TRECHO), ESCAVADEIRA (0,8 M3), LARG. DE 1,5 M A 2,5 M, EM SOLO DE 1A CATEGORIA, EM LOCAIS COM ALTO NÍVEL DE INTERFERÊNCIA. AF_02/2021</v>
      </c>
      <c r="F591" s="45" t="str">
        <f>VLOOKUP(D591,SERVIÇOS_AGOST!$A$7:$D$7425,3,0)</f>
        <v>M3</v>
      </c>
      <c r="G591" s="51">
        <v>100</v>
      </c>
      <c r="H591" s="47">
        <v>7.57</v>
      </c>
      <c r="I591" s="48">
        <f t="shared" si="16"/>
        <v>757</v>
      </c>
      <c r="J591" s="48">
        <f t="shared" si="17"/>
        <v>952.83600000000001</v>
      </c>
    </row>
    <row r="592" spans="1:10" s="11" customFormat="1" ht="20.100000000000001" customHeight="1">
      <c r="A592" s="64">
        <v>4566</v>
      </c>
      <c r="B592" s="44" t="s">
        <v>414</v>
      </c>
      <c r="C592" s="44" t="s">
        <v>12</v>
      </c>
      <c r="D592" s="52">
        <v>96522</v>
      </c>
      <c r="E592" s="50" t="str">
        <f>VLOOKUP(D592,SERVIÇOS_AGOST!$A$7:$D$7425,2,0)</f>
        <v>ESCAVAÇÃO MANUAL PARA BLOCO DE COROAMENTO OU SAPATA (SEM ESCAVAÇÃO PARA COLOCAÇÃO DE FÔRMAS). AF_06/2017</v>
      </c>
      <c r="F592" s="45" t="str">
        <f>VLOOKUP(D592,SERVIÇOS_AGOST!$A$7:$D$7425,3,0)</f>
        <v>M3</v>
      </c>
      <c r="G592" s="51">
        <v>50</v>
      </c>
      <c r="H592" s="89">
        <v>75.28</v>
      </c>
      <c r="I592" s="48">
        <f t="shared" si="16"/>
        <v>3764</v>
      </c>
      <c r="J592" s="48">
        <f t="shared" si="17"/>
        <v>4737.7470000000003</v>
      </c>
    </row>
    <row r="593" spans="1:10" s="11" customFormat="1" ht="20.100000000000001" customHeight="1">
      <c r="A593" s="64">
        <v>4567</v>
      </c>
      <c r="B593" s="44" t="s">
        <v>414</v>
      </c>
      <c r="C593" s="44" t="s">
        <v>12</v>
      </c>
      <c r="D593" s="52">
        <v>96523</v>
      </c>
      <c r="E593" s="50" t="str">
        <f>VLOOKUP(D593,SERVIÇOS_AGOST!$A$7:$D$7425,2,0)</f>
        <v>ESCAVAÇÃO MANUAL PARA BLOCO DE COROAMENTO OU SAPATA (INCLUINDO ESCAVAÇÃO PARA COLOCAÇÃO DE FÔRMAS). AF_06/2017</v>
      </c>
      <c r="F593" s="45" t="str">
        <f>VLOOKUP(D593,SERVIÇOS_AGOST!$A$7:$D$7425,3,0)</f>
        <v>M3</v>
      </c>
      <c r="G593" s="51">
        <v>100</v>
      </c>
      <c r="H593" s="89">
        <v>47.95</v>
      </c>
      <c r="I593" s="48">
        <f t="shared" si="16"/>
        <v>4795</v>
      </c>
      <c r="J593" s="48">
        <f t="shared" si="17"/>
        <v>6035.4669999999996</v>
      </c>
    </row>
    <row r="594" spans="1:10" s="11" customFormat="1" ht="20.100000000000001" customHeight="1">
      <c r="A594" s="64">
        <v>4568</v>
      </c>
      <c r="B594" s="44" t="s">
        <v>414</v>
      </c>
      <c r="C594" s="44" t="s">
        <v>12</v>
      </c>
      <c r="D594" s="52">
        <v>96524</v>
      </c>
      <c r="E594" s="50" t="str">
        <f>VLOOKUP(D594,SERVIÇOS_AGOST!$A$7:$D$7425,2,0)</f>
        <v>ESCAVAÇÃO MECANIZADA PARA VIGA BALDRAME COM MINI-ESCAVADEIRA (SEM ESCAVAÇÃO PARA COLOCAÇÃO DE FÔRMAS). AF_06/2017</v>
      </c>
      <c r="F594" s="45" t="str">
        <f>VLOOKUP(D594,SERVIÇOS_AGOST!$A$7:$D$7425,3,0)</f>
        <v>M3</v>
      </c>
      <c r="G594" s="51">
        <v>50</v>
      </c>
      <c r="H594" s="89">
        <v>99.15</v>
      </c>
      <c r="I594" s="48">
        <f t="shared" ref="I594:I657" si="18">ROUND(G594*H594,3)</f>
        <v>4957.5</v>
      </c>
      <c r="J594" s="48">
        <f t="shared" ref="J594:J657" si="19">ROUND(I594*(1+$J$11),3)</f>
        <v>6240.0050000000001</v>
      </c>
    </row>
    <row r="595" spans="1:10" s="11" customFormat="1" ht="20.100000000000001" customHeight="1">
      <c r="A595" s="64">
        <v>4569</v>
      </c>
      <c r="B595" s="44" t="s">
        <v>414</v>
      </c>
      <c r="C595" s="44" t="s">
        <v>12</v>
      </c>
      <c r="D595" s="52">
        <v>96525</v>
      </c>
      <c r="E595" s="50" t="str">
        <f>VLOOKUP(D595,SERVIÇOS_AGOST!$A$7:$D$7425,2,0)</f>
        <v>ESCAVAÇÃO MECANIZADA PARA VIGA BALDRAME COM MINI-ESCAVADEIRA (INCLUINDO ESCAVAÇÃO PARA COLOCAÇÃO DE FÔRMAS). AF_06/2017</v>
      </c>
      <c r="F595" s="45" t="str">
        <f>VLOOKUP(D595,SERVIÇOS_AGOST!$A$7:$D$7425,3,0)</f>
        <v>M3</v>
      </c>
      <c r="G595" s="51">
        <v>50</v>
      </c>
      <c r="H595" s="89">
        <v>26.34</v>
      </c>
      <c r="I595" s="48">
        <f t="shared" si="18"/>
        <v>1317</v>
      </c>
      <c r="J595" s="48">
        <f t="shared" si="19"/>
        <v>1657.7080000000001</v>
      </c>
    </row>
    <row r="596" spans="1:10" s="11" customFormat="1" ht="20.100000000000001" customHeight="1">
      <c r="A596" s="64">
        <v>4570</v>
      </c>
      <c r="B596" s="44" t="s">
        <v>414</v>
      </c>
      <c r="C596" s="44" t="s">
        <v>12</v>
      </c>
      <c r="D596" s="52">
        <v>96526</v>
      </c>
      <c r="E596" s="50" t="str">
        <f>VLOOKUP(D596,SERVIÇOS_AGOST!$A$7:$D$7425,2,0)</f>
        <v>ESCAVAÇÃO MANUAL DE VALA PARA VIGA BALDRAME (SEM ESCAVAÇÃO PARA COLOCAÇÃO DE FÔRMAS). AF_06/2017</v>
      </c>
      <c r="F596" s="45" t="str">
        <f>VLOOKUP(D596,SERVIÇOS_AGOST!$A$7:$D$7425,3,0)</f>
        <v>M3</v>
      </c>
      <c r="G596" s="51">
        <v>50</v>
      </c>
      <c r="H596" s="89">
        <v>152.1</v>
      </c>
      <c r="I596" s="48">
        <f t="shared" si="18"/>
        <v>7605</v>
      </c>
      <c r="J596" s="48">
        <f t="shared" si="19"/>
        <v>9572.4140000000007</v>
      </c>
    </row>
    <row r="597" spans="1:10" s="11" customFormat="1" ht="20.100000000000001" customHeight="1">
      <c r="A597" s="64">
        <v>4571</v>
      </c>
      <c r="B597" s="44" t="s">
        <v>414</v>
      </c>
      <c r="C597" s="44" t="s">
        <v>12</v>
      </c>
      <c r="D597" s="52">
        <v>96527</v>
      </c>
      <c r="E597" s="50" t="str">
        <f>VLOOKUP(D597,SERVIÇOS_AGOST!$A$7:$D$7425,2,0)</f>
        <v>ESCAVAÇÃO MANUAL DE VALA PARA VIGA BALDRAME (INCLUINDO ESCAVAÇÃO PARA COLOCAÇÃO DE FÔRMAS). AF_06/2017</v>
      </c>
      <c r="F597" s="45" t="str">
        <f>VLOOKUP(D597,SERVIÇOS_AGOST!$A$7:$D$7425,3,0)</f>
        <v>M3</v>
      </c>
      <c r="G597" s="51">
        <v>50</v>
      </c>
      <c r="H597" s="89">
        <v>62.93</v>
      </c>
      <c r="I597" s="48">
        <f t="shared" si="18"/>
        <v>3146.5</v>
      </c>
      <c r="J597" s="48">
        <f t="shared" si="19"/>
        <v>3960.5</v>
      </c>
    </row>
    <row r="598" spans="1:10" s="11" customFormat="1" ht="39.950000000000003" customHeight="1">
      <c r="A598" s="64">
        <v>4572</v>
      </c>
      <c r="B598" s="44" t="s">
        <v>414</v>
      </c>
      <c r="C598" s="44" t="s">
        <v>12</v>
      </c>
      <c r="D598" s="52">
        <v>90084</v>
      </c>
      <c r="E598" s="50" t="str">
        <f>VLOOKUP(D598,SERVIÇOS_AGOST!$A$7:$D$7425,2,0)</f>
        <v>ESCAVAÇÃO MECANIZADA DE VALA COM PROF. MAIOR QUE 1,5 M ATÉ 3,0 M (MÉDIA MONTANTE E JUSANTE/UMA COMPOSIÇÃO POR TRECHO), ESCAVADEIRA (0,8 M3), LARGURA ATÉ 1,5 M, EM SOLO DE 1A CATEGORIA, EM LOCAIS COM ALTO NÍVEL DE INTERFERÊNCIA. AF_02/2021</v>
      </c>
      <c r="F598" s="45" t="str">
        <f>VLOOKUP(D598,SERVIÇOS_AGOST!$A$7:$D$7425,3,0)</f>
        <v>M3</v>
      </c>
      <c r="G598" s="51">
        <v>50</v>
      </c>
      <c r="H598" s="47">
        <v>7.33</v>
      </c>
      <c r="I598" s="48">
        <f t="shared" si="18"/>
        <v>366.5</v>
      </c>
      <c r="J598" s="48">
        <f t="shared" si="19"/>
        <v>461.31400000000002</v>
      </c>
    </row>
    <row r="599" spans="1:10" s="11" customFormat="1" ht="39.950000000000003" customHeight="1">
      <c r="A599" s="64">
        <v>4573</v>
      </c>
      <c r="B599" s="44" t="s">
        <v>414</v>
      </c>
      <c r="C599" s="44" t="s">
        <v>12</v>
      </c>
      <c r="D599" s="52">
        <v>90086</v>
      </c>
      <c r="E599" s="50" t="str">
        <f>VLOOKUP(D599,SERVIÇOS_AGOST!$A$7:$D$7425,2,0)</f>
        <v>ESCAVAÇÃO MECANIZADA DE VALA COM PROF. MAIOR QUE 3,0 M ATÉ 4,5 M(MÉDIA MONTANTE E JUSANTE/UMA COMPOSIÇÃO POR TRECHO), ESCAVADEIRA (0,8 M3), LARG. MENOR QUE 1,5 M, EM SOLO DE 1A CATEGORIA, EM LOCAIS COM ALTO NÍVEL DE INTERFERÊNCIA. AF_02/2021</v>
      </c>
      <c r="F599" s="45" t="str">
        <f>VLOOKUP(D599,SERVIÇOS_AGOST!$A$7:$D$7425,3,0)</f>
        <v>M3</v>
      </c>
      <c r="G599" s="51">
        <v>50</v>
      </c>
      <c r="H599" s="47">
        <v>6.93</v>
      </c>
      <c r="I599" s="48">
        <f t="shared" si="18"/>
        <v>346.5</v>
      </c>
      <c r="J599" s="48">
        <f t="shared" si="19"/>
        <v>436.14</v>
      </c>
    </row>
    <row r="600" spans="1:10" s="11" customFormat="1" ht="30" customHeight="1">
      <c r="A600" s="64">
        <v>4574</v>
      </c>
      <c r="B600" s="44" t="s">
        <v>414</v>
      </c>
      <c r="C600" s="44" t="s">
        <v>12</v>
      </c>
      <c r="D600" s="52">
        <v>90087</v>
      </c>
      <c r="E600" s="50" t="str">
        <f>VLOOKUP(D600,SERVIÇOS_AGOST!$A$7:$D$7425,2,0)</f>
        <v>ESCAVAÇÃO MECANIZADA DE VALA COM PROF. DE 3,0 M ATÉ 4,5 M(MÉDIA MONTANTE E JUSANTE/UMA COMPOSIÇÃO POR TRECHO), ESCAVADEIRA (1,2 M3), LARG. DE 1,5 M A 2,5 M, EM SOLO DE 1A CATEGORIA, EM LOCAIS COM ALTO NÍVEL DE INTERFERÊNCIA. AF_02/2021</v>
      </c>
      <c r="F600" s="45" t="str">
        <f>VLOOKUP(D600,SERVIÇOS_AGOST!$A$7:$D$7425,3,0)</f>
        <v>M3</v>
      </c>
      <c r="G600" s="51">
        <v>50</v>
      </c>
      <c r="H600" s="47">
        <v>6.47</v>
      </c>
      <c r="I600" s="48">
        <f t="shared" si="18"/>
        <v>323.5</v>
      </c>
      <c r="J600" s="48">
        <f t="shared" si="19"/>
        <v>407.18900000000002</v>
      </c>
    </row>
    <row r="601" spans="1:10" s="11" customFormat="1" ht="39.950000000000003" customHeight="1">
      <c r="A601" s="64">
        <v>4575</v>
      </c>
      <c r="B601" s="44" t="s">
        <v>414</v>
      </c>
      <c r="C601" s="44" t="s">
        <v>12</v>
      </c>
      <c r="D601" s="52">
        <v>90090</v>
      </c>
      <c r="E601" s="50" t="str">
        <f>VLOOKUP(D601,SERVIÇOS_AGOST!$A$7:$D$7425,2,0)</f>
        <v>ESCAVAÇÃO MECANIZADA DE VALA COM PROF. MAIOR QUE 4,5 M ATÉ 6,0 M(MÉDIA MONTANTE E JUSANTE/UMA COMPOSIÇÃO POR TRECHO), ESCAVADEIRA (1,2 M3), LARG. DE 1,5 M A 2,5 M, EM SOLO DE 1A CATEGORIA, EM LOCAIS COM ALTO NÍVEL DE INTERFERÊNCIA. AF_02/2021</v>
      </c>
      <c r="F601" s="45" t="str">
        <f>VLOOKUP(D601,SERVIÇOS_AGOST!$A$7:$D$7425,3,0)</f>
        <v>M3</v>
      </c>
      <c r="G601" s="51">
        <v>50</v>
      </c>
      <c r="H601" s="47">
        <v>6.34</v>
      </c>
      <c r="I601" s="48">
        <f t="shared" si="18"/>
        <v>317</v>
      </c>
      <c r="J601" s="48">
        <f t="shared" si="19"/>
        <v>399.00799999999998</v>
      </c>
    </row>
    <row r="602" spans="1:10" s="11" customFormat="1" ht="39.950000000000003" customHeight="1">
      <c r="A602" s="64">
        <v>4576</v>
      </c>
      <c r="B602" s="44" t="s">
        <v>414</v>
      </c>
      <c r="C602" s="44" t="s">
        <v>12</v>
      </c>
      <c r="D602" s="52">
        <v>93381</v>
      </c>
      <c r="E602" s="50" t="str">
        <f>VLOOKUP(D602,SERVIÇOS_AGOST!$A$7:$D$7425,2,0)</f>
        <v>REATERRO MECANIZADO DE VALA COM RETROESCAVADEIRA (CAPACIDADE DA CAÇAMBA DA RETRO: 0,26 M³ / POTÊNCIA: 88 HP), LARGURA DE 0,8 A 1,5 M, PROFUNDIDADE DE 1,5 A 3,0 M, COM SOLO (SEM SUBSTITUIÇÃO) DE 1ª CATEGORIA EM LOCAIS COM BAIXO NÍVEL DE INTERFERÊNCIA. AF_04/2016</v>
      </c>
      <c r="F602" s="45" t="str">
        <f>VLOOKUP(D602,SERVIÇOS_AGOST!$A$7:$D$7425,3,0)</f>
        <v>M3</v>
      </c>
      <c r="G602" s="51">
        <v>50</v>
      </c>
      <c r="H602" s="47">
        <v>6.36</v>
      </c>
      <c r="I602" s="48">
        <f t="shared" si="18"/>
        <v>318</v>
      </c>
      <c r="J602" s="48">
        <f t="shared" si="19"/>
        <v>400.267</v>
      </c>
    </row>
    <row r="603" spans="1:10" s="11" customFormat="1" ht="9.9499999999999993" customHeight="1">
      <c r="A603" s="64">
        <v>4577</v>
      </c>
      <c r="B603" s="44" t="s">
        <v>414</v>
      </c>
      <c r="C603" s="44" t="s">
        <v>12</v>
      </c>
      <c r="D603" s="52">
        <v>93382</v>
      </c>
      <c r="E603" s="50" t="str">
        <f>VLOOKUP(D603,SERVIÇOS_AGOST!$A$7:$D$7425,2,0)</f>
        <v>REATERRO MANUAL DE VALAS COM COMPACTAÇÃO MECANIZADA. AF_04/2016</v>
      </c>
      <c r="F603" s="45" t="str">
        <f>VLOOKUP(D603,SERVIÇOS_AGOST!$A$7:$D$7425,3,0)</f>
        <v>M3</v>
      </c>
      <c r="G603" s="51">
        <v>10</v>
      </c>
      <c r="H603" s="47">
        <f>COMPOSICAO!I4164</f>
        <v>16.36</v>
      </c>
      <c r="I603" s="48">
        <f t="shared" si="18"/>
        <v>163.6</v>
      </c>
      <c r="J603" s="48">
        <f t="shared" si="19"/>
        <v>205.923</v>
      </c>
    </row>
    <row r="604" spans="1:10" s="11" customFormat="1" ht="9.9499999999999993" customHeight="1">
      <c r="A604" s="64">
        <v>4578</v>
      </c>
      <c r="B604" s="44" t="s">
        <v>414</v>
      </c>
      <c r="C604" s="44" t="s">
        <v>12</v>
      </c>
      <c r="D604" s="52">
        <v>96995</v>
      </c>
      <c r="E604" s="50" t="str">
        <f>VLOOKUP(D604,SERVIÇOS_AGOST!$A$7:$D$7425,2,0)</f>
        <v>REATERRO MANUAL APILOADO COM SOQUETE. AF_10/2017</v>
      </c>
      <c r="F604" s="45" t="str">
        <f>VLOOKUP(D604,SERVIÇOS_AGOST!$A$7:$D$7425,3,0)</f>
        <v>M3</v>
      </c>
      <c r="G604" s="51">
        <v>50</v>
      </c>
      <c r="H604" s="47">
        <f>COMPOSICAO!I4167</f>
        <v>25.76</v>
      </c>
      <c r="I604" s="48">
        <f t="shared" si="18"/>
        <v>1288</v>
      </c>
      <c r="J604" s="48">
        <f t="shared" si="19"/>
        <v>1621.2059999999999</v>
      </c>
    </row>
    <row r="605" spans="1:10" s="11" customFormat="1" ht="20.100000000000001" customHeight="1">
      <c r="A605" s="64">
        <v>4579</v>
      </c>
      <c r="B605" s="44" t="s">
        <v>415</v>
      </c>
      <c r="C605" s="44" t="s">
        <v>12</v>
      </c>
      <c r="D605" s="52">
        <v>96358</v>
      </c>
      <c r="E605" s="50" t="str">
        <f>VLOOKUP(D605,SERVIÇOS_AGOST!$A$7:$D$7425,2,0)</f>
        <v>PAREDE COM PLACAS DE GESSO ACARTONADO (DRYWALL), PARA USO INTERNO, COM DUAS FACES SIMPLES E ESTRUTURA METÁLICA COM GUIAS SIMPLES, SEM VÃOS. AF_06/2017_P</v>
      </c>
      <c r="F605" s="45" t="str">
        <f>VLOOKUP(D605,SERVIÇOS_AGOST!$A$7:$D$7425,3,0)</f>
        <v>M2</v>
      </c>
      <c r="G605" s="51">
        <v>100</v>
      </c>
      <c r="H605" s="47">
        <v>74.33</v>
      </c>
      <c r="I605" s="48">
        <f t="shared" si="18"/>
        <v>7433</v>
      </c>
      <c r="J605" s="48">
        <f t="shared" si="19"/>
        <v>9355.9169999999995</v>
      </c>
    </row>
    <row r="606" spans="1:10" s="11" customFormat="1" ht="20.100000000000001" customHeight="1">
      <c r="A606" s="64">
        <v>4580</v>
      </c>
      <c r="B606" s="44" t="s">
        <v>415</v>
      </c>
      <c r="C606" s="44" t="s">
        <v>12</v>
      </c>
      <c r="D606" s="52">
        <v>96359</v>
      </c>
      <c r="E606" s="50" t="str">
        <f>VLOOKUP(D606,SERVIÇOS_AGOST!$A$7:$D$7425,2,0)</f>
        <v>PAREDE COM PLACAS DE GESSO ACARTONADO (DRYWALL), PARA USO INTERNO, COM DUAS FACES SIMPLES E ESTRUTURA METÁLICA COM GUIAS SIMPLES, COM VÃOS AF_06/2017_P</v>
      </c>
      <c r="F606" s="45" t="str">
        <f>VLOOKUP(D606,SERVIÇOS_AGOST!$A$7:$D$7425,3,0)</f>
        <v>M2</v>
      </c>
      <c r="G606" s="51">
        <v>100</v>
      </c>
      <c r="H606" s="47">
        <v>85.63</v>
      </c>
      <c r="I606" s="48">
        <f t="shared" si="18"/>
        <v>8563</v>
      </c>
      <c r="J606" s="48">
        <f t="shared" si="19"/>
        <v>10778.248</v>
      </c>
    </row>
    <row r="607" spans="1:10" s="11" customFormat="1" ht="20.100000000000001" customHeight="1">
      <c r="A607" s="64">
        <v>4581</v>
      </c>
      <c r="B607" s="44" t="s">
        <v>415</v>
      </c>
      <c r="C607" s="44" t="s">
        <v>12</v>
      </c>
      <c r="D607" s="52">
        <v>96360</v>
      </c>
      <c r="E607" s="50" t="str">
        <f>VLOOKUP(D607,SERVIÇOS_AGOST!$A$7:$D$7425,2,0)</f>
        <v>PAREDE COM PLACAS DE GESSO ACARTONADO (DRYWALL), PARA USO INTERNO, COM DUAS FACES SIMPLES E ESTRUTURA METÁLICA COM GUIAS DUPLAS, SEM VÃOS. AF_06/2017_P</v>
      </c>
      <c r="F607" s="45" t="str">
        <f>VLOOKUP(D607,SERVIÇOS_AGOST!$A$7:$D$7425,3,0)</f>
        <v>M2</v>
      </c>
      <c r="G607" s="51">
        <v>100</v>
      </c>
      <c r="H607" s="47">
        <v>104.03</v>
      </c>
      <c r="I607" s="48">
        <f t="shared" si="18"/>
        <v>10403</v>
      </c>
      <c r="J607" s="48">
        <f t="shared" si="19"/>
        <v>13094.255999999999</v>
      </c>
    </row>
    <row r="608" spans="1:10" s="11" customFormat="1" ht="20.100000000000001" customHeight="1">
      <c r="A608" s="64">
        <v>4582</v>
      </c>
      <c r="B608" s="44" t="s">
        <v>415</v>
      </c>
      <c r="C608" s="44" t="s">
        <v>12</v>
      </c>
      <c r="D608" s="52">
        <v>96361</v>
      </c>
      <c r="E608" s="50" t="str">
        <f>VLOOKUP(D608,SERVIÇOS_AGOST!$A$7:$D$7425,2,0)</f>
        <v>PAREDE COM PLACAS DE GESSO ACARTONADO (DRYWALL), PARA USO INTERNO, COM DUAS FACES SIMPLES E ESTRUTURA METÁLICA COM GUIAS DUPLAS, COM VÃOS. AF_06/2017_P</v>
      </c>
      <c r="F608" s="45" t="str">
        <f>VLOOKUP(D608,SERVIÇOS_AGOST!$A$7:$D$7425,3,0)</f>
        <v>M2</v>
      </c>
      <c r="G608" s="51">
        <v>100</v>
      </c>
      <c r="H608" s="47">
        <v>126.32</v>
      </c>
      <c r="I608" s="48">
        <f t="shared" si="18"/>
        <v>12632</v>
      </c>
      <c r="J608" s="48">
        <f t="shared" si="19"/>
        <v>15899.897999999999</v>
      </c>
    </row>
    <row r="609" spans="1:10" s="11" customFormat="1" ht="30" customHeight="1">
      <c r="A609" s="64">
        <v>4583</v>
      </c>
      <c r="B609" s="44" t="s">
        <v>415</v>
      </c>
      <c r="C609" s="44" t="s">
        <v>12</v>
      </c>
      <c r="D609" s="52">
        <v>96362</v>
      </c>
      <c r="E609" s="50" t="str">
        <f>VLOOKUP(D609,SERVIÇOS_AGOST!$A$7:$D$7425,2,0)</f>
        <v>PAREDE COM PLACAS DE GESSO ACARTONADO (DRYWALL), PARA USO INTERNO, COM UMA FACE SIMPLES E OUTRA FACE DUPLA E ESTRUTURA METÁLICA COM GUIAS SIMPLES, SEM VÃOS. AF_06/2017_P</v>
      </c>
      <c r="F609" s="45" t="str">
        <f>VLOOKUP(D609,SERVIÇOS_AGOST!$A$7:$D$7425,3,0)</f>
        <v>M2</v>
      </c>
      <c r="G609" s="51">
        <v>100</v>
      </c>
      <c r="H609" s="47">
        <v>94.25</v>
      </c>
      <c r="I609" s="48">
        <f t="shared" si="18"/>
        <v>9425</v>
      </c>
      <c r="J609" s="48">
        <f t="shared" si="19"/>
        <v>11863.248</v>
      </c>
    </row>
    <row r="610" spans="1:10" s="11" customFormat="1" ht="30" customHeight="1">
      <c r="A610" s="64">
        <v>4584</v>
      </c>
      <c r="B610" s="44" t="s">
        <v>415</v>
      </c>
      <c r="C610" s="44" t="s">
        <v>12</v>
      </c>
      <c r="D610" s="52">
        <v>96363</v>
      </c>
      <c r="E610" s="50" t="str">
        <f>VLOOKUP(D610,SERVIÇOS_AGOST!$A$7:$D$7425,2,0)</f>
        <v>PAREDE COM PLACAS DE GESSO ACARTONADO (DRYWALL), PARA USO INTERNO, COM UMA FACE SIMPLES E OUTRA FACE DUPLA E ESTRUTURA METÁLICA COM GUIAS SIMPLES, COM VÃOS. AF_06/2017_P</v>
      </c>
      <c r="F610" s="45" t="str">
        <f>VLOOKUP(D610,SERVIÇOS_AGOST!$A$7:$D$7425,3,0)</f>
        <v>M2</v>
      </c>
      <c r="G610" s="51">
        <v>100</v>
      </c>
      <c r="H610" s="47">
        <v>105.76</v>
      </c>
      <c r="I610" s="48">
        <f t="shared" si="18"/>
        <v>10576</v>
      </c>
      <c r="J610" s="48">
        <f t="shared" si="19"/>
        <v>13312.011</v>
      </c>
    </row>
    <row r="611" spans="1:10" s="11" customFormat="1" ht="30" customHeight="1">
      <c r="A611" s="64">
        <v>4585</v>
      </c>
      <c r="B611" s="44" t="s">
        <v>415</v>
      </c>
      <c r="C611" s="44" t="s">
        <v>12</v>
      </c>
      <c r="D611" s="52">
        <v>96364</v>
      </c>
      <c r="E611" s="50" t="str">
        <f>VLOOKUP(D611,SERVIÇOS_AGOST!$A$7:$D$7425,2,0)</f>
        <v>PAREDE COM PLACAS DE GESSO ACARTONADO (DRYWALL), PARA USO INTERNO COM UMA FACE SIMPLES E OUTRA FACE DUPLA E ESTRUTURA METÁLICA COM GUIAS DUPLAS, SEM VÃOS. AF_06/2017_P</v>
      </c>
      <c r="F611" s="45" t="str">
        <f>VLOOKUP(D611,SERVIÇOS_AGOST!$A$7:$D$7425,3,0)</f>
        <v>M2</v>
      </c>
      <c r="G611" s="51">
        <v>100</v>
      </c>
      <c r="H611" s="47">
        <v>123.95</v>
      </c>
      <c r="I611" s="48">
        <f t="shared" si="18"/>
        <v>12395</v>
      </c>
      <c r="J611" s="48">
        <f t="shared" si="19"/>
        <v>15601.587</v>
      </c>
    </row>
    <row r="612" spans="1:10" s="11" customFormat="1" ht="30" customHeight="1">
      <c r="A612" s="64">
        <v>4586</v>
      </c>
      <c r="B612" s="44" t="s">
        <v>415</v>
      </c>
      <c r="C612" s="44" t="s">
        <v>12</v>
      </c>
      <c r="D612" s="52">
        <v>96365</v>
      </c>
      <c r="E612" s="50" t="str">
        <f>VLOOKUP(D612,SERVIÇOS_AGOST!$A$7:$D$7425,2,0)</f>
        <v>PAREDE COM PLACAS DE GESSO ACARTONADO (DRYWALL), PARA USO INTERNO, COM UMA FACE SIMPLES E OUTRA FACE DUPLA E   ESTRUTURA METÁLICA COM GUIAS DUPLAS, COM VÃOS. AF_06/2017_P</v>
      </c>
      <c r="F612" s="45" t="str">
        <f>VLOOKUP(D612,SERVIÇOS_AGOST!$A$7:$D$7425,3,0)</f>
        <v>M2</v>
      </c>
      <c r="G612" s="51">
        <v>100</v>
      </c>
      <c r="H612" s="47">
        <v>146.43</v>
      </c>
      <c r="I612" s="48">
        <f t="shared" si="18"/>
        <v>14643</v>
      </c>
      <c r="J612" s="48">
        <f t="shared" si="19"/>
        <v>18431.144</v>
      </c>
    </row>
    <row r="613" spans="1:10" s="11" customFormat="1" ht="20.100000000000001" customHeight="1">
      <c r="A613" s="64">
        <v>4587</v>
      </c>
      <c r="B613" s="44" t="s">
        <v>415</v>
      </c>
      <c r="C613" s="44" t="s">
        <v>12</v>
      </c>
      <c r="D613" s="52">
        <v>96366</v>
      </c>
      <c r="E613" s="50" t="str">
        <f>VLOOKUP(D613,SERVIÇOS_AGOST!$A$7:$D$7425,2,0)</f>
        <v>PAREDE COM PLACAS DE GESSO ACARTONADO (DRYWALL), PARA USO INTERNO, COM DUAS FACES DUPLAS E ESTRUTURA METÁLICA COM GUIAS SIMPLES, SEM VÃOS. AF_06/2017_P</v>
      </c>
      <c r="F613" s="45" t="str">
        <f>VLOOKUP(D613,SERVIÇOS_AGOST!$A$7:$D$7425,3,0)</f>
        <v>M2</v>
      </c>
      <c r="G613" s="51">
        <v>100</v>
      </c>
      <c r="H613" s="47">
        <v>114.17</v>
      </c>
      <c r="I613" s="48">
        <f t="shared" si="18"/>
        <v>11417</v>
      </c>
      <c r="J613" s="48">
        <f t="shared" si="19"/>
        <v>14370.578</v>
      </c>
    </row>
    <row r="614" spans="1:10" s="11" customFormat="1" ht="20.100000000000001" customHeight="1">
      <c r="A614" s="64">
        <v>4588</v>
      </c>
      <c r="B614" s="44" t="s">
        <v>415</v>
      </c>
      <c r="C614" s="44" t="s">
        <v>12</v>
      </c>
      <c r="D614" s="52">
        <v>96367</v>
      </c>
      <c r="E614" s="50" t="str">
        <f>VLOOKUP(D614,SERVIÇOS_AGOST!$A$7:$D$7425,2,0)</f>
        <v>PAREDE COM PLACAS DE GESSO ACARTONADO (DRYWALL), PARA USO INTERNO, COM DUAS FACES DUPLAS E ESTRUTURA METÁLICA COM GUIAS SIMPLES, COM VÃOS. AF_06/2017_P</v>
      </c>
      <c r="F614" s="45" t="str">
        <f>VLOOKUP(D614,SERVIÇOS_AGOST!$A$7:$D$7425,3,0)</f>
        <v>M2</v>
      </c>
      <c r="G614" s="51">
        <v>100</v>
      </c>
      <c r="H614" s="47">
        <v>125.86</v>
      </c>
      <c r="I614" s="48">
        <f t="shared" si="18"/>
        <v>12586</v>
      </c>
      <c r="J614" s="48">
        <f t="shared" si="19"/>
        <v>15841.998</v>
      </c>
    </row>
    <row r="615" spans="1:10" s="11" customFormat="1" ht="20.100000000000001" customHeight="1">
      <c r="A615" s="64">
        <v>4589</v>
      </c>
      <c r="B615" s="44" t="s">
        <v>415</v>
      </c>
      <c r="C615" s="44" t="s">
        <v>12</v>
      </c>
      <c r="D615" s="52">
        <v>96368</v>
      </c>
      <c r="E615" s="50" t="str">
        <f>VLOOKUP(D615,SERVIÇOS_AGOST!$A$7:$D$7425,2,0)</f>
        <v>PAREDE COM PLACAS DE GESSO ACARTONADO (DRYWALL), PARA USO INTERNO COM DUAS FACES DUPLAS E ESTRUTURA METÁLICA COM GUIAS DUPLAS, SEM VÃOS. AF_06/2017</v>
      </c>
      <c r="F615" s="45" t="str">
        <f>VLOOKUP(D615,SERVIÇOS_AGOST!$A$7:$D$7425,3,0)</f>
        <v>M2</v>
      </c>
      <c r="G615" s="51">
        <v>100</v>
      </c>
      <c r="H615" s="47">
        <v>143.87</v>
      </c>
      <c r="I615" s="48">
        <f t="shared" si="18"/>
        <v>14387</v>
      </c>
      <c r="J615" s="48">
        <f t="shared" si="19"/>
        <v>18108.917000000001</v>
      </c>
    </row>
    <row r="616" spans="1:10" s="11" customFormat="1" ht="20.100000000000001" customHeight="1">
      <c r="A616" s="64">
        <v>4590</v>
      </c>
      <c r="B616" s="44" t="s">
        <v>415</v>
      </c>
      <c r="C616" s="44" t="s">
        <v>12</v>
      </c>
      <c r="D616" s="52">
        <v>96369</v>
      </c>
      <c r="E616" s="50" t="str">
        <f>VLOOKUP(D616,SERVIÇOS_AGOST!$A$7:$D$7425,2,0)</f>
        <v>PAREDE COM PLACAS DE GESSO ACARTONADO (DRYWALL), PARA USO INTERNO, COM DUAS FACES DUPLAS E ESTRUTURA METÁLICA COM GUIAS DUPLAS, COM VÃOS. AF_06/2017_P</v>
      </c>
      <c r="F616" s="45" t="str">
        <f>VLOOKUP(D616,SERVIÇOS_AGOST!$A$7:$D$7425,3,0)</f>
        <v>M2</v>
      </c>
      <c r="G616" s="51">
        <v>100</v>
      </c>
      <c r="H616" s="47">
        <v>166.54</v>
      </c>
      <c r="I616" s="48">
        <f t="shared" si="18"/>
        <v>16654</v>
      </c>
      <c r="J616" s="48">
        <f t="shared" si="19"/>
        <v>20962.39</v>
      </c>
    </row>
    <row r="617" spans="1:10" s="11" customFormat="1" ht="20.100000000000001" customHeight="1">
      <c r="A617" s="64">
        <v>4591</v>
      </c>
      <c r="B617" s="44" t="s">
        <v>415</v>
      </c>
      <c r="C617" s="44" t="s">
        <v>12</v>
      </c>
      <c r="D617" s="52">
        <v>96370</v>
      </c>
      <c r="E617" s="50" t="str">
        <f>VLOOKUP(D617,SERVIÇOS_AGOST!$A$7:$D$7425,2,0)</f>
        <v>PAREDE COM PLACAS DE GESSO ACARTONADO (DRYWALL), PARA USO INTERNO, COM UMA FACE SIMPLES E ESTRUTURA METÁLICA COM GUIAS SIMPLES, SEM VÃOS. AF_06/2017_P</v>
      </c>
      <c r="F617" s="45" t="str">
        <f>VLOOKUP(D617,SERVIÇOS_AGOST!$A$7:$D$7425,3,0)</f>
        <v>M2</v>
      </c>
      <c r="G617" s="51">
        <v>100</v>
      </c>
      <c r="H617" s="47">
        <v>52.32</v>
      </c>
      <c r="I617" s="48">
        <f t="shared" si="18"/>
        <v>5232</v>
      </c>
      <c r="J617" s="48">
        <f t="shared" si="19"/>
        <v>6585.518</v>
      </c>
    </row>
    <row r="618" spans="1:10" s="11" customFormat="1" ht="20.100000000000001" customHeight="1">
      <c r="A618" s="64">
        <v>4592</v>
      </c>
      <c r="B618" s="44" t="s">
        <v>415</v>
      </c>
      <c r="C618" s="44" t="s">
        <v>12</v>
      </c>
      <c r="D618" s="52">
        <v>96371</v>
      </c>
      <c r="E618" s="50" t="str">
        <f>VLOOKUP(D618,SERVIÇOS_AGOST!$A$7:$D$7425,2,0)</f>
        <v>PAREDE COM PLACAS DE GESSO ACARTONADO (DRYWALL), PARA USO INTERNO, COM UMA FACE SIMPLES E ESTRUTURA METÁLICA COM GUIAS SIMPLES, COM VÃOS. AF_06/2017_P</v>
      </c>
      <c r="F618" s="45" t="str">
        <f>VLOOKUP(D618,SERVIÇOS_AGOST!$A$7:$D$7425,3,0)</f>
        <v>M2</v>
      </c>
      <c r="G618" s="51">
        <v>100</v>
      </c>
      <c r="H618" s="47">
        <v>63.51</v>
      </c>
      <c r="I618" s="48">
        <f t="shared" si="18"/>
        <v>6351</v>
      </c>
      <c r="J618" s="48">
        <f t="shared" si="19"/>
        <v>7994.0039999999999</v>
      </c>
    </row>
    <row r="619" spans="1:10" s="11" customFormat="1" ht="30" customHeight="1">
      <c r="A619" s="64">
        <v>4593</v>
      </c>
      <c r="B619" s="44" t="s">
        <v>415</v>
      </c>
      <c r="C619" s="44" t="s">
        <v>12</v>
      </c>
      <c r="D619" s="52">
        <v>103328</v>
      </c>
      <c r="E619" s="50" t="str">
        <f>VLOOKUP(D619,SERVIÇOS_AGOST!$A$7:$D$7425,2,0)</f>
        <v>ALVENARIA DE VEDAÇÃO DE BLOCOS CERÂMICOS FURADOS NA HORIZONTAL DE 9X19X19 CM (ESPESSURA 9 CM) E ARGAMASSA DE ASSENTAMENTO COM PREPARO EM BETONEIRA. AF_12/2021</v>
      </c>
      <c r="F619" s="45" t="str">
        <f>VLOOKUP(D619,SERVIÇOS_AGOST!$A$7:$D$7425,3,0)</f>
        <v>M2</v>
      </c>
      <c r="G619" s="51">
        <v>300</v>
      </c>
      <c r="H619" s="47">
        <v>50.9</v>
      </c>
      <c r="I619" s="48">
        <f t="shared" si="18"/>
        <v>15270</v>
      </c>
      <c r="J619" s="48">
        <f t="shared" si="19"/>
        <v>19220.348999999998</v>
      </c>
    </row>
    <row r="620" spans="1:10" s="11" customFormat="1" ht="30" customHeight="1">
      <c r="A620" s="64">
        <v>4594</v>
      </c>
      <c r="B620" s="44" t="s">
        <v>415</v>
      </c>
      <c r="C620" s="44" t="s">
        <v>12</v>
      </c>
      <c r="D620" s="52">
        <v>103329</v>
      </c>
      <c r="E620" s="50" t="str">
        <f>VLOOKUP(D620,SERVIÇOS_AGOST!$A$7:$D$7425,2,0)</f>
        <v>ALVENARIA DE VEDAÇÃO DE BLOCOS CERÂMICOS FURADOS NA HORIZONTAL DE 9X19X19 CM (ESPESSURA 9 CM) E ARGAMASSA DE ASSENTAMENTO COM PREPARO MANUAL. AF_12/2021</v>
      </c>
      <c r="F620" s="45" t="str">
        <f>VLOOKUP(D620,SERVIÇOS_AGOST!$A$7:$D$7425,3,0)</f>
        <v>M2</v>
      </c>
      <c r="G620" s="51">
        <v>300</v>
      </c>
      <c r="H620" s="47">
        <v>51.44</v>
      </c>
      <c r="I620" s="48">
        <f t="shared" si="18"/>
        <v>15432</v>
      </c>
      <c r="J620" s="48">
        <f t="shared" si="19"/>
        <v>19424.258000000002</v>
      </c>
    </row>
    <row r="621" spans="1:10" s="11" customFormat="1" ht="30" customHeight="1">
      <c r="A621" s="64">
        <v>4595</v>
      </c>
      <c r="B621" s="44" t="s">
        <v>415</v>
      </c>
      <c r="C621" s="44" t="s">
        <v>12</v>
      </c>
      <c r="D621" s="52">
        <v>103330</v>
      </c>
      <c r="E621" s="50" t="str">
        <f>VLOOKUP(D621,SERVIÇOS_AGOST!$A$7:$D$7425,2,0)</f>
        <v>ALVENARIA DE VEDAÇÃO DE BLOCOS CERÂMICOS FURADOS NA HORIZONTAL DE 11,5X19X19 CM (ESPESSURA 11,5 CM) E ARGAMASSA DE ASSENTAMENTO COM PREPARO EM BETONEIRA. AF_12/2021</v>
      </c>
      <c r="F621" s="45" t="str">
        <f>VLOOKUP(D621,SERVIÇOS_AGOST!$A$7:$D$7425,3,0)</f>
        <v>M2</v>
      </c>
      <c r="G621" s="51">
        <v>1000</v>
      </c>
      <c r="H621" s="47">
        <v>49.38</v>
      </c>
      <c r="I621" s="48">
        <f t="shared" si="18"/>
        <v>49380</v>
      </c>
      <c r="J621" s="48">
        <f t="shared" si="19"/>
        <v>62154.606</v>
      </c>
    </row>
    <row r="622" spans="1:10" s="11" customFormat="1" ht="9.9499999999999993" customHeight="1">
      <c r="A622" s="64">
        <v>4596</v>
      </c>
      <c r="B622" s="44" t="s">
        <v>415</v>
      </c>
      <c r="C622" s="44" t="s">
        <v>12</v>
      </c>
      <c r="D622" s="52">
        <v>102235</v>
      </c>
      <c r="E622" s="50" t="str">
        <f>VLOOKUP(D622,SERVIÇOS_AGOST!$A$7:$D$7425,2,0)</f>
        <v>DIVISÓRIA FIXA EM VIDRO TEMPERADO 10 MM, SEM ABERTURA. AF_01/2021</v>
      </c>
      <c r="F622" s="45" t="str">
        <f>VLOOKUP(D622,SERVIÇOS_AGOST!$A$7:$D$7425,3,0)</f>
        <v>M2</v>
      </c>
      <c r="G622" s="51">
        <v>50</v>
      </c>
      <c r="H622" s="47">
        <v>266.64999999999998</v>
      </c>
      <c r="I622" s="48">
        <f t="shared" si="18"/>
        <v>13332.5</v>
      </c>
      <c r="J622" s="48">
        <f t="shared" si="19"/>
        <v>16781.617999999999</v>
      </c>
    </row>
    <row r="623" spans="1:10" s="11" customFormat="1" ht="20.100000000000001" customHeight="1">
      <c r="A623" s="64">
        <v>4597</v>
      </c>
      <c r="B623" s="44" t="s">
        <v>416</v>
      </c>
      <c r="C623" s="44" t="s">
        <v>12</v>
      </c>
      <c r="D623" s="52">
        <v>92393</v>
      </c>
      <c r="E623" s="50" t="str">
        <f>VLOOKUP(D623,SERVIÇOS_AGOST!$A$7:$D$7425,2,0)</f>
        <v>EXECUÇÃO DE PAVIMENTO EM PISO INTERTRAVADO, COM BLOCO SEXTAVADO DE 25 X 25 CM, ESPESSURA 6 CM. AF_12/2015</v>
      </c>
      <c r="F623" s="45" t="str">
        <f>VLOOKUP(D623,SERVIÇOS_AGOST!$A$7:$D$7425,3,0)</f>
        <v>M2</v>
      </c>
      <c r="G623" s="51">
        <v>50</v>
      </c>
      <c r="H623" s="47">
        <v>48.76</v>
      </c>
      <c r="I623" s="48">
        <f t="shared" si="18"/>
        <v>2438</v>
      </c>
      <c r="J623" s="48">
        <f t="shared" si="19"/>
        <v>3068.7109999999998</v>
      </c>
    </row>
    <row r="624" spans="1:10" s="11" customFormat="1" ht="20.100000000000001" customHeight="1">
      <c r="A624" s="64">
        <v>4598</v>
      </c>
      <c r="B624" s="44" t="s">
        <v>416</v>
      </c>
      <c r="C624" s="44" t="s">
        <v>12</v>
      </c>
      <c r="D624" s="52">
        <v>92394</v>
      </c>
      <c r="E624" s="50" t="str">
        <f>VLOOKUP(D624,SERVIÇOS_AGOST!$A$7:$D$7425,2,0)</f>
        <v>EXECUÇÃO DE PAVIMENTO EM PISO INTERTRAVADO, COM BLOCO SEXTAVADO DE 25 X 25 CM, ESPESSURA 8 CM. AF_12/2015</v>
      </c>
      <c r="F624" s="45" t="str">
        <f>VLOOKUP(D624,SERVIÇOS_AGOST!$A$7:$D$7425,3,0)</f>
        <v>M2</v>
      </c>
      <c r="G624" s="51">
        <v>50</v>
      </c>
      <c r="H624" s="47">
        <v>51.06</v>
      </c>
      <c r="I624" s="48">
        <f t="shared" si="18"/>
        <v>2553</v>
      </c>
      <c r="J624" s="48">
        <f t="shared" si="19"/>
        <v>3213.4609999999998</v>
      </c>
    </row>
    <row r="625" spans="1:10" s="11" customFormat="1" ht="20.100000000000001" customHeight="1">
      <c r="A625" s="64">
        <v>4599</v>
      </c>
      <c r="B625" s="44" t="s">
        <v>416</v>
      </c>
      <c r="C625" s="44" t="s">
        <v>12</v>
      </c>
      <c r="D625" s="52">
        <v>92395</v>
      </c>
      <c r="E625" s="50" t="str">
        <f>VLOOKUP(D625,SERVIÇOS_AGOST!$A$7:$D$7425,2,0)</f>
        <v>EXECUÇÃO DE PAVIMENTO EM PISO INTERTRAVADO, COM BLOCO SEXTAVADO DE 25 X 25 CM, ESPESSURA 10 CM. AF_12/2015</v>
      </c>
      <c r="F625" s="45" t="str">
        <f>VLOOKUP(D625,SERVIÇOS_AGOST!$A$7:$D$7425,3,0)</f>
        <v>M2</v>
      </c>
      <c r="G625" s="51">
        <v>50</v>
      </c>
      <c r="H625" s="47">
        <v>62.03</v>
      </c>
      <c r="I625" s="48">
        <f t="shared" si="18"/>
        <v>3101.5</v>
      </c>
      <c r="J625" s="48">
        <f t="shared" si="19"/>
        <v>3903.8580000000002</v>
      </c>
    </row>
    <row r="626" spans="1:10" s="11" customFormat="1" ht="20.100000000000001" customHeight="1">
      <c r="A626" s="64">
        <v>4600</v>
      </c>
      <c r="B626" s="44" t="s">
        <v>416</v>
      </c>
      <c r="C626" s="44" t="s">
        <v>12</v>
      </c>
      <c r="D626" s="52">
        <v>92396</v>
      </c>
      <c r="E626" s="50" t="str">
        <f>VLOOKUP(D626,SERVIÇOS_AGOST!$A$7:$D$7425,2,0)</f>
        <v>EXECUÇÃO DE PASSEIO EM PISO INTERTRAVADO, COM BLOCO RETANGULAR COR NATURAL DE 20 X 10 CM, ESPESSURA 6 CM. AF_12/2015</v>
      </c>
      <c r="F626" s="45" t="str">
        <f>VLOOKUP(D626,SERVIÇOS_AGOST!$A$7:$D$7425,3,0)</f>
        <v>M2</v>
      </c>
      <c r="G626" s="51">
        <v>50</v>
      </c>
      <c r="H626" s="47">
        <v>48.48</v>
      </c>
      <c r="I626" s="48">
        <f t="shared" si="18"/>
        <v>2424</v>
      </c>
      <c r="J626" s="48">
        <f t="shared" si="19"/>
        <v>3051.0889999999999</v>
      </c>
    </row>
    <row r="627" spans="1:10" s="11" customFormat="1" ht="20.100000000000001" customHeight="1">
      <c r="A627" s="64">
        <v>4601</v>
      </c>
      <c r="B627" s="44" t="s">
        <v>416</v>
      </c>
      <c r="C627" s="44" t="s">
        <v>12</v>
      </c>
      <c r="D627" s="52">
        <v>92400</v>
      </c>
      <c r="E627" s="50" t="str">
        <f>VLOOKUP(D627,SERVIÇOS_AGOST!$A$7:$D$7425,2,0)</f>
        <v>EXECUÇÃO DE PÁTIO/ESTACIONAMENTO EM PISO INTERTRAVADO, COM BLOCO RETANGULAR DE 20 X 10 CM, ESPESSURA 10 CM. AF_12/2015</v>
      </c>
      <c r="F627" s="45" t="str">
        <f>VLOOKUP(D627,SERVIÇOS_AGOST!$A$7:$D$7425,3,0)</f>
        <v>M2</v>
      </c>
      <c r="G627" s="51">
        <v>50</v>
      </c>
      <c r="H627" s="47">
        <v>62.01</v>
      </c>
      <c r="I627" s="48">
        <f t="shared" si="18"/>
        <v>3100.5</v>
      </c>
      <c r="J627" s="48">
        <f t="shared" si="19"/>
        <v>3902.5990000000002</v>
      </c>
    </row>
    <row r="628" spans="1:10" s="11" customFormat="1" ht="20.100000000000001" customHeight="1">
      <c r="A628" s="64">
        <v>4602</v>
      </c>
      <c r="B628" s="44" t="s">
        <v>416</v>
      </c>
      <c r="C628" s="44" t="s">
        <v>12</v>
      </c>
      <c r="D628" s="52">
        <v>92401</v>
      </c>
      <c r="E628" s="50" t="str">
        <f>VLOOKUP(D628,SERVIÇOS_AGOST!$A$7:$D$7425,2,0)</f>
        <v>EXECUÇÃO DE VIA EM PISO INTERTRAVADO, COM BLOCO RETANGULAR DE 20 X 10 CM, ESPESSURA 10 CM. AF_12/2015</v>
      </c>
      <c r="F628" s="45" t="str">
        <f>VLOOKUP(D628,SERVIÇOS_AGOST!$A$7:$D$7425,3,0)</f>
        <v>M2</v>
      </c>
      <c r="G628" s="51">
        <v>50</v>
      </c>
      <c r="H628" s="47">
        <v>63.01</v>
      </c>
      <c r="I628" s="48">
        <f t="shared" si="18"/>
        <v>3150.5</v>
      </c>
      <c r="J628" s="48">
        <f t="shared" si="19"/>
        <v>3965.5340000000001</v>
      </c>
    </row>
    <row r="629" spans="1:10" s="11" customFormat="1" ht="20.100000000000001" customHeight="1">
      <c r="A629" s="64">
        <v>4603</v>
      </c>
      <c r="B629" s="44" t="s">
        <v>416</v>
      </c>
      <c r="C629" s="44" t="s">
        <v>12</v>
      </c>
      <c r="D629" s="52">
        <v>92402</v>
      </c>
      <c r="E629" s="50" t="str">
        <f>VLOOKUP(D629,SERVIÇOS_AGOST!$A$7:$D$7425,2,0)</f>
        <v>EXECUÇÃO DE PASSEIO EM PISO INTERTRAVADO, COM BLOCO 16 FACES DE 22 X 11 CM, ESPESSURA 6 CM. AF_12/2015</v>
      </c>
      <c r="F629" s="45" t="str">
        <f>VLOOKUP(D629,SERVIÇOS_AGOST!$A$7:$D$7425,3,0)</f>
        <v>M2</v>
      </c>
      <c r="G629" s="51">
        <v>50</v>
      </c>
      <c r="H629" s="47">
        <v>49.45</v>
      </c>
      <c r="I629" s="48">
        <f t="shared" si="18"/>
        <v>2472.5</v>
      </c>
      <c r="J629" s="48">
        <f t="shared" si="19"/>
        <v>3112.136</v>
      </c>
    </row>
    <row r="630" spans="1:10" s="11" customFormat="1" ht="20.100000000000001" customHeight="1">
      <c r="A630" s="64">
        <v>4604</v>
      </c>
      <c r="B630" s="44" t="s">
        <v>416</v>
      </c>
      <c r="C630" s="44" t="s">
        <v>12</v>
      </c>
      <c r="D630" s="52">
        <v>92404</v>
      </c>
      <c r="E630" s="50" t="str">
        <f>VLOOKUP(D630,SERVIÇOS_AGOST!$A$7:$D$7425,2,0)</f>
        <v>EXECUÇÃO DE PÁTIO/ESTACIONAMENTO EM PISO INTERTRAVADO, COM BLOCO 16 FACES DE 22 X 11 CM, ESPESSURA 8 CM. AF_12/2015</v>
      </c>
      <c r="F630" s="45" t="str">
        <f>VLOOKUP(D630,SERVIÇOS_AGOST!$A$7:$D$7425,3,0)</f>
        <v>M2</v>
      </c>
      <c r="G630" s="51">
        <v>100</v>
      </c>
      <c r="H630" s="47">
        <v>52.97</v>
      </c>
      <c r="I630" s="48">
        <f t="shared" si="18"/>
        <v>5297</v>
      </c>
      <c r="J630" s="48">
        <f t="shared" si="19"/>
        <v>6667.3339999999998</v>
      </c>
    </row>
    <row r="631" spans="1:10" s="11" customFormat="1" ht="20.100000000000001" customHeight="1">
      <c r="A631" s="64">
        <v>4605</v>
      </c>
      <c r="B631" s="44" t="s">
        <v>417</v>
      </c>
      <c r="C631" s="44" t="s">
        <v>12</v>
      </c>
      <c r="D631" s="52">
        <v>102494</v>
      </c>
      <c r="E631" s="50" t="str">
        <f>VLOOKUP(D631,SERVIÇOS_AGOST!$A$7:$D$7425,2,0)</f>
        <v>PINTURA DE PISO COM TINTA EPÓXI, APLICAÇÃO MANUAL, 2 DEMÃOS, INCLUSO PRIMER EPÓXI. AF_05/2021</v>
      </c>
      <c r="F631" s="45" t="str">
        <f>VLOOKUP(D631,SERVIÇOS_AGOST!$A$7:$D$7425,3,0)</f>
        <v>M2</v>
      </c>
      <c r="G631" s="51">
        <v>200</v>
      </c>
      <c r="H631" s="47">
        <v>43.02</v>
      </c>
      <c r="I631" s="48">
        <f t="shared" si="18"/>
        <v>8604</v>
      </c>
      <c r="J631" s="48">
        <f t="shared" si="19"/>
        <v>10829.855</v>
      </c>
    </row>
    <row r="632" spans="1:10" s="11" customFormat="1" ht="9.9499999999999993" customHeight="1">
      <c r="A632" s="64">
        <v>4606</v>
      </c>
      <c r="B632" s="44" t="s">
        <v>417</v>
      </c>
      <c r="C632" s="44" t="s">
        <v>12</v>
      </c>
      <c r="D632" s="52">
        <v>100717</v>
      </c>
      <c r="E632" s="50" t="str">
        <f>VLOOKUP(D632,SERVIÇOS_AGOST!$A$7:$D$7425,2,0)</f>
        <v>LIXAMENTO MANUAL EM SUPERFÍCIES METÁLICAS EM OBRA. AF_01/2020</v>
      </c>
      <c r="F632" s="45" t="str">
        <f>VLOOKUP(D632,SERVIÇOS_AGOST!$A$7:$D$7425,3,0)</f>
        <v>M2</v>
      </c>
      <c r="G632" s="51">
        <v>200</v>
      </c>
      <c r="H632" s="47">
        <v>4.8899999999999997</v>
      </c>
      <c r="I632" s="48">
        <f t="shared" si="18"/>
        <v>978</v>
      </c>
      <c r="J632" s="48">
        <f t="shared" si="19"/>
        <v>1231.009</v>
      </c>
    </row>
    <row r="633" spans="1:10" s="11" customFormat="1" ht="20.100000000000001" customHeight="1">
      <c r="A633" s="64">
        <v>4607</v>
      </c>
      <c r="B633" s="44" t="s">
        <v>417</v>
      </c>
      <c r="C633" s="44" t="s">
        <v>12</v>
      </c>
      <c r="D633" s="52">
        <v>102203</v>
      </c>
      <c r="E633" s="50" t="str">
        <f>VLOOKUP(D633,SERVIÇOS_AGOST!$A$7:$D$7425,2,0)</f>
        <v>PINTURA VERNIZ (INCOLOR) ALQUÍDICO EM MADEIRA, USO INTERNO E EXTERNO, 1 DEMÃO. AF_01/2021</v>
      </c>
      <c r="F633" s="45" t="str">
        <f>VLOOKUP(D633,SERVIÇOS_AGOST!$A$7:$D$7425,3,0)</f>
        <v>M2</v>
      </c>
      <c r="G633" s="51">
        <v>100</v>
      </c>
      <c r="H633" s="47">
        <v>5.49</v>
      </c>
      <c r="I633" s="48">
        <f t="shared" si="18"/>
        <v>549</v>
      </c>
      <c r="J633" s="48">
        <f t="shared" si="19"/>
        <v>691.02599999999995</v>
      </c>
    </row>
    <row r="634" spans="1:10" s="11" customFormat="1" ht="20.100000000000001" customHeight="1">
      <c r="A634" s="64">
        <v>4608</v>
      </c>
      <c r="B634" s="44" t="s">
        <v>417</v>
      </c>
      <c r="C634" s="44" t="s">
        <v>12</v>
      </c>
      <c r="D634" s="52">
        <v>102213</v>
      </c>
      <c r="E634" s="50" t="str">
        <f>VLOOKUP(D634,SERVIÇOS_AGOST!$A$7:$D$7425,2,0)</f>
        <v>PINTURA VERNIZ (INCOLOR) ALQUÍDICO EM MADEIRA, USO INTERNO E EXTERNO, 2 DEMÃOS. AF_01/2021</v>
      </c>
      <c r="F634" s="45" t="str">
        <f>VLOOKUP(D634,SERVIÇOS_AGOST!$A$7:$D$7425,3,0)</f>
        <v>M2</v>
      </c>
      <c r="G634" s="51">
        <v>100</v>
      </c>
      <c r="H634" s="47">
        <v>10.98</v>
      </c>
      <c r="I634" s="48">
        <f t="shared" si="18"/>
        <v>1098</v>
      </c>
      <c r="J634" s="48">
        <f t="shared" si="19"/>
        <v>1382.0530000000001</v>
      </c>
    </row>
    <row r="635" spans="1:10" s="11" customFormat="1" ht="20.100000000000001" customHeight="1">
      <c r="A635" s="64">
        <v>4609</v>
      </c>
      <c r="B635" s="44" t="s">
        <v>417</v>
      </c>
      <c r="C635" s="44" t="s">
        <v>12</v>
      </c>
      <c r="D635" s="52">
        <v>102208</v>
      </c>
      <c r="E635" s="50" t="str">
        <f>VLOOKUP(D635,SERVIÇOS_AGOST!$A$7:$D$7425,2,0)</f>
        <v>PINTURA TINTA DE ACABAMENTO (PIGMENTADA) ESMALTE SINTÉTICO FOSCO EM MADEIRA, 1 DEMÃO. AF_01/2021</v>
      </c>
      <c r="F635" s="45" t="str">
        <f>VLOOKUP(D635,SERVIÇOS_AGOST!$A$7:$D$7425,3,0)</f>
        <v>M2</v>
      </c>
      <c r="G635" s="51">
        <v>100</v>
      </c>
      <c r="H635" s="47">
        <v>4.6399999999999997</v>
      </c>
      <c r="I635" s="48">
        <f t="shared" si="18"/>
        <v>464</v>
      </c>
      <c r="J635" s="48">
        <f t="shared" si="19"/>
        <v>584.03700000000003</v>
      </c>
    </row>
    <row r="636" spans="1:10" s="11" customFormat="1" ht="20.100000000000001" customHeight="1">
      <c r="A636" s="64">
        <v>4610</v>
      </c>
      <c r="B636" s="44" t="s">
        <v>417</v>
      </c>
      <c r="C636" s="44" t="s">
        <v>12</v>
      </c>
      <c r="D636" s="52">
        <v>102209</v>
      </c>
      <c r="E636" s="50" t="str">
        <f>VLOOKUP(D636,SERVIÇOS_AGOST!$A$7:$D$7425,2,0)</f>
        <v>PINTURA TINTA DE ACABAMENTO (PIGMENTADA) ESMALTE SINTÉTICO ACETINADO EM MADEIRA, 1 DEMÃO. AF_01/2021</v>
      </c>
      <c r="F636" s="45" t="str">
        <f>VLOOKUP(D636,SERVIÇOS_AGOST!$A$7:$D$7425,3,0)</f>
        <v>M2</v>
      </c>
      <c r="G636" s="51">
        <v>100</v>
      </c>
      <c r="H636" s="47">
        <v>4.83</v>
      </c>
      <c r="I636" s="48">
        <f t="shared" si="18"/>
        <v>483</v>
      </c>
      <c r="J636" s="48">
        <f t="shared" si="19"/>
        <v>607.952</v>
      </c>
    </row>
    <row r="637" spans="1:10" s="11" customFormat="1" ht="20.100000000000001" customHeight="1">
      <c r="A637" s="64">
        <v>4611</v>
      </c>
      <c r="B637" s="44" t="s">
        <v>417</v>
      </c>
      <c r="C637" s="44" t="s">
        <v>12</v>
      </c>
      <c r="D637" s="52">
        <v>102210</v>
      </c>
      <c r="E637" s="50" t="str">
        <f>VLOOKUP(D637,SERVIÇOS_AGOST!$A$7:$D$7425,2,0)</f>
        <v>PINTURA TINTA DE ACABAMENTO (PIGMENTADA) ESMALTE SINTÉTICO BRILHANTE EM MADEIRA, 1 DEMÃO. AF_01/2021</v>
      </c>
      <c r="F637" s="45" t="str">
        <f>VLOOKUP(D637,SERVIÇOS_AGOST!$A$7:$D$7425,3,0)</f>
        <v>M2</v>
      </c>
      <c r="G637" s="51">
        <v>100</v>
      </c>
      <c r="H637" s="47">
        <v>4.54</v>
      </c>
      <c r="I637" s="48">
        <f t="shared" si="18"/>
        <v>454</v>
      </c>
      <c r="J637" s="48">
        <f t="shared" si="19"/>
        <v>571.45000000000005</v>
      </c>
    </row>
    <row r="638" spans="1:10" s="11" customFormat="1" ht="20.100000000000001" customHeight="1">
      <c r="A638" s="64">
        <v>4612</v>
      </c>
      <c r="B638" s="44" t="s">
        <v>417</v>
      </c>
      <c r="C638" s="44" t="s">
        <v>12</v>
      </c>
      <c r="D638" s="52">
        <v>102217</v>
      </c>
      <c r="E638" s="50" t="str">
        <f>VLOOKUP(D638,SERVIÇOS_AGOST!$A$7:$D$7425,2,0)</f>
        <v>PINTURA TINTA DE ACABAMENTO (PIGMENTADA) A ÓLEO EM MADEIRA, 2 DEMÃOS. AF_01/2021</v>
      </c>
      <c r="F638" s="45" t="str">
        <f>VLOOKUP(D638,SERVIÇOS_AGOST!$A$7:$D$7425,3,0)</f>
        <v>M2</v>
      </c>
      <c r="G638" s="51">
        <v>100</v>
      </c>
      <c r="H638" s="47">
        <v>9.86</v>
      </c>
      <c r="I638" s="48">
        <f t="shared" si="18"/>
        <v>986</v>
      </c>
      <c r="J638" s="48">
        <f t="shared" si="19"/>
        <v>1241.078</v>
      </c>
    </row>
    <row r="639" spans="1:10" s="11" customFormat="1" ht="20.100000000000001" customHeight="1">
      <c r="A639" s="64">
        <v>4613</v>
      </c>
      <c r="B639" s="44" t="s">
        <v>417</v>
      </c>
      <c r="C639" s="44" t="s">
        <v>12</v>
      </c>
      <c r="D639" s="52">
        <v>102215</v>
      </c>
      <c r="E639" s="50" t="str">
        <f>VLOOKUP(D639,SERVIÇOS_AGOST!$A$7:$D$7425,2,0)</f>
        <v>PINTURA VERNIZ (INCOLOR) POLIURETÂNICO (RESINA ALQUÍDICA MODIFICADA) EM MADEIRA, 2 DEMÃOS. AF_01/2021</v>
      </c>
      <c r="F639" s="45" t="str">
        <f>VLOOKUP(D639,SERVIÇOS_AGOST!$A$7:$D$7425,3,0)</f>
        <v>M2</v>
      </c>
      <c r="G639" s="51">
        <v>100</v>
      </c>
      <c r="H639" s="47">
        <v>10.119999999999999</v>
      </c>
      <c r="I639" s="48">
        <f t="shared" si="18"/>
        <v>1012</v>
      </c>
      <c r="J639" s="48">
        <f t="shared" si="19"/>
        <v>1273.8040000000001</v>
      </c>
    </row>
    <row r="640" spans="1:10" s="11" customFormat="1" ht="20.100000000000001" customHeight="1">
      <c r="A640" s="64">
        <v>4614</v>
      </c>
      <c r="B640" s="44" t="s">
        <v>417</v>
      </c>
      <c r="C640" s="44" t="s">
        <v>12</v>
      </c>
      <c r="D640" s="52">
        <v>102227</v>
      </c>
      <c r="E640" s="50" t="str">
        <f>VLOOKUP(D640,SERVIÇOS_AGOST!$A$7:$D$7425,2,0)</f>
        <v>PINTURA TINTA DE ACABAMENTO (PIGMENTADA) A ÓLEO EM MADEIRA, 3 DEMÃOS. AF_01/2021</v>
      </c>
      <c r="F640" s="45" t="str">
        <f>VLOOKUP(D640,SERVIÇOS_AGOST!$A$7:$D$7425,3,0)</f>
        <v>M2</v>
      </c>
      <c r="G640" s="51">
        <v>100</v>
      </c>
      <c r="H640" s="47">
        <v>14.8</v>
      </c>
      <c r="I640" s="48">
        <f t="shared" si="18"/>
        <v>1480</v>
      </c>
      <c r="J640" s="48">
        <f t="shared" si="19"/>
        <v>1862.876</v>
      </c>
    </row>
    <row r="641" spans="1:10" s="11" customFormat="1" ht="20.100000000000001" customHeight="1">
      <c r="A641" s="64">
        <v>4615</v>
      </c>
      <c r="B641" s="44" t="s">
        <v>417</v>
      </c>
      <c r="C641" s="44" t="s">
        <v>12</v>
      </c>
      <c r="D641" s="52">
        <v>102223</v>
      </c>
      <c r="E641" s="50" t="str">
        <f>VLOOKUP(D641,SERVIÇOS_AGOST!$A$7:$D$7425,2,0)</f>
        <v>PINTURA VERNIZ (INCOLOR) ALQUÍDICO EM MADEIRA, USO INTERNO E EXTERNO, 3 DEMÃOS. AF_01/2021</v>
      </c>
      <c r="F641" s="45" t="str">
        <f>VLOOKUP(D641,SERVIÇOS_AGOST!$A$7:$D$7425,3,0)</f>
        <v>M2</v>
      </c>
      <c r="G641" s="51">
        <v>100</v>
      </c>
      <c r="H641" s="47">
        <v>16.47</v>
      </c>
      <c r="I641" s="48">
        <f t="shared" si="18"/>
        <v>1647</v>
      </c>
      <c r="J641" s="48">
        <f t="shared" si="19"/>
        <v>2073.0790000000002</v>
      </c>
    </row>
    <row r="642" spans="1:10" s="11" customFormat="1" ht="20.100000000000001" customHeight="1">
      <c r="A642" s="64">
        <v>4616</v>
      </c>
      <c r="B642" s="44" t="s">
        <v>417</v>
      </c>
      <c r="C642" s="44" t="s">
        <v>12</v>
      </c>
      <c r="D642" s="52">
        <v>88414</v>
      </c>
      <c r="E642" s="50" t="str">
        <f>VLOOKUP(D642,SERVIÇOS_AGOST!$A$7:$D$7425,2,0)</f>
        <v>APLICAÇÃO MANUAL DE FUNDO SELADOR ACRÍLICO EM SUPERFÍCIES INTERNAS DA SACADA DE EDIFÍCIOS DE MÚLTIPLOS PAVIMENTOS. AF_06/2014</v>
      </c>
      <c r="F642" s="45" t="str">
        <f>VLOOKUP(D642,SERVIÇOS_AGOST!$A$7:$D$7425,3,0)</f>
        <v>M2</v>
      </c>
      <c r="G642" s="51">
        <v>4500</v>
      </c>
      <c r="H642" s="47">
        <v>2.68</v>
      </c>
      <c r="I642" s="48">
        <f t="shared" si="18"/>
        <v>12060</v>
      </c>
      <c r="J642" s="48">
        <f t="shared" si="19"/>
        <v>15179.922</v>
      </c>
    </row>
    <row r="643" spans="1:10" s="11" customFormat="1" ht="20.100000000000001" customHeight="1">
      <c r="A643" s="64">
        <v>4617</v>
      </c>
      <c r="B643" s="44" t="s">
        <v>417</v>
      </c>
      <c r="C643" s="44" t="s">
        <v>12</v>
      </c>
      <c r="D643" s="52">
        <v>102218</v>
      </c>
      <c r="E643" s="50" t="str">
        <f>VLOOKUP(D643,SERVIÇOS_AGOST!$A$7:$D$7425,2,0)</f>
        <v>PINTURA TINTA DE ACABAMENTO (PIGMENTADA) ESMALTE SINTÉTICO FOSCO EM MADEIRA, 2 DEMÃOS. AF_01/2021</v>
      </c>
      <c r="F643" s="45" t="str">
        <f>VLOOKUP(D643,SERVIÇOS_AGOST!$A$7:$D$7425,3,0)</f>
        <v>M2</v>
      </c>
      <c r="G643" s="51">
        <v>60</v>
      </c>
      <c r="H643" s="47">
        <v>9.2899999999999991</v>
      </c>
      <c r="I643" s="48">
        <f t="shared" si="18"/>
        <v>557.4</v>
      </c>
      <c r="J643" s="48">
        <f t="shared" si="19"/>
        <v>701.59900000000005</v>
      </c>
    </row>
    <row r="644" spans="1:10" s="11" customFormat="1" ht="20.100000000000001" customHeight="1">
      <c r="A644" s="64">
        <v>4618</v>
      </c>
      <c r="B644" s="44" t="s">
        <v>417</v>
      </c>
      <c r="C644" s="44" t="s">
        <v>12</v>
      </c>
      <c r="D644" s="52">
        <v>102219</v>
      </c>
      <c r="E644" s="50" t="str">
        <f>VLOOKUP(D644,SERVIÇOS_AGOST!$A$7:$D$7425,2,0)</f>
        <v>PINTURA TINTA DE ACABAMENTO (PIGMENTADA) ESMALTE SINTÉTICO ACETINADO EM MADEIRA, 2 DEMÃOS. AF_01/2021</v>
      </c>
      <c r="F644" s="45" t="str">
        <f>VLOOKUP(D644,SERVIÇOS_AGOST!$A$7:$D$7425,3,0)</f>
        <v>M2</v>
      </c>
      <c r="G644" s="51">
        <v>60</v>
      </c>
      <c r="H644" s="47">
        <v>9.66</v>
      </c>
      <c r="I644" s="48">
        <f t="shared" si="18"/>
        <v>579.6</v>
      </c>
      <c r="J644" s="48">
        <f t="shared" si="19"/>
        <v>729.54300000000001</v>
      </c>
    </row>
    <row r="645" spans="1:10" s="11" customFormat="1" ht="20.100000000000001" customHeight="1">
      <c r="A645" s="64">
        <v>4619</v>
      </c>
      <c r="B645" s="44" t="s">
        <v>417</v>
      </c>
      <c r="C645" s="44" t="s">
        <v>12</v>
      </c>
      <c r="D645" s="52">
        <v>102220</v>
      </c>
      <c r="E645" s="50" t="str">
        <f>VLOOKUP(D645,SERVIÇOS_AGOST!$A$7:$D$7425,2,0)</f>
        <v>PINTURA TINTA DE ACABAMENTO (PIGMENTADA) ESMALTE SINTÉTICO BRILHANTE EM MADEIRA, 2 DEMÃOS. AF_01/2021</v>
      </c>
      <c r="F645" s="45" t="str">
        <f>VLOOKUP(D645,SERVIÇOS_AGOST!$A$7:$D$7425,3,0)</f>
        <v>M2</v>
      </c>
      <c r="G645" s="51">
        <v>60</v>
      </c>
      <c r="H645" s="47">
        <v>9.1</v>
      </c>
      <c r="I645" s="48">
        <f t="shared" si="18"/>
        <v>546</v>
      </c>
      <c r="J645" s="48">
        <f t="shared" si="19"/>
        <v>687.25</v>
      </c>
    </row>
    <row r="646" spans="1:10" s="11" customFormat="1" ht="20.100000000000001" customHeight="1">
      <c r="A646" s="64">
        <v>4620</v>
      </c>
      <c r="B646" s="44" t="s">
        <v>417</v>
      </c>
      <c r="C646" s="44" t="s">
        <v>12</v>
      </c>
      <c r="D646" s="52">
        <v>100719</v>
      </c>
      <c r="E646" s="50" t="str">
        <f>VLOOKUP(D646,SERVIÇOS_AGOST!$A$7:$D$7425,2,0)</f>
        <v>PINTURA COM TINTA ALQUÍDICA DE FUNDO (TIPO ZARCÃO) PULVERIZADA SOBRE PERFIL METÁLICO EXECUTADO EM FÁBRICA (POR DEMÃO). AF_01/2020_P</v>
      </c>
      <c r="F646" s="45" t="str">
        <f>VLOOKUP(D646,SERVIÇOS_AGOST!$A$7:$D$7425,3,0)</f>
        <v>M2</v>
      </c>
      <c r="G646" s="51">
        <v>600</v>
      </c>
      <c r="H646" s="47">
        <v>7.42</v>
      </c>
      <c r="I646" s="48">
        <f t="shared" si="18"/>
        <v>4452</v>
      </c>
      <c r="J646" s="48">
        <f t="shared" si="19"/>
        <v>5603.732</v>
      </c>
    </row>
    <row r="647" spans="1:10" s="11" customFormat="1" ht="20.100000000000001" customHeight="1">
      <c r="A647" s="64">
        <v>4621</v>
      </c>
      <c r="B647" s="44" t="s">
        <v>417</v>
      </c>
      <c r="C647" s="44" t="s">
        <v>12</v>
      </c>
      <c r="D647" s="52">
        <v>100720</v>
      </c>
      <c r="E647" s="50" t="str">
        <f>VLOOKUP(D647,SERVIÇOS_AGOST!$A$7:$D$7425,2,0)</f>
        <v>PINTURA COM TINTA ALQUÍDICA DE FUNDO (TIPO ZARCÃO) APLICADA A ROLO OU PINCEL SOBRE PERFIL METÁLICO EXECUTADO EM FÁBRICA (POR DEMÃO). AF_01/2020</v>
      </c>
      <c r="F647" s="45" t="str">
        <f>VLOOKUP(D647,SERVIÇOS_AGOST!$A$7:$D$7425,3,0)</f>
        <v>M2</v>
      </c>
      <c r="G647" s="51">
        <v>600</v>
      </c>
      <c r="H647" s="47">
        <v>6.39</v>
      </c>
      <c r="I647" s="48">
        <f t="shared" si="18"/>
        <v>3834</v>
      </c>
      <c r="J647" s="48">
        <f t="shared" si="19"/>
        <v>4825.8559999999998</v>
      </c>
    </row>
    <row r="648" spans="1:10" s="11" customFormat="1" ht="20.100000000000001" customHeight="1">
      <c r="A648" s="64">
        <v>4622</v>
      </c>
      <c r="B648" s="44" t="s">
        <v>417</v>
      </c>
      <c r="C648" s="44" t="s">
        <v>12</v>
      </c>
      <c r="D648" s="52">
        <v>102504</v>
      </c>
      <c r="E648" s="50" t="str">
        <f>VLOOKUP(D648,SERVIÇOS_AGOST!$A$7:$D$7425,2,0)</f>
        <v>PINTURA DE DEMARCAÇÃO DE QUADRA POLIESPORTIVA COM TINTA ACRÍLICA, E = 5 CM, APLICAÇÃO MANUAL. AF_05/2021</v>
      </c>
      <c r="F648" s="45" t="str">
        <f>VLOOKUP(D648,SERVIÇOS_AGOST!$A$7:$D$7425,3,0)</f>
        <v>M</v>
      </c>
      <c r="G648" s="51">
        <v>1000</v>
      </c>
      <c r="H648" s="47">
        <v>4.95</v>
      </c>
      <c r="I648" s="48">
        <f t="shared" si="18"/>
        <v>4950</v>
      </c>
      <c r="J648" s="48">
        <f t="shared" si="19"/>
        <v>6230.5649999999996</v>
      </c>
    </row>
    <row r="649" spans="1:10" s="11" customFormat="1" ht="9.9499999999999993" customHeight="1">
      <c r="A649" s="64">
        <v>4623</v>
      </c>
      <c r="B649" s="44" t="s">
        <v>417</v>
      </c>
      <c r="C649" s="44" t="s">
        <v>12</v>
      </c>
      <c r="D649" s="52">
        <v>102489</v>
      </c>
      <c r="E649" s="50" t="str">
        <f>VLOOKUP(D649,SERVIÇOS_AGOST!$A$7:$D$7425,2,0)</f>
        <v>PINTURA HIDROFUGANTE COM SILICONE, APLICAÇÃO MANUAL, 2 DEMÃOS. AF_05/2021</v>
      </c>
      <c r="F649" s="45" t="str">
        <f>VLOOKUP(D649,SERVIÇOS_AGOST!$A$7:$D$7425,3,0)</f>
        <v>M2</v>
      </c>
      <c r="G649" s="51">
        <v>600</v>
      </c>
      <c r="H649" s="47">
        <v>19.27</v>
      </c>
      <c r="I649" s="48">
        <f t="shared" si="18"/>
        <v>11562</v>
      </c>
      <c r="J649" s="48">
        <f t="shared" si="19"/>
        <v>14553.089</v>
      </c>
    </row>
    <row r="650" spans="1:10" s="11" customFormat="1" ht="20.100000000000001" customHeight="1">
      <c r="A650" s="64">
        <v>4624</v>
      </c>
      <c r="B650" s="44" t="s">
        <v>417</v>
      </c>
      <c r="C650" s="44" t="s">
        <v>12</v>
      </c>
      <c r="D650" s="52">
        <v>102505</v>
      </c>
      <c r="E650" s="50" t="str">
        <f>VLOOKUP(D650,SERVIÇOS_AGOST!$A$7:$D$7425,2,0)</f>
        <v>PINTURA DE DEMARCAÇÃO DE QUADRA POLIESPORTIVA COM BORRACHA CLORADA, E = 5 CM, APLICAÇÃO MANUAL. AF_05/2021</v>
      </c>
      <c r="F650" s="45" t="str">
        <f>VLOOKUP(D650,SERVIÇOS_AGOST!$A$7:$D$7425,3,0)</f>
        <v>M</v>
      </c>
      <c r="G650" s="51">
        <v>1000</v>
      </c>
      <c r="H650" s="47">
        <v>5.18</v>
      </c>
      <c r="I650" s="48">
        <f t="shared" si="18"/>
        <v>5180</v>
      </c>
      <c r="J650" s="48">
        <f t="shared" si="19"/>
        <v>6520.0659999999998</v>
      </c>
    </row>
    <row r="651" spans="1:10" s="11" customFormat="1" ht="20.100000000000001" customHeight="1">
      <c r="A651" s="64">
        <v>4625</v>
      </c>
      <c r="B651" s="44" t="s">
        <v>417</v>
      </c>
      <c r="C651" s="44" t="s">
        <v>12</v>
      </c>
      <c r="D651" s="52">
        <v>102491</v>
      </c>
      <c r="E651" s="50" t="str">
        <f>VLOOKUP(D651,SERVIÇOS_AGOST!$A$7:$D$7425,2,0)</f>
        <v>PINTURA DE PISO COM TINTA ACRÍLICA, APLICAÇÃO MANUAL, 2 DEMÃOS, INCLUSO FUNDO PREPARADOR. AF_05/2021</v>
      </c>
      <c r="F651" s="45" t="str">
        <f>VLOOKUP(D651,SERVIÇOS_AGOST!$A$7:$D$7425,3,0)</f>
        <v>M2</v>
      </c>
      <c r="G651" s="51">
        <v>4500</v>
      </c>
      <c r="H651" s="47">
        <v>11.29</v>
      </c>
      <c r="I651" s="48">
        <f t="shared" si="18"/>
        <v>50805</v>
      </c>
      <c r="J651" s="48">
        <f t="shared" si="19"/>
        <v>63948.254000000001</v>
      </c>
    </row>
    <row r="652" spans="1:10" s="11" customFormat="1" ht="20.100000000000001" customHeight="1">
      <c r="A652" s="64">
        <v>4626</v>
      </c>
      <c r="B652" s="44" t="s">
        <v>417</v>
      </c>
      <c r="C652" s="44" t="s">
        <v>12</v>
      </c>
      <c r="D652" s="52">
        <v>102497</v>
      </c>
      <c r="E652" s="50" t="str">
        <f>VLOOKUP(D652,SERVIÇOS_AGOST!$A$7:$D$7425,2,0)</f>
        <v>PINTURA DE RODAPÉ EM PEDRA DECORATIVA COM VERNIZ DE POLIURETANO, APLICAÇÃO MANUAL, 3 DEMÃOS. AF_05/2021</v>
      </c>
      <c r="F652" s="45" t="str">
        <f>VLOOKUP(D652,SERVIÇOS_AGOST!$A$7:$D$7425,3,0)</f>
        <v>M</v>
      </c>
      <c r="G652" s="51">
        <v>3000</v>
      </c>
      <c r="H652" s="47">
        <v>2.63</v>
      </c>
      <c r="I652" s="48">
        <f t="shared" si="18"/>
        <v>7890</v>
      </c>
      <c r="J652" s="48">
        <f t="shared" si="19"/>
        <v>9931.143</v>
      </c>
    </row>
    <row r="653" spans="1:10" s="11" customFormat="1" ht="20.100000000000001" customHeight="1">
      <c r="A653" s="64">
        <v>4627</v>
      </c>
      <c r="B653" s="44" t="s">
        <v>417</v>
      </c>
      <c r="C653" s="44" t="s">
        <v>12</v>
      </c>
      <c r="D653" s="52">
        <v>102492</v>
      </c>
      <c r="E653" s="50" t="str">
        <f>VLOOKUP(D653,SERVIÇOS_AGOST!$A$7:$D$7425,2,0)</f>
        <v>PINTURA DE PISO COM TINTA ACRÍLICA, APLICAÇÃO MANUAL, 3 DEMÃOS, INCLUSO FUNDO PREPARADOR. AF_05/2021</v>
      </c>
      <c r="F653" s="45" t="str">
        <f>VLOOKUP(D653,SERVIÇOS_AGOST!$A$7:$D$7425,3,0)</f>
        <v>M2</v>
      </c>
      <c r="G653" s="51">
        <v>4000</v>
      </c>
      <c r="H653" s="47">
        <v>12.96</v>
      </c>
      <c r="I653" s="48">
        <f t="shared" si="18"/>
        <v>51840</v>
      </c>
      <c r="J653" s="48">
        <f t="shared" si="19"/>
        <v>65251.008000000002</v>
      </c>
    </row>
    <row r="654" spans="1:10" s="11" customFormat="1" ht="9.9499999999999993" customHeight="1">
      <c r="A654" s="64">
        <v>4628</v>
      </c>
      <c r="B654" s="44" t="s">
        <v>417</v>
      </c>
      <c r="C654" s="44" t="s">
        <v>12</v>
      </c>
      <c r="D654" s="52">
        <v>88484</v>
      </c>
      <c r="E654" s="50" t="str">
        <f>VLOOKUP(D654,SERVIÇOS_AGOST!$A$7:$D$7425,2,0)</f>
        <v>APLICAÇÃO DE FUNDO SELADOR ACRÍLICO EM TETO, UMA DEMÃO. AF_06/2014</v>
      </c>
      <c r="F654" s="45" t="str">
        <f>VLOOKUP(D654,SERVIÇOS_AGOST!$A$7:$D$7425,3,0)</f>
        <v>M2</v>
      </c>
      <c r="G654" s="51">
        <v>12000</v>
      </c>
      <c r="H654" s="47">
        <v>1.8</v>
      </c>
      <c r="I654" s="48">
        <f t="shared" si="18"/>
        <v>21600</v>
      </c>
      <c r="J654" s="48">
        <f t="shared" si="19"/>
        <v>27187.919999999998</v>
      </c>
    </row>
    <row r="655" spans="1:10" s="11" customFormat="1" ht="9.9499999999999993" customHeight="1">
      <c r="A655" s="64">
        <v>4629</v>
      </c>
      <c r="B655" s="44" t="s">
        <v>417</v>
      </c>
      <c r="C655" s="44" t="s">
        <v>12</v>
      </c>
      <c r="D655" s="52">
        <v>88485</v>
      </c>
      <c r="E655" s="50" t="str">
        <f>VLOOKUP(D655,SERVIÇOS_AGOST!$A$7:$D$7425,2,0)</f>
        <v>APLICAÇÃO DE FUNDO SELADOR ACRÍLICO EM PAREDES, UMA DEMÃO. AF_06/2014</v>
      </c>
      <c r="F655" s="45" t="str">
        <f>VLOOKUP(D655,SERVIÇOS_AGOST!$A$7:$D$7425,3,0)</f>
        <v>M2</v>
      </c>
      <c r="G655" s="51">
        <v>8000</v>
      </c>
      <c r="H655" s="47">
        <v>1.58</v>
      </c>
      <c r="I655" s="48">
        <f t="shared" si="18"/>
        <v>12640</v>
      </c>
      <c r="J655" s="48">
        <f t="shared" si="19"/>
        <v>15909.968000000001</v>
      </c>
    </row>
    <row r="656" spans="1:10" s="11" customFormat="1" ht="20.100000000000001" customHeight="1">
      <c r="A656" s="64">
        <v>4630</v>
      </c>
      <c r="B656" s="44" t="s">
        <v>417</v>
      </c>
      <c r="C656" s="44" t="s">
        <v>12</v>
      </c>
      <c r="D656" s="52">
        <v>88488</v>
      </c>
      <c r="E656" s="50" t="str">
        <f>VLOOKUP(D656,SERVIÇOS_AGOST!$A$7:$D$7425,2,0)</f>
        <v>APLICAÇÃO MANUAL DE PINTURA COM TINTA LÁTEX ACRÍLICA EM TETO, DUAS DEMÃOS. AF_06/2014</v>
      </c>
      <c r="F656" s="45" t="str">
        <f>VLOOKUP(D656,SERVIÇOS_AGOST!$A$7:$D$7425,3,0)</f>
        <v>M2</v>
      </c>
      <c r="G656" s="51">
        <v>12000</v>
      </c>
      <c r="H656" s="47">
        <v>10.43</v>
      </c>
      <c r="I656" s="48">
        <f t="shared" si="18"/>
        <v>125160</v>
      </c>
      <c r="J656" s="48">
        <f t="shared" si="19"/>
        <v>157538.89199999999</v>
      </c>
    </row>
    <row r="657" spans="1:10" s="11" customFormat="1" ht="20.100000000000001" customHeight="1">
      <c r="A657" s="64">
        <v>4631</v>
      </c>
      <c r="B657" s="44" t="s">
        <v>417</v>
      </c>
      <c r="C657" s="44" t="s">
        <v>12</v>
      </c>
      <c r="D657" s="52">
        <v>88489</v>
      </c>
      <c r="E657" s="50" t="str">
        <f>VLOOKUP(D657,SERVIÇOS_AGOST!$A$7:$D$7425,2,0)</f>
        <v>APLICAÇÃO MANUAL DE PINTURA COM TINTA LÁTEX ACRÍLICA EM PAREDES, DUAS DEMÃOS. AF_06/2014</v>
      </c>
      <c r="F657" s="45" t="str">
        <f>VLOOKUP(D657,SERVIÇOS_AGOST!$A$7:$D$7425,3,0)</f>
        <v>M2</v>
      </c>
      <c r="G657" s="51">
        <v>8000</v>
      </c>
      <c r="H657" s="47">
        <v>9.4</v>
      </c>
      <c r="I657" s="48">
        <f t="shared" si="18"/>
        <v>75200</v>
      </c>
      <c r="J657" s="48">
        <f t="shared" si="19"/>
        <v>94654.24</v>
      </c>
    </row>
    <row r="658" spans="1:10" s="11" customFormat="1" ht="9.9499999999999993" customHeight="1">
      <c r="A658" s="64">
        <v>4632</v>
      </c>
      <c r="B658" s="44" t="s">
        <v>417</v>
      </c>
      <c r="C658" s="44" t="s">
        <v>12</v>
      </c>
      <c r="D658" s="52">
        <v>88494</v>
      </c>
      <c r="E658" s="50" t="str">
        <f>VLOOKUP(D658,SERVIÇOS_AGOST!$A$7:$D$7425,2,0)</f>
        <v>APLICAÇÃO E LIXAMENTO DE MASSA LÁTEX EM TETO, UMA DEMÃO. AF_06/2014</v>
      </c>
      <c r="F658" s="45" t="str">
        <f>VLOOKUP(D658,SERVIÇOS_AGOST!$A$7:$D$7425,3,0)</f>
        <v>M2</v>
      </c>
      <c r="G658" s="51">
        <v>12000</v>
      </c>
      <c r="H658" s="47">
        <v>11.29</v>
      </c>
      <c r="I658" s="48">
        <f t="shared" ref="I658:I721" si="20">ROUND(G658*H658,3)</f>
        <v>135480</v>
      </c>
      <c r="J658" s="48">
        <f t="shared" ref="J658:J721" si="21">ROUND(I658*(1+$J$11),3)</f>
        <v>170528.67600000001</v>
      </c>
    </row>
    <row r="659" spans="1:10" s="11" customFormat="1" ht="9.9499999999999993" customHeight="1">
      <c r="A659" s="64">
        <v>4633</v>
      </c>
      <c r="B659" s="44" t="s">
        <v>417</v>
      </c>
      <c r="C659" s="44" t="s">
        <v>12</v>
      </c>
      <c r="D659" s="52">
        <v>88495</v>
      </c>
      <c r="E659" s="50" t="str">
        <f>VLOOKUP(D659,SERVIÇOS_AGOST!$A$7:$D$7425,2,0)</f>
        <v>APLICAÇÃO E LIXAMENTO DE MASSA LÁTEX EM PAREDES, UMA DEMÃO. AF_06/2014</v>
      </c>
      <c r="F659" s="45" t="str">
        <f>VLOOKUP(D659,SERVIÇOS_AGOST!$A$7:$D$7425,3,0)</f>
        <v>M2</v>
      </c>
      <c r="G659" s="51">
        <v>8000</v>
      </c>
      <c r="H659" s="47">
        <v>6.39</v>
      </c>
      <c r="I659" s="48">
        <f t="shared" si="20"/>
        <v>51120</v>
      </c>
      <c r="J659" s="48">
        <f t="shared" si="21"/>
        <v>64344.743999999999</v>
      </c>
    </row>
    <row r="660" spans="1:10" s="11" customFormat="1" ht="9.9499999999999993" customHeight="1">
      <c r="A660" s="64">
        <v>4634</v>
      </c>
      <c r="B660" s="44" t="s">
        <v>417</v>
      </c>
      <c r="C660" s="44" t="s">
        <v>12</v>
      </c>
      <c r="D660" s="52">
        <v>88497</v>
      </c>
      <c r="E660" s="50" t="str">
        <f>VLOOKUP(D660,SERVIÇOS_AGOST!$A$7:$D$7425,2,0)</f>
        <v>APLICAÇÃO E LIXAMENTO DE MASSA LÁTEX EM PAREDES, DUAS DEMÃOS. AF_06/2014</v>
      </c>
      <c r="F660" s="45" t="str">
        <f>VLOOKUP(D660,SERVIÇOS_AGOST!$A$7:$D$7425,3,0)</f>
        <v>M2</v>
      </c>
      <c r="G660" s="51">
        <v>8000</v>
      </c>
      <c r="H660" s="47">
        <v>8.86</v>
      </c>
      <c r="I660" s="48">
        <f t="shared" si="20"/>
        <v>70880</v>
      </c>
      <c r="J660" s="48">
        <f t="shared" si="21"/>
        <v>89216.656000000003</v>
      </c>
    </row>
    <row r="661" spans="1:10" s="11" customFormat="1" ht="30" customHeight="1">
      <c r="A661" s="64">
        <v>4635</v>
      </c>
      <c r="B661" s="44" t="s">
        <v>417</v>
      </c>
      <c r="C661" s="44" t="s">
        <v>12</v>
      </c>
      <c r="D661" s="52">
        <v>88417</v>
      </c>
      <c r="E661" s="50" t="str">
        <f>VLOOKUP(D661,SERVIÇOS_AGOST!$A$7:$D$7425,2,0)</f>
        <v>APLICAÇÃO MANUAL DE PINTURA COM TINTA TEXTURIZADA ACRÍLICA EM PANOS CEGOS DE FACHADA (SEM PRESENÇA DE VÃOS) DE EDIFÍCIOS DE MÚLTIPLOS PAVIMENTOS, UMA COR. AF_06/2014</v>
      </c>
      <c r="F661" s="45" t="str">
        <f>VLOOKUP(D661,SERVIÇOS_AGOST!$A$7:$D$7425,3,0)</f>
        <v>M2</v>
      </c>
      <c r="G661" s="51">
        <v>1000</v>
      </c>
      <c r="H661" s="47">
        <v>9.64</v>
      </c>
      <c r="I661" s="48">
        <f t="shared" si="20"/>
        <v>9640</v>
      </c>
      <c r="J661" s="48">
        <f t="shared" si="21"/>
        <v>12133.868</v>
      </c>
    </row>
    <row r="662" spans="1:10" s="11" customFormat="1" ht="20.100000000000001" customHeight="1">
      <c r="A662" s="64">
        <v>4636</v>
      </c>
      <c r="B662" s="44" t="s">
        <v>417</v>
      </c>
      <c r="C662" s="44" t="s">
        <v>12</v>
      </c>
      <c r="D662" s="52">
        <v>88420</v>
      </c>
      <c r="E662" s="50" t="str">
        <f>VLOOKUP(D662,SERVIÇOS_AGOST!$A$7:$D$7425,2,0)</f>
        <v>APLICAÇÃO MANUAL DE PINTURA COM TINTA TEXTURIZADA ACRÍLICA EM SUPERFÍCIES EXTERNAS DE SACADA DE EDIFÍCIOS DE MÚLTIPLOS PAVIMENTOS, UMA COR. AF_06/2014</v>
      </c>
      <c r="F662" s="45" t="str">
        <f>VLOOKUP(D662,SERVIÇOS_AGOST!$A$7:$D$7425,3,0)</f>
        <v>M2</v>
      </c>
      <c r="G662" s="51">
        <v>8000</v>
      </c>
      <c r="H662" s="47">
        <v>13.29</v>
      </c>
      <c r="I662" s="48">
        <f t="shared" si="20"/>
        <v>106320</v>
      </c>
      <c r="J662" s="48">
        <f t="shared" si="21"/>
        <v>133824.984</v>
      </c>
    </row>
    <row r="663" spans="1:10" s="11" customFormat="1" ht="20.100000000000001" customHeight="1">
      <c r="A663" s="64">
        <v>4637</v>
      </c>
      <c r="B663" s="44" t="s">
        <v>417</v>
      </c>
      <c r="C663" s="44" t="s">
        <v>12</v>
      </c>
      <c r="D663" s="52">
        <v>88421</v>
      </c>
      <c r="E663" s="50" t="str">
        <f>VLOOKUP(D663,SERVIÇOS_AGOST!$A$7:$D$7425,2,0)</f>
        <v>APLICAÇÃO MANUAL DE PINTURA COM TINTA TEXTURIZADA ACRÍLICA EM SUPERFÍCIES INTERNAS DA SACADA DE EDIFÍCIOS DE MÚLTIPLOS PAVIMENTOS, UMA COR. AF_06/2014</v>
      </c>
      <c r="F663" s="45" t="str">
        <f>VLOOKUP(D663,SERVIÇOS_AGOST!$A$7:$D$7425,3,0)</f>
        <v>M2</v>
      </c>
      <c r="G663" s="51">
        <v>1000</v>
      </c>
      <c r="H663" s="47">
        <v>14.55</v>
      </c>
      <c r="I663" s="48">
        <f t="shared" si="20"/>
        <v>14550</v>
      </c>
      <c r="J663" s="48">
        <f t="shared" si="21"/>
        <v>18314.084999999999</v>
      </c>
    </row>
    <row r="664" spans="1:10" s="11" customFormat="1" ht="20.100000000000001" customHeight="1">
      <c r="A664" s="64">
        <v>4638</v>
      </c>
      <c r="B664" s="44" t="s">
        <v>417</v>
      </c>
      <c r="C664" s="44" t="s">
        <v>12</v>
      </c>
      <c r="D664" s="52">
        <v>88423</v>
      </c>
      <c r="E664" s="50" t="str">
        <f>VLOOKUP(D664,SERVIÇOS_AGOST!$A$7:$D$7425,2,0)</f>
        <v>APLICAÇÃO MANUAL DE PINTURA COM TINTA TEXTURIZADA ACRÍLICA EM PAREDES EXTERNAS DE CASAS, UMA COR. AF_06/2014</v>
      </c>
      <c r="F664" s="45" t="str">
        <f>VLOOKUP(D664,SERVIÇOS_AGOST!$A$7:$D$7425,3,0)</f>
        <v>M2</v>
      </c>
      <c r="G664" s="51">
        <v>3000</v>
      </c>
      <c r="H664" s="47">
        <v>11.4</v>
      </c>
      <c r="I664" s="48">
        <f t="shared" si="20"/>
        <v>34200</v>
      </c>
      <c r="J664" s="48">
        <f t="shared" si="21"/>
        <v>43047.54</v>
      </c>
    </row>
    <row r="665" spans="1:10" s="11" customFormat="1" ht="20.100000000000001" customHeight="1">
      <c r="A665" s="64">
        <v>4639</v>
      </c>
      <c r="B665" s="53"/>
      <c r="C665" s="54" t="s">
        <v>13</v>
      </c>
      <c r="D665" s="54" t="s">
        <v>418</v>
      </c>
      <c r="E665" s="55" t="s">
        <v>419</v>
      </c>
      <c r="F665" s="56" t="s">
        <v>47</v>
      </c>
      <c r="G665" s="57">
        <v>700</v>
      </c>
      <c r="H665" s="47">
        <v>15.26</v>
      </c>
      <c r="I665" s="48">
        <f t="shared" si="20"/>
        <v>10682</v>
      </c>
      <c r="J665" s="58">
        <f t="shared" si="21"/>
        <v>13445.433000000001</v>
      </c>
    </row>
    <row r="666" spans="1:10" s="11" customFormat="1" ht="20.100000000000001" customHeight="1">
      <c r="A666" s="64">
        <v>4640</v>
      </c>
      <c r="B666" s="44" t="s">
        <v>420</v>
      </c>
      <c r="C666" s="44" t="s">
        <v>12</v>
      </c>
      <c r="D666" s="52">
        <v>87246</v>
      </c>
      <c r="E666" s="50" t="str">
        <f>VLOOKUP(D666,SERVIÇOS_AGOST!$A$7:$D$7425,2,0)</f>
        <v>REVESTIMENTO CERÂMICO PARA PISO COM PLACAS TIPO ESMALTADA EXTRA DE DIMENSÕES 35X35 CM APLICADA EM AMBIENTES DE ÁREA MENOR QUE 5 M2. AF_06/2014</v>
      </c>
      <c r="F666" s="45" t="str">
        <f>VLOOKUP(D666,SERVIÇOS_AGOST!$A$7:$D$7425,3,0)</f>
        <v>M2</v>
      </c>
      <c r="G666" s="51">
        <v>200</v>
      </c>
      <c r="H666" s="47">
        <v>45.4</v>
      </c>
      <c r="I666" s="48">
        <f t="shared" si="20"/>
        <v>9080</v>
      </c>
      <c r="J666" s="48">
        <f t="shared" si="21"/>
        <v>11428.995999999999</v>
      </c>
    </row>
    <row r="667" spans="1:10" s="11" customFormat="1" ht="30" customHeight="1">
      <c r="A667" s="64">
        <v>4641</v>
      </c>
      <c r="B667" s="44" t="s">
        <v>420</v>
      </c>
      <c r="C667" s="44" t="s">
        <v>12</v>
      </c>
      <c r="D667" s="52">
        <v>87247</v>
      </c>
      <c r="E667" s="50" t="str">
        <f>VLOOKUP(D667,SERVIÇOS_AGOST!$A$7:$D$7425,2,0)</f>
        <v>REVESTIMENTO CERÂMICO PARA PISO COM PLACAS TIPO ESMALTADA EXTRA DE DIMENSÕES 35X35 CM APLICADA EM AMBIENTES DE ÁREA ENTRE 5 M2 E 10 M2. AF_06/2014</v>
      </c>
      <c r="F667" s="45" t="str">
        <f>VLOOKUP(D667,SERVIÇOS_AGOST!$A$7:$D$7425,3,0)</f>
        <v>M2</v>
      </c>
      <c r="G667" s="51">
        <v>200</v>
      </c>
      <c r="H667" s="47">
        <v>41.39</v>
      </c>
      <c r="I667" s="48">
        <f t="shared" si="20"/>
        <v>8278</v>
      </c>
      <c r="J667" s="48">
        <f t="shared" si="21"/>
        <v>10419.519</v>
      </c>
    </row>
    <row r="668" spans="1:10" s="11" customFormat="1" ht="20.100000000000001" customHeight="1">
      <c r="A668" s="64">
        <v>4642</v>
      </c>
      <c r="B668" s="44" t="s">
        <v>420</v>
      </c>
      <c r="C668" s="44" t="s">
        <v>12</v>
      </c>
      <c r="D668" s="52">
        <v>87248</v>
      </c>
      <c r="E668" s="50" t="str">
        <f>VLOOKUP(D668,SERVIÇOS_AGOST!$A$7:$D$7425,2,0)</f>
        <v>REVESTIMENTO CERÂMICO PARA PISO COM PLACAS TIPO ESMALTADA EXTRA DE DIMENSÕES 35X35 CM APLICADA EM AMBIENTES DE ÁREA MAIOR QUE 10 M2. AF_06/2014</v>
      </c>
      <c r="F668" s="45" t="str">
        <f>VLOOKUP(D668,SERVIÇOS_AGOST!$A$7:$D$7425,3,0)</f>
        <v>M2</v>
      </c>
      <c r="G668" s="51">
        <v>200</v>
      </c>
      <c r="H668" s="47">
        <v>38.299999999999997</v>
      </c>
      <c r="I668" s="48">
        <f t="shared" si="20"/>
        <v>7660</v>
      </c>
      <c r="J668" s="48">
        <f t="shared" si="21"/>
        <v>9641.6419999999998</v>
      </c>
    </row>
    <row r="669" spans="1:10" s="11" customFormat="1" ht="20.100000000000001" customHeight="1">
      <c r="A669" s="64">
        <v>4643</v>
      </c>
      <c r="B669" s="44" t="s">
        <v>420</v>
      </c>
      <c r="C669" s="44" t="s">
        <v>12</v>
      </c>
      <c r="D669" s="52">
        <v>87249</v>
      </c>
      <c r="E669" s="50" t="str">
        <f>VLOOKUP(D669,SERVIÇOS_AGOST!$A$7:$D$7425,2,0)</f>
        <v>REVESTIMENTO CERÂMICO PARA PISO COM PLACAS TIPO ESMALTADA EXTRA DE DIMENSÕES 45X45 CM APLICADA EM AMBIENTES DE ÁREA MENOR QUE 5 M2. AF_06/2014</v>
      </c>
      <c r="F669" s="45" t="str">
        <f>VLOOKUP(D669,SERVIÇOS_AGOST!$A$7:$D$7425,3,0)</f>
        <v>M2</v>
      </c>
      <c r="G669" s="51">
        <v>200</v>
      </c>
      <c r="H669" s="47">
        <v>49.67</v>
      </c>
      <c r="I669" s="48">
        <f t="shared" si="20"/>
        <v>9934</v>
      </c>
      <c r="J669" s="48">
        <f t="shared" si="21"/>
        <v>12503.925999999999</v>
      </c>
    </row>
    <row r="670" spans="1:10" s="11" customFormat="1" ht="30" customHeight="1">
      <c r="A670" s="64">
        <v>4644</v>
      </c>
      <c r="B670" s="44" t="s">
        <v>420</v>
      </c>
      <c r="C670" s="44" t="s">
        <v>12</v>
      </c>
      <c r="D670" s="52">
        <v>87250</v>
      </c>
      <c r="E670" s="50" t="str">
        <f>VLOOKUP(D670,SERVIÇOS_AGOST!$A$7:$D$7425,2,0)</f>
        <v>REVESTIMENTO CERÂMICO PARA PISO COM PLACAS TIPO ESMALTADA EXTRA DE DIMENSÕES 45X45 CM APLICADA EM AMBIENTES DE ÁREA ENTRE 5 M2 E 10 M2. AF_06/2014</v>
      </c>
      <c r="F670" s="45" t="str">
        <f>VLOOKUP(D670,SERVIÇOS_AGOST!$A$7:$D$7425,3,0)</f>
        <v>M2</v>
      </c>
      <c r="G670" s="51">
        <v>100</v>
      </c>
      <c r="H670" s="47">
        <v>43.35</v>
      </c>
      <c r="I670" s="48">
        <f t="shared" si="20"/>
        <v>4335</v>
      </c>
      <c r="J670" s="48">
        <f t="shared" si="21"/>
        <v>5456.4650000000001</v>
      </c>
    </row>
    <row r="671" spans="1:10" s="11" customFormat="1" ht="20.100000000000001" customHeight="1">
      <c r="A671" s="64">
        <v>4645</v>
      </c>
      <c r="B671" s="44" t="s">
        <v>420</v>
      </c>
      <c r="C671" s="44" t="s">
        <v>12</v>
      </c>
      <c r="D671" s="52">
        <v>87251</v>
      </c>
      <c r="E671" s="50" t="str">
        <f>VLOOKUP(D671,SERVIÇOS_AGOST!$A$7:$D$7425,2,0)</f>
        <v>REVESTIMENTO CERÂMICO PARA PISO COM PLACAS TIPO ESMALTADA EXTRA DE DIMENSÕES 45X45 CM APLICADA EM AMBIENTES DE ÁREA MAIOR QUE 10 M2. AF_06/2014</v>
      </c>
      <c r="F671" s="45" t="str">
        <f>VLOOKUP(D671,SERVIÇOS_AGOST!$A$7:$D$7425,3,0)</f>
        <v>M2</v>
      </c>
      <c r="G671" s="51">
        <v>100</v>
      </c>
      <c r="H671" s="47">
        <v>39.36</v>
      </c>
      <c r="I671" s="48">
        <f t="shared" si="20"/>
        <v>3936</v>
      </c>
      <c r="J671" s="48">
        <f t="shared" si="21"/>
        <v>4954.2430000000004</v>
      </c>
    </row>
    <row r="672" spans="1:10" s="11" customFormat="1" ht="20.100000000000001" customHeight="1">
      <c r="A672" s="64">
        <v>4646</v>
      </c>
      <c r="B672" s="44" t="s">
        <v>420</v>
      </c>
      <c r="C672" s="44" t="s">
        <v>12</v>
      </c>
      <c r="D672" s="52">
        <v>87255</v>
      </c>
      <c r="E672" s="50" t="str">
        <f>VLOOKUP(D672,SERVIÇOS_AGOST!$A$7:$D$7425,2,0)</f>
        <v>REVESTIMENTO CERÂMICO PARA PISO COM PLACAS TIPO ESMALTADA EXTRA DE DIMENSÕES 60X60 CM APLICADA EM AMBIENTES DE ÁREA MENOR QUE 5 M2. AF_06/2014</v>
      </c>
      <c r="F672" s="45" t="str">
        <f>VLOOKUP(D672,SERVIÇOS_AGOST!$A$7:$D$7425,3,0)</f>
        <v>M2</v>
      </c>
      <c r="G672" s="51">
        <v>100</v>
      </c>
      <c r="H672" s="47">
        <v>85.06</v>
      </c>
      <c r="I672" s="48">
        <f t="shared" si="20"/>
        <v>8506</v>
      </c>
      <c r="J672" s="48">
        <f t="shared" si="21"/>
        <v>10706.502</v>
      </c>
    </row>
    <row r="673" spans="1:10" s="11" customFormat="1" ht="30" customHeight="1">
      <c r="A673" s="64">
        <v>4647</v>
      </c>
      <c r="B673" s="44" t="s">
        <v>420</v>
      </c>
      <c r="C673" s="44" t="s">
        <v>12</v>
      </c>
      <c r="D673" s="52">
        <v>87256</v>
      </c>
      <c r="E673" s="50" t="str">
        <f>VLOOKUP(D673,SERVIÇOS_AGOST!$A$7:$D$7425,2,0)</f>
        <v>REVESTIMENTO CERÂMICO PARA PISO COM PLACAS TIPO ESMALTADA EXTRA DE DIMENSÕES 60X60 CM APLICADA EM AMBIENTES DE ÁREA ENTRE 5 M2 E 10 M2. AF_06/2014</v>
      </c>
      <c r="F673" s="45" t="str">
        <f>VLOOKUP(D673,SERVIÇOS_AGOST!$A$7:$D$7425,3,0)</f>
        <v>M2</v>
      </c>
      <c r="G673" s="51">
        <v>100</v>
      </c>
      <c r="H673" s="47">
        <v>76.959999999999994</v>
      </c>
      <c r="I673" s="48">
        <f t="shared" si="20"/>
        <v>7696</v>
      </c>
      <c r="J673" s="48">
        <f t="shared" si="21"/>
        <v>9686.9549999999999</v>
      </c>
    </row>
    <row r="674" spans="1:10" s="11" customFormat="1" ht="20.100000000000001" customHeight="1">
      <c r="A674" s="64">
        <v>4648</v>
      </c>
      <c r="B674" s="44" t="s">
        <v>420</v>
      </c>
      <c r="C674" s="44" t="s">
        <v>12</v>
      </c>
      <c r="D674" s="52">
        <v>87257</v>
      </c>
      <c r="E674" s="50" t="str">
        <f>VLOOKUP(D674,SERVIÇOS_AGOST!$A$7:$D$7425,2,0)</f>
        <v>REVESTIMENTO CERÂMICO PARA PISO COM PLACAS TIPO ESMALTADA EXTRA DE DIMENSÕES 60X60 CM APLICADA EM AMBIENTES DE ÁREA MAIOR QUE 10 M2. AF_06/2014</v>
      </c>
      <c r="F674" s="45" t="str">
        <f>VLOOKUP(D674,SERVIÇOS_AGOST!$A$7:$D$7425,3,0)</f>
        <v>M2</v>
      </c>
      <c r="G674" s="51">
        <v>100</v>
      </c>
      <c r="H674" s="47">
        <v>72.16</v>
      </c>
      <c r="I674" s="48">
        <f t="shared" si="20"/>
        <v>7216</v>
      </c>
      <c r="J674" s="48">
        <f t="shared" si="21"/>
        <v>9082.7790000000005</v>
      </c>
    </row>
    <row r="675" spans="1:10" s="11" customFormat="1" ht="20.100000000000001" customHeight="1">
      <c r="A675" s="64">
        <v>4649</v>
      </c>
      <c r="B675" s="44" t="s">
        <v>420</v>
      </c>
      <c r="C675" s="44" t="s">
        <v>12</v>
      </c>
      <c r="D675" s="52">
        <v>87258</v>
      </c>
      <c r="E675" s="50" t="str">
        <f>VLOOKUP(D675,SERVIÇOS_AGOST!$A$7:$D$7425,2,0)</f>
        <v>REVESTIMENTO CERÂMICO PARA PISO COM PLACAS TIPO PORCELANATO DE DIMENSÕES 45X45 CM APLICADA EM AMBIENTES DE ÁREA MENOR QUE 5 M². AF_06/2014</v>
      </c>
      <c r="F675" s="45" t="str">
        <f>VLOOKUP(D675,SERVIÇOS_AGOST!$A$7:$D$7425,3,0)</f>
        <v>M2</v>
      </c>
      <c r="G675" s="51">
        <v>100</v>
      </c>
      <c r="H675" s="47">
        <v>118.94</v>
      </c>
      <c r="I675" s="48">
        <f t="shared" si="20"/>
        <v>11894</v>
      </c>
      <c r="J675" s="48">
        <f t="shared" si="21"/>
        <v>14970.977999999999</v>
      </c>
    </row>
    <row r="676" spans="1:10" s="11" customFormat="1" ht="20.100000000000001" customHeight="1">
      <c r="A676" s="64">
        <v>4650</v>
      </c>
      <c r="B676" s="44" t="s">
        <v>420</v>
      </c>
      <c r="C676" s="44" t="s">
        <v>12</v>
      </c>
      <c r="D676" s="52">
        <v>87259</v>
      </c>
      <c r="E676" s="50" t="str">
        <f>VLOOKUP(D676,SERVIÇOS_AGOST!$A$7:$D$7425,2,0)</f>
        <v>REVESTIMENTO CERÂMICO PARA PISO COM PLACAS TIPO PORCELANATO DE DIMENSÕES 45X45 CM APLICADA EM AMBIENTES DE ÁREA ENTRE 5 M² E 10 M². AF_06/2014</v>
      </c>
      <c r="F676" s="45" t="str">
        <f>VLOOKUP(D676,SERVIÇOS_AGOST!$A$7:$D$7425,3,0)</f>
        <v>M2</v>
      </c>
      <c r="G676" s="51">
        <v>100</v>
      </c>
      <c r="H676" s="47">
        <v>111.21</v>
      </c>
      <c r="I676" s="48">
        <f t="shared" si="20"/>
        <v>11121</v>
      </c>
      <c r="J676" s="48">
        <f t="shared" si="21"/>
        <v>13998.003000000001</v>
      </c>
    </row>
    <row r="677" spans="1:10" s="11" customFormat="1" ht="20.100000000000001" customHeight="1">
      <c r="A677" s="64">
        <v>4651</v>
      </c>
      <c r="B677" s="44" t="s">
        <v>420</v>
      </c>
      <c r="C677" s="44" t="s">
        <v>12</v>
      </c>
      <c r="D677" s="52">
        <v>87260</v>
      </c>
      <c r="E677" s="50" t="str">
        <f>VLOOKUP(D677,SERVIÇOS_AGOST!$A$7:$D$7425,2,0)</f>
        <v>REVESTIMENTO CERÂMICO PARA PISO COM PLACAS TIPO PORCELANATO DE DIMENSÕES 45X45 CM APLICADA EM AMBIENTES DE ÁREA MAIOR QUE 10 M². AF_06/2014</v>
      </c>
      <c r="F677" s="45" t="str">
        <f>VLOOKUP(D677,SERVIÇOS_AGOST!$A$7:$D$7425,3,0)</f>
        <v>M2</v>
      </c>
      <c r="G677" s="51">
        <v>200</v>
      </c>
      <c r="H677" s="47">
        <v>106.87</v>
      </c>
      <c r="I677" s="48">
        <f t="shared" si="20"/>
        <v>21374</v>
      </c>
      <c r="J677" s="48">
        <f t="shared" si="21"/>
        <v>26903.454000000002</v>
      </c>
    </row>
    <row r="678" spans="1:10" s="11" customFormat="1" ht="20.100000000000001" customHeight="1">
      <c r="A678" s="64">
        <v>4652</v>
      </c>
      <c r="B678" s="44" t="s">
        <v>420</v>
      </c>
      <c r="C678" s="44" t="s">
        <v>12</v>
      </c>
      <c r="D678" s="52">
        <v>87261</v>
      </c>
      <c r="E678" s="50" t="str">
        <f>VLOOKUP(D678,SERVIÇOS_AGOST!$A$7:$D$7425,2,0)</f>
        <v>REVESTIMENTO CERÂMICO PARA PISO COM PLACAS TIPO PORCELANATO DE DIMENSÕES 60X60 CM APLICADA EM AMBIENTES DE ÁREA MENOR QUE 5 M². AF_06/2014</v>
      </c>
      <c r="F678" s="45" t="str">
        <f>VLOOKUP(D678,SERVIÇOS_AGOST!$A$7:$D$7425,3,0)</f>
        <v>M2</v>
      </c>
      <c r="G678" s="51">
        <v>200</v>
      </c>
      <c r="H678" s="47">
        <v>136.58000000000001</v>
      </c>
      <c r="I678" s="48">
        <f t="shared" si="20"/>
        <v>27316</v>
      </c>
      <c r="J678" s="48">
        <f t="shared" si="21"/>
        <v>34382.648999999998</v>
      </c>
    </row>
    <row r="679" spans="1:10" s="11" customFormat="1" ht="20.100000000000001" customHeight="1">
      <c r="A679" s="64">
        <v>4653</v>
      </c>
      <c r="B679" s="44" t="s">
        <v>420</v>
      </c>
      <c r="C679" s="44" t="s">
        <v>12</v>
      </c>
      <c r="D679" s="52">
        <v>87262</v>
      </c>
      <c r="E679" s="50" t="str">
        <f>VLOOKUP(D679,SERVIÇOS_AGOST!$A$7:$D$7425,2,0)</f>
        <v>REVESTIMENTO CERÂMICO PARA PISO COM PLACAS TIPO PORCELANATO DE DIMENSÕES 60X60 CM APLICADA EM AMBIENTES DE ÁREA ENTRE 5 M² E 10 M². AF_06/2014</v>
      </c>
      <c r="F679" s="45" t="str">
        <f>VLOOKUP(D679,SERVIÇOS_AGOST!$A$7:$D$7425,3,0)</f>
        <v>M2</v>
      </c>
      <c r="G679" s="51">
        <v>200</v>
      </c>
      <c r="H679" s="47">
        <v>127.22</v>
      </c>
      <c r="I679" s="48">
        <f t="shared" si="20"/>
        <v>25444</v>
      </c>
      <c r="J679" s="48">
        <f t="shared" si="21"/>
        <v>32026.363000000001</v>
      </c>
    </row>
    <row r="680" spans="1:10" s="11" customFormat="1" ht="20.100000000000001" customHeight="1">
      <c r="A680" s="64">
        <v>4654</v>
      </c>
      <c r="B680" s="44" t="s">
        <v>420</v>
      </c>
      <c r="C680" s="44" t="s">
        <v>12</v>
      </c>
      <c r="D680" s="52">
        <v>87263</v>
      </c>
      <c r="E680" s="50" t="str">
        <f>VLOOKUP(D680,SERVIÇOS_AGOST!$A$7:$D$7425,2,0)</f>
        <v>REVESTIMENTO CERÂMICO PARA PISO COM PLACAS TIPO PORCELANATO DE DIMENSÕES 60X60 CM APLICADA EM AMBIENTES DE ÁREA MAIOR QUE 10 M². AF_06/2014</v>
      </c>
      <c r="F680" s="45" t="str">
        <f>VLOOKUP(D680,SERVIÇOS_AGOST!$A$7:$D$7425,3,0)</f>
        <v>M2</v>
      </c>
      <c r="G680" s="51">
        <v>200</v>
      </c>
      <c r="H680" s="47">
        <v>122.1</v>
      </c>
      <c r="I680" s="48">
        <f t="shared" si="20"/>
        <v>24420</v>
      </c>
      <c r="J680" s="48">
        <f t="shared" si="21"/>
        <v>30737.454000000002</v>
      </c>
    </row>
    <row r="681" spans="1:10" s="11" customFormat="1" ht="9.9499999999999993" customHeight="1">
      <c r="A681" s="64">
        <v>4655</v>
      </c>
      <c r="B681" s="44" t="s">
        <v>420</v>
      </c>
      <c r="C681" s="44" t="s">
        <v>12</v>
      </c>
      <c r="D681" s="52">
        <v>101745</v>
      </c>
      <c r="E681" s="50" t="str">
        <f>VLOOKUP(D681,SERVIÇOS_AGOST!$A$7:$D$7425,2,0)</f>
        <v>PISO TÊXTIL (CARPETE) EM MANTA (ROLO) E = 9 A 10 MM. AF_09/2020</v>
      </c>
      <c r="F681" s="45" t="str">
        <f>VLOOKUP(D681,SERVIÇOS_AGOST!$A$7:$D$7425,3,0)</f>
        <v>M2</v>
      </c>
      <c r="G681" s="51">
        <v>150</v>
      </c>
      <c r="H681" s="47">
        <v>108.8</v>
      </c>
      <c r="I681" s="48">
        <f t="shared" si="20"/>
        <v>16320</v>
      </c>
      <c r="J681" s="48">
        <f t="shared" si="21"/>
        <v>20541.984</v>
      </c>
    </row>
    <row r="682" spans="1:10" s="11" customFormat="1" ht="20.100000000000001" customHeight="1">
      <c r="A682" s="64">
        <v>4656</v>
      </c>
      <c r="B682" s="44" t="s">
        <v>420</v>
      </c>
      <c r="C682" s="44" t="s">
        <v>12</v>
      </c>
      <c r="D682" s="52">
        <v>94990</v>
      </c>
      <c r="E682" s="50" t="str">
        <f>VLOOKUP(D682,SERVIÇOS_AGOST!$A$7:$D$7425,2,0)</f>
        <v>EXECUÇÃO DE PASSEIO (CALÇADA) OU PISO DE CONCRETO COM CONCRETO MOLDADO IN LOCO, FEITO EM OBRA, ACABAMENTO CONVENCIONAL, NÃO ARMADO. AF_07/2016</v>
      </c>
      <c r="F682" s="45" t="str">
        <f>VLOOKUP(D682,SERVIÇOS_AGOST!$A$7:$D$7425,3,0)</f>
        <v>M3</v>
      </c>
      <c r="G682" s="51">
        <v>10</v>
      </c>
      <c r="H682" s="47">
        <v>522.73</v>
      </c>
      <c r="I682" s="48">
        <f t="shared" si="20"/>
        <v>5227.3</v>
      </c>
      <c r="J682" s="48">
        <f t="shared" si="21"/>
        <v>6579.6030000000001</v>
      </c>
    </row>
    <row r="683" spans="1:10" s="11" customFormat="1" ht="20.100000000000001" customHeight="1">
      <c r="A683" s="64">
        <v>4657</v>
      </c>
      <c r="B683" s="44" t="s">
        <v>420</v>
      </c>
      <c r="C683" s="44" t="s">
        <v>12</v>
      </c>
      <c r="D683" s="52">
        <v>94991</v>
      </c>
      <c r="E683" s="50" t="str">
        <f>VLOOKUP(D683,SERVIÇOS_AGOST!$A$7:$D$7425,2,0)</f>
        <v>EXECUÇÃO DE PASSEIO (CALÇADA) OU PISO DE CONCRETO COM CONCRETO MOLDADO IN LOCO, USINADO, ACABAMENTO CONVENCIONAL, NÃO ARMADO. AF_07/2016</v>
      </c>
      <c r="F683" s="45" t="str">
        <f>VLOOKUP(D683,SERVIÇOS_AGOST!$A$7:$D$7425,3,0)</f>
        <v>M3</v>
      </c>
      <c r="G683" s="51">
        <v>10</v>
      </c>
      <c r="H683" s="47">
        <v>465.17</v>
      </c>
      <c r="I683" s="48">
        <f t="shared" si="20"/>
        <v>4651.7</v>
      </c>
      <c r="J683" s="48">
        <f t="shared" si="21"/>
        <v>5855.0950000000003</v>
      </c>
    </row>
    <row r="684" spans="1:10" s="11" customFormat="1" ht="30" customHeight="1">
      <c r="A684" s="64">
        <v>4658</v>
      </c>
      <c r="B684" s="44" t="s">
        <v>420</v>
      </c>
      <c r="C684" s="44" t="s">
        <v>12</v>
      </c>
      <c r="D684" s="52">
        <v>94992</v>
      </c>
      <c r="E684" s="50" t="str">
        <f>VLOOKUP(D684,SERVIÇOS_AGOST!$A$7:$D$7425,2,0)</f>
        <v>EXECUÇÃO DE PASSEIO (CALÇADA) OU PISO DE CONCRETO COM CONCRETO MOLDADO IN LOCO, FEITO EM OBRA, ACABAMENTO CONVENCIONAL, ESPESSURA 6 CM, ARMADO. AF_07/2016</v>
      </c>
      <c r="F684" s="45" t="str">
        <f>VLOOKUP(D684,SERVIÇOS_AGOST!$A$7:$D$7425,3,0)</f>
        <v>M2</v>
      </c>
      <c r="G684" s="51">
        <v>100</v>
      </c>
      <c r="H684" s="47">
        <v>65.459999999999994</v>
      </c>
      <c r="I684" s="48">
        <f t="shared" si="20"/>
        <v>6546</v>
      </c>
      <c r="J684" s="48">
        <f t="shared" si="21"/>
        <v>8239.4500000000007</v>
      </c>
    </row>
    <row r="685" spans="1:10" s="11" customFormat="1" ht="20.100000000000001" customHeight="1">
      <c r="A685" s="64">
        <v>4659</v>
      </c>
      <c r="B685" s="44" t="s">
        <v>420</v>
      </c>
      <c r="C685" s="44" t="s">
        <v>12</v>
      </c>
      <c r="D685" s="52">
        <v>94993</v>
      </c>
      <c r="E685" s="50" t="str">
        <f>VLOOKUP(D685,SERVIÇOS_AGOST!$A$7:$D$7425,2,0)</f>
        <v>EXECUÇÃO DE PASSEIO (CALÇADA) OU PISO DE CONCRETO COM CONCRETO MOLDADO IN LOCO, USINADO, ACABAMENTO CONVENCIONAL, ESPESSURA 6 CM, ARMADO. AF_07/2016</v>
      </c>
      <c r="F685" s="45" t="str">
        <f>VLOOKUP(D685,SERVIÇOS_AGOST!$A$7:$D$7425,3,0)</f>
        <v>M2</v>
      </c>
      <c r="G685" s="51">
        <v>100</v>
      </c>
      <c r="H685" s="47">
        <v>62.6</v>
      </c>
      <c r="I685" s="48">
        <f t="shared" si="20"/>
        <v>6260</v>
      </c>
      <c r="J685" s="48">
        <f t="shared" si="21"/>
        <v>7879.4620000000004</v>
      </c>
    </row>
    <row r="686" spans="1:10" s="11" customFormat="1" ht="30" customHeight="1">
      <c r="A686" s="64">
        <v>4660</v>
      </c>
      <c r="B686" s="44" t="s">
        <v>420</v>
      </c>
      <c r="C686" s="44" t="s">
        <v>12</v>
      </c>
      <c r="D686" s="52">
        <v>94994</v>
      </c>
      <c r="E686" s="50" t="str">
        <f>VLOOKUP(D686,SERVIÇOS_AGOST!$A$7:$D$7425,2,0)</f>
        <v>EXECUÇÃO DE PASSEIO (CALÇADA) OU PISO DE CONCRETO COM CONCRETO MOLDADO IN LOCO, FEITO EM OBRA, ACABAMENTO CONVENCIONAL, ESPESSURA 8 CM, ARMADO. AF_07/2016</v>
      </c>
      <c r="F686" s="45" t="str">
        <f>VLOOKUP(D686,SERVIÇOS_AGOST!$A$7:$D$7425,3,0)</f>
        <v>M2</v>
      </c>
      <c r="G686" s="51">
        <v>100</v>
      </c>
      <c r="H686" s="47">
        <v>76.959999999999994</v>
      </c>
      <c r="I686" s="48">
        <f t="shared" si="20"/>
        <v>7696</v>
      </c>
      <c r="J686" s="48">
        <f t="shared" si="21"/>
        <v>9686.9549999999999</v>
      </c>
    </row>
    <row r="687" spans="1:10" s="11" customFormat="1" ht="20.100000000000001" customHeight="1">
      <c r="A687" s="64">
        <v>4661</v>
      </c>
      <c r="B687" s="44" t="s">
        <v>420</v>
      </c>
      <c r="C687" s="44" t="s">
        <v>12</v>
      </c>
      <c r="D687" s="52">
        <v>94995</v>
      </c>
      <c r="E687" s="50" t="str">
        <f>VLOOKUP(D687,SERVIÇOS_AGOST!$A$7:$D$7425,2,0)</f>
        <v>EXECUÇÃO DE PASSEIO (CALÇADA) OU PISO DE CONCRETO COM CONCRETO MOLDADO IN LOCO, USINADO, ACABAMENTO CONVENCIONAL, ESPESSURA 8 CM, ARMADO. AF_07/2016</v>
      </c>
      <c r="F687" s="45" t="str">
        <f>VLOOKUP(D687,SERVIÇOS_AGOST!$A$7:$D$7425,3,0)</f>
        <v>M2</v>
      </c>
      <c r="G687" s="51">
        <v>100</v>
      </c>
      <c r="H687" s="47">
        <v>73.150000000000006</v>
      </c>
      <c r="I687" s="48">
        <f t="shared" si="20"/>
        <v>7315</v>
      </c>
      <c r="J687" s="48">
        <f t="shared" si="21"/>
        <v>9207.3909999999996</v>
      </c>
    </row>
    <row r="688" spans="1:10" s="11" customFormat="1" ht="30" customHeight="1">
      <c r="A688" s="64">
        <v>4662</v>
      </c>
      <c r="B688" s="44" t="s">
        <v>420</v>
      </c>
      <c r="C688" s="44" t="s">
        <v>12</v>
      </c>
      <c r="D688" s="52">
        <v>94996</v>
      </c>
      <c r="E688" s="50" t="str">
        <f>VLOOKUP(D688,SERVIÇOS_AGOST!$A$7:$D$7425,2,0)</f>
        <v>EXECUÇÃO DE PASSEIO (CALÇADA) OU PISO DE CONCRETO COM CONCRETO MOLDADO IN LOCO, FEITO EM OBRA, ACABAMENTO CONVENCIONAL, ESPESSURA 10 CM, ARMADO. AF_07/2016</v>
      </c>
      <c r="F688" s="45" t="str">
        <f>VLOOKUP(D688,SERVIÇOS_AGOST!$A$7:$D$7425,3,0)</f>
        <v>M2</v>
      </c>
      <c r="G688" s="51">
        <v>100</v>
      </c>
      <c r="H688" s="47">
        <v>87.31</v>
      </c>
      <c r="I688" s="48">
        <f t="shared" si="20"/>
        <v>8731</v>
      </c>
      <c r="J688" s="48">
        <f t="shared" si="21"/>
        <v>10989.71</v>
      </c>
    </row>
    <row r="689" spans="1:10" s="11" customFormat="1" ht="20.100000000000001" customHeight="1">
      <c r="A689" s="64">
        <v>4663</v>
      </c>
      <c r="B689" s="44" t="s">
        <v>420</v>
      </c>
      <c r="C689" s="44" t="s">
        <v>12</v>
      </c>
      <c r="D689" s="52">
        <v>94997</v>
      </c>
      <c r="E689" s="50" t="str">
        <f>VLOOKUP(D689,SERVIÇOS_AGOST!$A$7:$D$7425,2,0)</f>
        <v>EXECUÇÃO DE PASSEIO (CALÇADA) OU PISO DE CONCRETO COM CONCRETO MOLDADO IN LOCO, USINADO, ACABAMENTO CONVENCIONAL, ESPESSURA 10 CM, ARMADO. AF_07/2016</v>
      </c>
      <c r="F689" s="45" t="str">
        <f>VLOOKUP(D689,SERVIÇOS_AGOST!$A$7:$D$7425,3,0)</f>
        <v>M2</v>
      </c>
      <c r="G689" s="51">
        <v>100</v>
      </c>
      <c r="H689" s="47">
        <v>82.56</v>
      </c>
      <c r="I689" s="48">
        <f t="shared" si="20"/>
        <v>8256</v>
      </c>
      <c r="J689" s="48">
        <f t="shared" si="21"/>
        <v>10391.826999999999</v>
      </c>
    </row>
    <row r="690" spans="1:10" s="11" customFormat="1" ht="30" customHeight="1">
      <c r="A690" s="64">
        <v>4664</v>
      </c>
      <c r="B690" s="44" t="s">
        <v>420</v>
      </c>
      <c r="C690" s="44" t="s">
        <v>12</v>
      </c>
      <c r="D690" s="52">
        <v>94998</v>
      </c>
      <c r="E690" s="50" t="str">
        <f>VLOOKUP(D690,SERVIÇOS_AGOST!$A$7:$D$7425,2,0)</f>
        <v>EXECUÇÃO DE PASSEIO (CALÇADA) OU PISO DE CONCRETO COM CONCRETO MOLDADO IN LOCO, FEITO EM OBRA, ACABAMENTO CONVENCIONAL, ESPESSURA 12 CM, ARMADO. AF_07/2016</v>
      </c>
      <c r="F690" s="45" t="str">
        <f>VLOOKUP(D690,SERVIÇOS_AGOST!$A$7:$D$7425,3,0)</f>
        <v>M2</v>
      </c>
      <c r="G690" s="51">
        <v>100</v>
      </c>
      <c r="H690" s="47">
        <v>98.49</v>
      </c>
      <c r="I690" s="48">
        <f t="shared" si="20"/>
        <v>9849</v>
      </c>
      <c r="J690" s="48">
        <f t="shared" si="21"/>
        <v>12396.936</v>
      </c>
    </row>
    <row r="691" spans="1:10" s="11" customFormat="1" ht="20.100000000000001" customHeight="1">
      <c r="A691" s="64">
        <v>4665</v>
      </c>
      <c r="B691" s="44" t="s">
        <v>420</v>
      </c>
      <c r="C691" s="44" t="s">
        <v>12</v>
      </c>
      <c r="D691" s="52">
        <v>94999</v>
      </c>
      <c r="E691" s="50" t="str">
        <f>VLOOKUP(D691,SERVIÇOS_AGOST!$A$7:$D$7425,2,0)</f>
        <v>EXECUÇÃO DE PASSEIO (CALÇADA) OU PISO DE CONCRETO COM CONCRETO MOLDADO IN LOCO, USINADO, ACABAMENTO CONVENCIONAL, ESPESSURA 12 CM, ARMADO. AF_07/2016</v>
      </c>
      <c r="F691" s="45" t="str">
        <f>VLOOKUP(D691,SERVIÇOS_AGOST!$A$7:$D$7425,3,0)</f>
        <v>M2</v>
      </c>
      <c r="G691" s="51">
        <v>100</v>
      </c>
      <c r="H691" s="47">
        <v>92.79</v>
      </c>
      <c r="I691" s="48">
        <f t="shared" si="20"/>
        <v>9279</v>
      </c>
      <c r="J691" s="48">
        <f t="shared" si="21"/>
        <v>11679.477000000001</v>
      </c>
    </row>
    <row r="692" spans="1:10" s="11" customFormat="1" ht="9.9499999999999993" customHeight="1">
      <c r="A692" s="64">
        <v>4666</v>
      </c>
      <c r="B692" s="44" t="s">
        <v>420</v>
      </c>
      <c r="C692" s="44" t="s">
        <v>12</v>
      </c>
      <c r="D692" s="52">
        <v>101092</v>
      </c>
      <c r="E692" s="50" t="str">
        <f>VLOOKUP(D692,SERVIÇOS_AGOST!$A$7:$D$7425,2,0)</f>
        <v>PISO EM GRANITO APLICADO EM CALÇADAS OU PISOS EXTERNOS. AF_05/2020</v>
      </c>
      <c r="F692" s="45" t="str">
        <f>VLOOKUP(D692,SERVIÇOS_AGOST!$A$7:$D$7425,3,0)</f>
        <v>M2</v>
      </c>
      <c r="G692" s="51">
        <v>150</v>
      </c>
      <c r="H692" s="47">
        <v>312.42</v>
      </c>
      <c r="I692" s="48">
        <f t="shared" si="20"/>
        <v>46863</v>
      </c>
      <c r="J692" s="48">
        <f t="shared" si="21"/>
        <v>58986.457999999999</v>
      </c>
    </row>
    <row r="693" spans="1:10" s="11" customFormat="1" ht="9.9499999999999993" customHeight="1">
      <c r="A693" s="64">
        <v>4667</v>
      </c>
      <c r="B693" s="44" t="s">
        <v>420</v>
      </c>
      <c r="C693" s="44" t="s">
        <v>12</v>
      </c>
      <c r="D693" s="52">
        <v>98671</v>
      </c>
      <c r="E693" s="50" t="str">
        <f>VLOOKUP(D693,SERVIÇOS_AGOST!$A$7:$D$7425,2,0)</f>
        <v>PISO EM GRANITO APLICADO EM AMBIENTES INTERNOS. AF_09/2020</v>
      </c>
      <c r="F693" s="45" t="str">
        <f>VLOOKUP(D693,SERVIÇOS_AGOST!$A$7:$D$7425,3,0)</f>
        <v>M2</v>
      </c>
      <c r="G693" s="51">
        <v>100</v>
      </c>
      <c r="H693" s="47">
        <v>307.04000000000002</v>
      </c>
      <c r="I693" s="48">
        <f t="shared" si="20"/>
        <v>30704</v>
      </c>
      <c r="J693" s="48">
        <f t="shared" si="21"/>
        <v>38647.125</v>
      </c>
    </row>
    <row r="694" spans="1:10" s="11" customFormat="1" ht="20.100000000000001" customHeight="1">
      <c r="A694" s="64">
        <v>4668</v>
      </c>
      <c r="B694" s="44" t="s">
        <v>420</v>
      </c>
      <c r="C694" s="44" t="s">
        <v>12</v>
      </c>
      <c r="D694" s="52">
        <v>88648</v>
      </c>
      <c r="E694" s="50" t="str">
        <f>VLOOKUP(D694,SERVIÇOS_AGOST!$A$7:$D$7425,2,0)</f>
        <v>RODAPÉ CERÂMICO DE 7CM DE ALTURA COM PLACAS TIPO ESMALTADA EXTRA  DE DIMENSÕES 35X35CM. AF_06/2014</v>
      </c>
      <c r="F694" s="45" t="str">
        <f>VLOOKUP(D694,SERVIÇOS_AGOST!$A$7:$D$7425,3,0)</f>
        <v>M</v>
      </c>
      <c r="G694" s="51">
        <v>100</v>
      </c>
      <c r="H694" s="47">
        <v>5.44</v>
      </c>
      <c r="I694" s="48">
        <f t="shared" si="20"/>
        <v>544</v>
      </c>
      <c r="J694" s="48">
        <f t="shared" si="21"/>
        <v>684.73299999999995</v>
      </c>
    </row>
    <row r="695" spans="1:10" s="11" customFormat="1" ht="20.100000000000001" customHeight="1">
      <c r="A695" s="64">
        <v>4669</v>
      </c>
      <c r="B695" s="44" t="s">
        <v>420</v>
      </c>
      <c r="C695" s="44" t="s">
        <v>12</v>
      </c>
      <c r="D695" s="52">
        <v>88649</v>
      </c>
      <c r="E695" s="50" t="str">
        <f>VLOOKUP(D695,SERVIÇOS_AGOST!$A$7:$D$7425,2,0)</f>
        <v>RODAPÉ CERÂMICO DE 7CM DE ALTURA COM PLACAS TIPO ESMALTADA EXTRA DE DIMENSÕES 45X45CM. AF_06/2014</v>
      </c>
      <c r="F695" s="45" t="str">
        <f>VLOOKUP(D695,SERVIÇOS_AGOST!$A$7:$D$7425,3,0)</f>
        <v>M</v>
      </c>
      <c r="G695" s="51">
        <v>100</v>
      </c>
      <c r="H695" s="47">
        <v>6.22</v>
      </c>
      <c r="I695" s="48">
        <f t="shared" si="20"/>
        <v>622</v>
      </c>
      <c r="J695" s="48">
        <f t="shared" si="21"/>
        <v>782.91099999999994</v>
      </c>
    </row>
    <row r="696" spans="1:10" s="11" customFormat="1" ht="20.100000000000001" customHeight="1">
      <c r="A696" s="64">
        <v>4670</v>
      </c>
      <c r="B696" s="44" t="s">
        <v>420</v>
      </c>
      <c r="C696" s="44" t="s">
        <v>12</v>
      </c>
      <c r="D696" s="52">
        <v>88650</v>
      </c>
      <c r="E696" s="50" t="str">
        <f>VLOOKUP(D696,SERVIÇOS_AGOST!$A$7:$D$7425,2,0)</f>
        <v>RODAPÉ CERÂMICO DE 7CM DE ALTURA COM PLACAS TIPO ESMALTADA EXTRA DE DIMENSÕES 60X60CM. AF_06/2014</v>
      </c>
      <c r="F696" s="45" t="str">
        <f>VLOOKUP(D696,SERVIÇOS_AGOST!$A$7:$D$7425,3,0)</f>
        <v>M</v>
      </c>
      <c r="G696" s="51">
        <v>100</v>
      </c>
      <c r="H696" s="47">
        <v>12.64</v>
      </c>
      <c r="I696" s="48">
        <f t="shared" si="20"/>
        <v>1264</v>
      </c>
      <c r="J696" s="48">
        <f t="shared" si="21"/>
        <v>1590.9970000000001</v>
      </c>
    </row>
    <row r="697" spans="1:10" s="11" customFormat="1" ht="20.100000000000001" customHeight="1">
      <c r="A697" s="64">
        <v>4671</v>
      </c>
      <c r="B697" s="44" t="s">
        <v>420</v>
      </c>
      <c r="C697" s="44" t="s">
        <v>12</v>
      </c>
      <c r="D697" s="52">
        <v>96467</v>
      </c>
      <c r="E697" s="50" t="str">
        <f>VLOOKUP(D697,SERVIÇOS_AGOST!$A$7:$D$7425,2,0)</f>
        <v>RODAPÉ CERÂMICO DE 7CM DE ALTURA COM PLACAS TIPO ESMALTADA COMERCIAL DE DIMENSÕES 35X35CM (PADRAO POPULAR). AF_06/2017</v>
      </c>
      <c r="F697" s="45" t="str">
        <f>VLOOKUP(D697,SERVIÇOS_AGOST!$A$7:$D$7425,3,0)</f>
        <v>M</v>
      </c>
      <c r="G697" s="51">
        <v>100</v>
      </c>
      <c r="H697" s="47">
        <v>4.87</v>
      </c>
      <c r="I697" s="48">
        <f t="shared" si="20"/>
        <v>487</v>
      </c>
      <c r="J697" s="48">
        <f t="shared" si="21"/>
        <v>612.98699999999997</v>
      </c>
    </row>
    <row r="698" spans="1:10" s="11" customFormat="1" ht="9.9499999999999993" customHeight="1">
      <c r="A698" s="64">
        <v>4672</v>
      </c>
      <c r="B698" s="44" t="s">
        <v>420</v>
      </c>
      <c r="C698" s="44" t="s">
        <v>12</v>
      </c>
      <c r="D698" s="52">
        <v>101747</v>
      </c>
      <c r="E698" s="50" t="str">
        <f>VLOOKUP(D698,SERVIÇOS_AGOST!$A$7:$D$7425,2,0)</f>
        <v>PISO EM CONCRETO 20 MPA PREPARO MECÂNICO, ESPESSURA 7CM. AF_09/2020</v>
      </c>
      <c r="F698" s="45" t="str">
        <f>VLOOKUP(D698,SERVIÇOS_AGOST!$A$7:$D$7425,3,0)</f>
        <v>M2</v>
      </c>
      <c r="G698" s="51">
        <v>100</v>
      </c>
      <c r="H698" s="47">
        <v>59.93</v>
      </c>
      <c r="I698" s="48">
        <f t="shared" si="20"/>
        <v>5993</v>
      </c>
      <c r="J698" s="48">
        <f t="shared" si="21"/>
        <v>7543.3890000000001</v>
      </c>
    </row>
    <row r="699" spans="1:10" s="11" customFormat="1" ht="30" customHeight="1">
      <c r="A699" s="64">
        <v>4673</v>
      </c>
      <c r="B699" s="44" t="s">
        <v>420</v>
      </c>
      <c r="C699" s="44" t="s">
        <v>12</v>
      </c>
      <c r="D699" s="52">
        <v>87620</v>
      </c>
      <c r="E699" s="50" t="str">
        <f>VLOOKUP(D699,SERVIÇOS_AGOST!$A$7:$D$7425,2,0)</f>
        <v>CONTRAPISO EM ARGAMASSA TRAÇO 1:4 (CIMENTO E AREIA), PREPARO MECÂNICO COM BETONEIRA 400 L, APLICADO EM ÁREAS SECAS SOBRE LAJE, ADERIDO, ACABAMENTO NÃO REFORÇADO, ESPESSURA 2CM. AF_07/2021</v>
      </c>
      <c r="F699" s="45" t="str">
        <f>VLOOKUP(D699,SERVIÇOS_AGOST!$A$7:$D$7425,3,0)</f>
        <v>M2</v>
      </c>
      <c r="G699" s="51">
        <v>100</v>
      </c>
      <c r="H699" s="47">
        <v>19.989999999999998</v>
      </c>
      <c r="I699" s="48">
        <f t="shared" si="20"/>
        <v>1999</v>
      </c>
      <c r="J699" s="48">
        <f t="shared" si="21"/>
        <v>2516.1410000000001</v>
      </c>
    </row>
    <row r="700" spans="1:10" s="11" customFormat="1" ht="30" customHeight="1">
      <c r="A700" s="64">
        <v>4674</v>
      </c>
      <c r="B700" s="44" t="s">
        <v>420</v>
      </c>
      <c r="C700" s="44" t="s">
        <v>12</v>
      </c>
      <c r="D700" s="52">
        <v>87622</v>
      </c>
      <c r="E700" s="50" t="str">
        <f>VLOOKUP(D700,SERVIÇOS_AGOST!$A$7:$D$7425,2,0)</f>
        <v>CONTRAPISO EM ARGAMASSA TRAÇO 1:4 (CIMENTO E AREIA), PREPARO MANUAL, APLICADO EM ÁREAS SECAS SOBRE LAJE, ADERIDO, ACABAMENTO NÃO REFORÇADO, ESPESSURA 2CM. AF_07/2021</v>
      </c>
      <c r="F700" s="45" t="str">
        <f>VLOOKUP(D700,SERVIÇOS_AGOST!$A$7:$D$7425,3,0)</f>
        <v>M2</v>
      </c>
      <c r="G700" s="51">
        <v>100</v>
      </c>
      <c r="H700" s="47">
        <v>21.7</v>
      </c>
      <c r="I700" s="48">
        <f t="shared" si="20"/>
        <v>2170</v>
      </c>
      <c r="J700" s="48">
        <f t="shared" si="21"/>
        <v>2731.3789999999999</v>
      </c>
    </row>
    <row r="701" spans="1:10" s="11" customFormat="1" ht="9.9499999999999993" customHeight="1">
      <c r="A701" s="64">
        <v>4675</v>
      </c>
      <c r="B701" s="44" t="s">
        <v>420</v>
      </c>
      <c r="C701" s="44" t="s">
        <v>12</v>
      </c>
      <c r="D701" s="52">
        <v>101731</v>
      </c>
      <c r="E701" s="50" t="str">
        <f>VLOOKUP(D701,SERVIÇOS_AGOST!$A$7:$D$7425,2,0)</f>
        <v>PISO EM PEDRA  ASSENTADO SOBRE ARGAMASSA 1:3 (CIMENTO E AREIA). AF_09/2020</v>
      </c>
      <c r="F701" s="45" t="str">
        <f>VLOOKUP(D701,SERVIÇOS_AGOST!$A$7:$D$7425,3,0)</f>
        <v>M2</v>
      </c>
      <c r="G701" s="51">
        <v>100</v>
      </c>
      <c r="H701" s="47">
        <v>210.81</v>
      </c>
      <c r="I701" s="48">
        <f t="shared" si="20"/>
        <v>21081</v>
      </c>
      <c r="J701" s="48">
        <f t="shared" si="21"/>
        <v>26534.654999999999</v>
      </c>
    </row>
    <row r="702" spans="1:10" s="11" customFormat="1" ht="20.100000000000001" customHeight="1">
      <c r="A702" s="64">
        <v>4676</v>
      </c>
      <c r="B702" s="44" t="s">
        <v>420</v>
      </c>
      <c r="C702" s="44" t="s">
        <v>12</v>
      </c>
      <c r="D702" s="52">
        <v>101733</v>
      </c>
      <c r="E702" s="50" t="str">
        <f>VLOOKUP(D702,SERVIÇOS_AGOST!$A$7:$D$7425,2,0)</f>
        <v>PISO DE BORRACHA PASTILHADO/FRISADO, ESPESSURA 7MM, ASSENTADO COM ARGAMASSA. AF_09/2020</v>
      </c>
      <c r="F702" s="45" t="str">
        <f>VLOOKUP(D702,SERVIÇOS_AGOST!$A$7:$D$7425,3,0)</f>
        <v>M2</v>
      </c>
      <c r="G702" s="51">
        <v>100</v>
      </c>
      <c r="H702" s="47">
        <v>167.98</v>
      </c>
      <c r="I702" s="48">
        <f t="shared" si="20"/>
        <v>16798</v>
      </c>
      <c r="J702" s="48">
        <f t="shared" si="21"/>
        <v>21143.643</v>
      </c>
    </row>
    <row r="703" spans="1:10" s="11" customFormat="1" ht="20.100000000000001" customHeight="1">
      <c r="A703" s="64">
        <v>4677</v>
      </c>
      <c r="B703" s="44" t="s">
        <v>420</v>
      </c>
      <c r="C703" s="44" t="s">
        <v>12</v>
      </c>
      <c r="D703" s="52">
        <v>101734</v>
      </c>
      <c r="E703" s="50" t="str">
        <f>VLOOKUP(D703,SERVIÇOS_AGOST!$A$7:$D$7425,2,0)</f>
        <v>PISO DE BORRACHA PASTILHADO, ESPESSURA 15MM, ASSENTADO COM ARGAMASSA. AF_09/2020</v>
      </c>
      <c r="F703" s="45" t="str">
        <f>VLOOKUP(D703,SERVIÇOS_AGOST!$A$7:$D$7425,3,0)</f>
        <v>M2</v>
      </c>
      <c r="G703" s="51">
        <v>100</v>
      </c>
      <c r="H703" s="47">
        <v>256.39</v>
      </c>
      <c r="I703" s="48">
        <f t="shared" si="20"/>
        <v>25639</v>
      </c>
      <c r="J703" s="48">
        <f t="shared" si="21"/>
        <v>32271.809000000001</v>
      </c>
    </row>
    <row r="704" spans="1:10" s="11" customFormat="1" ht="20.100000000000001" customHeight="1">
      <c r="A704" s="64">
        <v>4678</v>
      </c>
      <c r="B704" s="44" t="s">
        <v>420</v>
      </c>
      <c r="C704" s="44" t="s">
        <v>12</v>
      </c>
      <c r="D704" s="52">
        <v>101736</v>
      </c>
      <c r="E704" s="50" t="str">
        <f>VLOOKUP(D704,SERVIÇOS_AGOST!$A$7:$D$7425,2,0)</f>
        <v>PISO DE BORRACHA PASTILHADO, ESPESSURA 3,5MM, FIXADO COM ADESIVO ACRÍLICO. AF_09/2020</v>
      </c>
      <c r="F704" s="45" t="str">
        <f>VLOOKUP(D704,SERVIÇOS_AGOST!$A$7:$D$7425,3,0)</f>
        <v>M2</v>
      </c>
      <c r="G704" s="51">
        <v>100</v>
      </c>
      <c r="H704" s="47">
        <v>62.42</v>
      </c>
      <c r="I704" s="48">
        <f t="shared" si="20"/>
        <v>6242</v>
      </c>
      <c r="J704" s="48">
        <f t="shared" si="21"/>
        <v>7856.8050000000003</v>
      </c>
    </row>
    <row r="705" spans="1:10" s="11" customFormat="1" ht="20.100000000000001" customHeight="1">
      <c r="A705" s="64">
        <v>4679</v>
      </c>
      <c r="B705" s="44" t="s">
        <v>420</v>
      </c>
      <c r="C705" s="44" t="s">
        <v>12</v>
      </c>
      <c r="D705" s="52">
        <v>98678</v>
      </c>
      <c r="E705" s="50" t="str">
        <f>VLOOKUP(D705,SERVIÇOS_AGOST!$A$7:$D$7425,2,0)</f>
        <v>PISO ELEVADO COM ESTRUTURA EM AÇO, COMPOSTO POR PEDESTAIS E LONGARINAS. AF_09/2020</v>
      </c>
      <c r="F705" s="45" t="str">
        <f>VLOOKUP(D705,SERVIÇOS_AGOST!$A$7:$D$7425,3,0)</f>
        <v>M2</v>
      </c>
      <c r="G705" s="51">
        <v>350</v>
      </c>
      <c r="H705" s="47">
        <v>301.82</v>
      </c>
      <c r="I705" s="48">
        <f t="shared" si="20"/>
        <v>105637</v>
      </c>
      <c r="J705" s="48">
        <f t="shared" si="21"/>
        <v>132965.29199999999</v>
      </c>
    </row>
    <row r="706" spans="1:10" s="11" customFormat="1" ht="9.9499999999999993" customHeight="1">
      <c r="A706" s="64">
        <v>4680</v>
      </c>
      <c r="B706" s="44" t="s">
        <v>421</v>
      </c>
      <c r="C706" s="44" t="s">
        <v>12</v>
      </c>
      <c r="D706" s="52">
        <v>96109</v>
      </c>
      <c r="E706" s="50" t="str">
        <f>VLOOKUP(D706,SERVIÇOS_AGOST!$A$7:$D$7425,2,0)</f>
        <v>FORRO EM PLACAS DE GESSO, PARA AMBIENTES RESIDENCIAIS. AF_05/2017_P</v>
      </c>
      <c r="F706" s="45" t="str">
        <f>VLOOKUP(D706,SERVIÇOS_AGOST!$A$7:$D$7425,3,0)</f>
        <v>M2</v>
      </c>
      <c r="G706" s="51">
        <v>100</v>
      </c>
      <c r="H706" s="47">
        <v>26.06</v>
      </c>
      <c r="I706" s="48">
        <f t="shared" si="20"/>
        <v>2606</v>
      </c>
      <c r="J706" s="48">
        <f t="shared" si="21"/>
        <v>3280.172</v>
      </c>
    </row>
    <row r="707" spans="1:10" s="11" customFormat="1" ht="20.100000000000001" customHeight="1">
      <c r="A707" s="64">
        <v>4681</v>
      </c>
      <c r="B707" s="44" t="s">
        <v>421</v>
      </c>
      <c r="C707" s="44" t="s">
        <v>12</v>
      </c>
      <c r="D707" s="52">
        <v>96110</v>
      </c>
      <c r="E707" s="50" t="str">
        <f>VLOOKUP(D707,SERVIÇOS_AGOST!$A$7:$D$7425,2,0)</f>
        <v>FORRO EM DRYWALL, PARA AMBIENTES RESIDENCIAIS, INCLUSIVE ESTRUTURA DE FIXAÇÃO. AF_05/2017_P</v>
      </c>
      <c r="F707" s="45" t="str">
        <f>VLOOKUP(D707,SERVIÇOS_AGOST!$A$7:$D$7425,3,0)</f>
        <v>M2</v>
      </c>
      <c r="G707" s="51">
        <v>500</v>
      </c>
      <c r="H707" s="47">
        <v>54.03</v>
      </c>
      <c r="I707" s="48">
        <f t="shared" si="20"/>
        <v>27015</v>
      </c>
      <c r="J707" s="48">
        <f t="shared" si="21"/>
        <v>34003.781000000003</v>
      </c>
    </row>
    <row r="708" spans="1:10" s="11" customFormat="1" ht="9.9499999999999993" customHeight="1">
      <c r="A708" s="64">
        <v>4682</v>
      </c>
      <c r="B708" s="44" t="s">
        <v>421</v>
      </c>
      <c r="C708" s="44" t="s">
        <v>12</v>
      </c>
      <c r="D708" s="52">
        <v>96113</v>
      </c>
      <c r="E708" s="50" t="str">
        <f>VLOOKUP(D708,SERVIÇOS_AGOST!$A$7:$D$7425,2,0)</f>
        <v>FORRO EM PLACAS DE GESSO, PARA AMBIENTES COMERCIAIS. AF_05/2017_P</v>
      </c>
      <c r="F708" s="45" t="str">
        <f>VLOOKUP(D708,SERVIÇOS_AGOST!$A$7:$D$7425,3,0)</f>
        <v>M2</v>
      </c>
      <c r="G708" s="51">
        <v>100</v>
      </c>
      <c r="H708" s="47">
        <v>23.36</v>
      </c>
      <c r="I708" s="48">
        <f t="shared" si="20"/>
        <v>2336</v>
      </c>
      <c r="J708" s="48">
        <f t="shared" si="21"/>
        <v>2940.3229999999999</v>
      </c>
    </row>
    <row r="709" spans="1:10" s="11" customFormat="1" ht="20.100000000000001" customHeight="1">
      <c r="A709" s="64">
        <v>4683</v>
      </c>
      <c r="B709" s="44" t="s">
        <v>421</v>
      </c>
      <c r="C709" s="44" t="s">
        <v>12</v>
      </c>
      <c r="D709" s="52">
        <v>96114</v>
      </c>
      <c r="E709" s="50" t="str">
        <f>VLOOKUP(D709,SERVIÇOS_AGOST!$A$7:$D$7425,2,0)</f>
        <v>FORRO EM DRYWALL, PARA AMBIENTES COMERCIAIS, INCLUSIVE ESTRUTURA DE FIXAÇÃO. AF_05/2017_P</v>
      </c>
      <c r="F709" s="45" t="str">
        <f>VLOOKUP(D709,SERVIÇOS_AGOST!$A$7:$D$7425,3,0)</f>
        <v>M2</v>
      </c>
      <c r="G709" s="51">
        <v>1500</v>
      </c>
      <c r="H709" s="47">
        <v>58.95</v>
      </c>
      <c r="I709" s="48">
        <f t="shared" si="20"/>
        <v>88425</v>
      </c>
      <c r="J709" s="48">
        <f t="shared" si="21"/>
        <v>111300.548</v>
      </c>
    </row>
    <row r="710" spans="1:10" s="11" customFormat="1" ht="30" customHeight="1">
      <c r="A710" s="64">
        <v>4684</v>
      </c>
      <c r="B710" s="44" t="s">
        <v>421</v>
      </c>
      <c r="C710" s="44" t="s">
        <v>12</v>
      </c>
      <c r="D710" s="52">
        <v>87871</v>
      </c>
      <c r="E710" s="50" t="str">
        <f>VLOOKUP(D710,SERVIÇOS_AGOST!$A$7:$D$7425,2,0)</f>
        <v>CHAPISCO APLICADO SOMENTE EM ESTRUTURAS DE CONCRETO EM ALVENARIAS INTERNAS, COM DESEMPENADEIRA DENTADA. ARGAMASSA INDUSTRIALIZADA COM PREPARO MANUAL. AF_06/2014</v>
      </c>
      <c r="F710" s="45" t="str">
        <f>VLOOKUP(D710,SERVIÇOS_AGOST!$A$7:$D$7425,3,0)</f>
        <v>M2</v>
      </c>
      <c r="G710" s="51">
        <v>500</v>
      </c>
      <c r="H710" s="47">
        <v>12.88</v>
      </c>
      <c r="I710" s="48">
        <f t="shared" si="20"/>
        <v>6440</v>
      </c>
      <c r="J710" s="48">
        <f t="shared" si="21"/>
        <v>8106.0280000000002</v>
      </c>
    </row>
    <row r="711" spans="1:10" s="11" customFormat="1" ht="30" customHeight="1">
      <c r="A711" s="64">
        <v>4685</v>
      </c>
      <c r="B711" s="44" t="s">
        <v>421</v>
      </c>
      <c r="C711" s="44" t="s">
        <v>12</v>
      </c>
      <c r="D711" s="52">
        <v>87872</v>
      </c>
      <c r="E711" s="50" t="str">
        <f>VLOOKUP(D711,SERVIÇOS_AGOST!$A$7:$D$7425,2,0)</f>
        <v>CHAPISCO APLICADO SOMENTE EM ESTRUTURAS DE CONCRETO EM ALVENARIAS INTERNAS, COM DESEMPENADEIRA DENTADA.  ARGAMASSA INDUSTRIALIZADA COM PREPARO EM MISTURADOR 300 KG. AF_06/2014</v>
      </c>
      <c r="F711" s="45" t="str">
        <f>VLOOKUP(D711,SERVIÇOS_AGOST!$A$7:$D$7425,3,0)</f>
        <v>M2</v>
      </c>
      <c r="G711" s="51">
        <v>500</v>
      </c>
      <c r="H711" s="47">
        <v>12.47</v>
      </c>
      <c r="I711" s="48">
        <f t="shared" si="20"/>
        <v>6235</v>
      </c>
      <c r="J711" s="48">
        <f t="shared" si="21"/>
        <v>7847.9949999999999</v>
      </c>
    </row>
    <row r="712" spans="1:10" s="11" customFormat="1" ht="30" customHeight="1">
      <c r="A712" s="64">
        <v>4686</v>
      </c>
      <c r="B712" s="44" t="s">
        <v>421</v>
      </c>
      <c r="C712" s="44" t="s">
        <v>12</v>
      </c>
      <c r="D712" s="52">
        <v>87873</v>
      </c>
      <c r="E712" s="50" t="str">
        <f>VLOOKUP(D712,SERVIÇOS_AGOST!$A$7:$D$7425,2,0)</f>
        <v>CHAPISCO APLICADO EM ALVENARIAS E ESTRUTURAS DE CONCRETO INTERNAS, COM ROLO PARA TEXTURA ACRÍLICA.  ARGAMASSA TRAÇO 1:4 E EMULSÃO POLIMÉRICA (ADESIVO) COM PREPARO MANUAL. AF_06/2014</v>
      </c>
      <c r="F712" s="45" t="str">
        <f>VLOOKUP(D712,SERVIÇOS_AGOST!$A$7:$D$7425,3,0)</f>
        <v>M2</v>
      </c>
      <c r="G712" s="51">
        <v>500</v>
      </c>
      <c r="H712" s="47">
        <v>4.38</v>
      </c>
      <c r="I712" s="48">
        <f t="shared" si="20"/>
        <v>2190</v>
      </c>
      <c r="J712" s="48">
        <f t="shared" si="21"/>
        <v>2756.5529999999999</v>
      </c>
    </row>
    <row r="713" spans="1:10" s="11" customFormat="1" ht="30" customHeight="1">
      <c r="A713" s="64">
        <v>4687</v>
      </c>
      <c r="B713" s="44" t="s">
        <v>421</v>
      </c>
      <c r="C713" s="44" t="s">
        <v>12</v>
      </c>
      <c r="D713" s="52">
        <v>87874</v>
      </c>
      <c r="E713" s="50" t="str">
        <f>VLOOKUP(D713,SERVIÇOS_AGOST!$A$7:$D$7425,2,0)</f>
        <v>CHAPISCO APLICADO EM ALVENARIAS E ESTRUTURAS DE CONCRETO INTERNAS, COM ROLO PARA TEXTURA ACRÍLICA.  ARGAMASSA TRAÇO 1:4 E EMULSÃO POLIMÉRICA (ADESIVO) COM PREPARO EM BETONEIRA 400L. AF_06/2014</v>
      </c>
      <c r="F713" s="45" t="str">
        <f>VLOOKUP(D713,SERVIÇOS_AGOST!$A$7:$D$7425,3,0)</f>
        <v>M2</v>
      </c>
      <c r="G713" s="51">
        <v>500</v>
      </c>
      <c r="H713" s="47">
        <v>4.3099999999999996</v>
      </c>
      <c r="I713" s="48">
        <f t="shared" si="20"/>
        <v>2155</v>
      </c>
      <c r="J713" s="48">
        <f t="shared" si="21"/>
        <v>2712.4989999999998</v>
      </c>
    </row>
    <row r="714" spans="1:10" s="11" customFormat="1" ht="30" customHeight="1">
      <c r="A714" s="64">
        <v>4688</v>
      </c>
      <c r="B714" s="44" t="s">
        <v>421</v>
      </c>
      <c r="C714" s="44" t="s">
        <v>12</v>
      </c>
      <c r="D714" s="52">
        <v>87876</v>
      </c>
      <c r="E714" s="50" t="str">
        <f>VLOOKUP(D714,SERVIÇOS_AGOST!$A$7:$D$7425,2,0)</f>
        <v>CHAPISCO APLICADO EM ALVENARIAS E ESTRUTURAS DE CONCRETO INTERNAS, COM ROLO PARA TEXTURA ACRÍLICA.  ARGAMASSA INDUSTRIALIZADA COM PREPARO MANUAL. AF_06/2014</v>
      </c>
      <c r="F714" s="45" t="str">
        <f>VLOOKUP(D714,SERVIÇOS_AGOST!$A$7:$D$7425,3,0)</f>
        <v>M2</v>
      </c>
      <c r="G714" s="51">
        <v>500</v>
      </c>
      <c r="H714" s="47">
        <v>8.5299999999999994</v>
      </c>
      <c r="I714" s="48">
        <f t="shared" si="20"/>
        <v>4265</v>
      </c>
      <c r="J714" s="48">
        <f t="shared" si="21"/>
        <v>5368.3559999999998</v>
      </c>
    </row>
    <row r="715" spans="1:10" s="11" customFormat="1" ht="30" customHeight="1">
      <c r="A715" s="64">
        <v>4689</v>
      </c>
      <c r="B715" s="44" t="s">
        <v>421</v>
      </c>
      <c r="C715" s="44" t="s">
        <v>12</v>
      </c>
      <c r="D715" s="52">
        <v>87877</v>
      </c>
      <c r="E715" s="50" t="str">
        <f>VLOOKUP(D715,SERVIÇOS_AGOST!$A$7:$D$7425,2,0)</f>
        <v>CHAPISCO APLICADO EM ALVENARIAS E ESTRUTURAS DE CONCRETO INTERNAS, COM ROLO PARA TEXTURA ACRÍLICA.  ARGAMASSA INDUSTRIALIZADA COM PREPARO EM MISTURADOR 300 KG. AF_06/2014</v>
      </c>
      <c r="F715" s="45" t="str">
        <f>VLOOKUP(D715,SERVIÇOS_AGOST!$A$7:$D$7425,3,0)</f>
        <v>M2</v>
      </c>
      <c r="G715" s="51">
        <v>500</v>
      </c>
      <c r="H715" s="47">
        <v>8.42</v>
      </c>
      <c r="I715" s="48">
        <f t="shared" si="20"/>
        <v>4210</v>
      </c>
      <c r="J715" s="48">
        <f t="shared" si="21"/>
        <v>5299.1270000000004</v>
      </c>
    </row>
    <row r="716" spans="1:10" s="11" customFormat="1" ht="20.100000000000001" customHeight="1">
      <c r="A716" s="64">
        <v>4690</v>
      </c>
      <c r="B716" s="44" t="s">
        <v>421</v>
      </c>
      <c r="C716" s="44" t="s">
        <v>12</v>
      </c>
      <c r="D716" s="52">
        <v>87878</v>
      </c>
      <c r="E716" s="50" t="str">
        <f>VLOOKUP(D716,SERVIÇOS_AGOST!$A$7:$D$7425,2,0)</f>
        <v>CHAPISCO APLICADO EM ALVENARIAS E ESTRUTURAS DE CONCRETO INTERNAS, COM COLHER DE PEDREIRO.  ARGAMASSA TRAÇO 1:3 COM PREPARO MANUAL. AF_06/2014</v>
      </c>
      <c r="F716" s="45" t="str">
        <f>VLOOKUP(D716,SERVIÇOS_AGOST!$A$7:$D$7425,3,0)</f>
        <v>M2</v>
      </c>
      <c r="G716" s="51">
        <v>500</v>
      </c>
      <c r="H716" s="47">
        <v>2.87</v>
      </c>
      <c r="I716" s="48">
        <f t="shared" si="20"/>
        <v>1435</v>
      </c>
      <c r="J716" s="48">
        <f t="shared" si="21"/>
        <v>1806.2349999999999</v>
      </c>
    </row>
    <row r="717" spans="1:10" s="11" customFormat="1" ht="30" customHeight="1">
      <c r="A717" s="64">
        <v>4691</v>
      </c>
      <c r="B717" s="44" t="s">
        <v>421</v>
      </c>
      <c r="C717" s="44" t="s">
        <v>12</v>
      </c>
      <c r="D717" s="52">
        <v>87879</v>
      </c>
      <c r="E717" s="50" t="str">
        <f>VLOOKUP(D717,SERVIÇOS_AGOST!$A$7:$D$7425,2,0)</f>
        <v>CHAPISCO APLICADO EM ALVENARIAS E ESTRUTURAS DE CONCRETO INTERNAS, COM COLHER DE PEDREIRO.  ARGAMASSA TRAÇO 1:3 COM PREPARO EM BETONEIRA 400L. AF_06/2014</v>
      </c>
      <c r="F717" s="45" t="str">
        <f>VLOOKUP(D717,SERVIÇOS_AGOST!$A$7:$D$7425,3,0)</f>
        <v>M2</v>
      </c>
      <c r="G717" s="51">
        <v>500</v>
      </c>
      <c r="H717" s="47">
        <v>2.61</v>
      </c>
      <c r="I717" s="48">
        <f t="shared" si="20"/>
        <v>1305</v>
      </c>
      <c r="J717" s="48">
        <f t="shared" si="21"/>
        <v>1642.604</v>
      </c>
    </row>
    <row r="718" spans="1:10" s="11" customFormat="1" ht="20.100000000000001" customHeight="1">
      <c r="A718" s="64">
        <v>4692</v>
      </c>
      <c r="B718" s="44" t="s">
        <v>421</v>
      </c>
      <c r="C718" s="44" t="s">
        <v>12</v>
      </c>
      <c r="D718" s="52">
        <v>87882</v>
      </c>
      <c r="E718" s="50" t="str">
        <f>VLOOKUP(D718,SERVIÇOS_AGOST!$A$7:$D$7425,2,0)</f>
        <v>CHAPISCO APLICADO NO TETO, COM ROLO PARA TEXTURA ACRÍLICA. ARGAMASSA TRAÇO 1:4 E EMULSÃO POLIMÉRICA (ADESIVO) COM PREPARO EM BETONEIRA 400L. AF_06/2014</v>
      </c>
      <c r="F718" s="45" t="str">
        <f>VLOOKUP(D718,SERVIÇOS_AGOST!$A$7:$D$7425,3,0)</f>
        <v>M2</v>
      </c>
      <c r="G718" s="51">
        <v>500</v>
      </c>
      <c r="H718" s="47">
        <v>4.24</v>
      </c>
      <c r="I718" s="48">
        <f t="shared" si="20"/>
        <v>2120</v>
      </c>
      <c r="J718" s="48">
        <f t="shared" si="21"/>
        <v>2668.444</v>
      </c>
    </row>
    <row r="719" spans="1:10" s="11" customFormat="1" ht="20.100000000000001" customHeight="1">
      <c r="A719" s="64">
        <v>4693</v>
      </c>
      <c r="B719" s="44" t="s">
        <v>421</v>
      </c>
      <c r="C719" s="44" t="s">
        <v>12</v>
      </c>
      <c r="D719" s="52">
        <v>87884</v>
      </c>
      <c r="E719" s="50" t="str">
        <f>VLOOKUP(D719,SERVIÇOS_AGOST!$A$7:$D$7425,2,0)</f>
        <v>CHAPISCO APLICADO NO TETO, COM ROLO PARA TEXTURA ACRÍLICA. ARGAMASSA INDUSTRIALIZADA COM PREPARO MANUAL. AF_06/2014</v>
      </c>
      <c r="F719" s="45" t="str">
        <f>VLOOKUP(D719,SERVIÇOS_AGOST!$A$7:$D$7425,3,0)</f>
        <v>M2</v>
      </c>
      <c r="G719" s="51">
        <v>500</v>
      </c>
      <c r="H719" s="47">
        <v>8.57</v>
      </c>
      <c r="I719" s="48">
        <f t="shared" si="20"/>
        <v>4285</v>
      </c>
      <c r="J719" s="48">
        <f t="shared" si="21"/>
        <v>5393.53</v>
      </c>
    </row>
    <row r="720" spans="1:10" s="11" customFormat="1" ht="20.100000000000001" customHeight="1">
      <c r="A720" s="64">
        <v>4694</v>
      </c>
      <c r="B720" s="44" t="s">
        <v>421</v>
      </c>
      <c r="C720" s="44" t="s">
        <v>12</v>
      </c>
      <c r="D720" s="52">
        <v>87885</v>
      </c>
      <c r="E720" s="50" t="str">
        <f>VLOOKUP(D720,SERVIÇOS_AGOST!$A$7:$D$7425,2,0)</f>
        <v>CHAPISCO APLICADO NO TETO, COM ROLO PARA TEXTURA ACRÍLICA. ARGAMASSA INDUSTRIALIZADA COM PREPARO EM MISTURADOR 300 KG. AF_06/2014</v>
      </c>
      <c r="F720" s="45" t="str">
        <f>VLOOKUP(D720,SERVIÇOS_AGOST!$A$7:$D$7425,3,0)</f>
        <v>M2</v>
      </c>
      <c r="G720" s="51">
        <v>500</v>
      </c>
      <c r="H720" s="47">
        <v>8.35</v>
      </c>
      <c r="I720" s="48">
        <f t="shared" si="20"/>
        <v>4175</v>
      </c>
      <c r="J720" s="48">
        <f t="shared" si="21"/>
        <v>5255.0730000000003</v>
      </c>
    </row>
    <row r="721" spans="1:10" s="11" customFormat="1" ht="39.950000000000003" customHeight="1">
      <c r="A721" s="64">
        <v>4695</v>
      </c>
      <c r="B721" s="44" t="s">
        <v>421</v>
      </c>
      <c r="C721" s="44" t="s">
        <v>12</v>
      </c>
      <c r="D721" s="52">
        <v>87527</v>
      </c>
      <c r="E721" s="50" t="str">
        <f>VLOOKUP(D721,SERVIÇOS_AGOST!$A$7:$D$7425,2,0)</f>
        <v>EMBOÇO, PARA RECEBIMENTO DE CERÂMICA, EM ARGAMASSA TRAÇO 1:2:8, PREPARO MECÂNICO COM BETONEIRA 400L, APLICADO MANUALMENTE EM FACES INTERNAS DE PAREDES, PARA AMBIENTE COM ÁREA MENOR QUE 5M2, ESPESSURA DE 20MM, COM EXECUÇÃO DE TALISCAS. AF_06/2014</v>
      </c>
      <c r="F721" s="45" t="str">
        <f>VLOOKUP(D721,SERVIÇOS_AGOST!$A$7:$D$7425,3,0)</f>
        <v>M2</v>
      </c>
      <c r="G721" s="51">
        <v>500</v>
      </c>
      <c r="H721" s="47">
        <v>23.3</v>
      </c>
      <c r="I721" s="48">
        <f t="shared" si="20"/>
        <v>11650</v>
      </c>
      <c r="J721" s="48">
        <f t="shared" si="21"/>
        <v>14663.855</v>
      </c>
    </row>
    <row r="722" spans="1:10" s="11" customFormat="1" ht="39.950000000000003" customHeight="1">
      <c r="A722" s="64">
        <v>4696</v>
      </c>
      <c r="B722" s="44" t="s">
        <v>421</v>
      </c>
      <c r="C722" s="44" t="s">
        <v>12</v>
      </c>
      <c r="D722" s="52">
        <v>87528</v>
      </c>
      <c r="E722" s="50" t="str">
        <f>VLOOKUP(D722,SERVIÇOS_AGOST!$A$7:$D$7425,2,0)</f>
        <v>EMBOÇO, PARA RECEBIMENTO DE CERÂMICA, EM ARGAMASSA TRAÇO 1:2:8, PREPARO MANUAL, APLICADO MANUALMENTE EM FACES INTERNAS DE PAREDES, PARA AMBIENTE COM ÁREA MENOR QUE 5M2, ESPESSURA DE 20MM, COM EXECUÇÃO DE TALISCAS. AF_06/2014</v>
      </c>
      <c r="F722" s="45" t="str">
        <f>VLOOKUP(D722,SERVIÇOS_AGOST!$A$7:$D$7425,3,0)</f>
        <v>M2</v>
      </c>
      <c r="G722" s="51">
        <v>500</v>
      </c>
      <c r="H722" s="47">
        <v>25.51</v>
      </c>
      <c r="I722" s="48">
        <f t="shared" ref="I722:I785" si="22">ROUND(G722*H722,3)</f>
        <v>12755</v>
      </c>
      <c r="J722" s="48">
        <f t="shared" ref="J722:J785" si="23">ROUND(I722*(1+$J$11),3)</f>
        <v>16054.718999999999</v>
      </c>
    </row>
    <row r="723" spans="1:10" s="11" customFormat="1" ht="30" customHeight="1">
      <c r="A723" s="64">
        <v>4697</v>
      </c>
      <c r="B723" s="44" t="s">
        <v>421</v>
      </c>
      <c r="C723" s="44" t="s">
        <v>12</v>
      </c>
      <c r="D723" s="52">
        <v>87529</v>
      </c>
      <c r="E723" s="50" t="str">
        <f>VLOOKUP(D723,SERVIÇOS_AGOST!$A$7:$D$7425,2,0)</f>
        <v>MASSA ÚNICA, PARA RECEBIMENTO DE PINTURA, EM ARGAMASSA TRAÇO 1:2:8, PREPARO MECÂNICO COM BETONEIRA 400L, APLICADA MANUALMENTE EM FACES INTERNAS DE PAREDES, ESPESSURA DE 20MM, COM EXECUÇÃO DE TALISCAS. AF_06/2014</v>
      </c>
      <c r="F723" s="45" t="str">
        <f>VLOOKUP(D723,SERVIÇOS_AGOST!$A$7:$D$7425,3,0)</f>
        <v>M2</v>
      </c>
      <c r="G723" s="51">
        <v>500</v>
      </c>
      <c r="H723" s="47">
        <v>31.28</v>
      </c>
      <c r="I723" s="48">
        <f t="shared" si="22"/>
        <v>15640</v>
      </c>
      <c r="J723" s="48">
        <f t="shared" si="23"/>
        <v>19686.067999999999</v>
      </c>
    </row>
    <row r="724" spans="1:10" s="11" customFormat="1" ht="30" customHeight="1">
      <c r="A724" s="64">
        <v>4698</v>
      </c>
      <c r="B724" s="44" t="s">
        <v>421</v>
      </c>
      <c r="C724" s="44" t="s">
        <v>12</v>
      </c>
      <c r="D724" s="52">
        <v>87530</v>
      </c>
      <c r="E724" s="50" t="str">
        <f>VLOOKUP(D724,SERVIÇOS_AGOST!$A$7:$D$7425,2,0)</f>
        <v>MASSA ÚNICA, PARA RECEBIMENTO DE PINTURA, EM ARGAMASSA TRAÇO 1:2:8, PREPARO MANUAL, APLICADA MANUALMENTE EM FACES INTERNAS DE PAREDES, ESPESSURA DE 20MM, COM EXECUÇÃO DE TALISCAS. AF_06/2014</v>
      </c>
      <c r="F724" s="45" t="str">
        <f>VLOOKUP(D724,SERVIÇOS_AGOST!$A$7:$D$7425,3,0)</f>
        <v>M2</v>
      </c>
      <c r="G724" s="51">
        <v>500</v>
      </c>
      <c r="H724" s="47">
        <v>23.59</v>
      </c>
      <c r="I724" s="48">
        <f t="shared" si="22"/>
        <v>11795</v>
      </c>
      <c r="J724" s="48">
        <f t="shared" si="23"/>
        <v>14846.367</v>
      </c>
    </row>
    <row r="725" spans="1:10" s="11" customFormat="1" ht="39.950000000000003" customHeight="1">
      <c r="A725" s="64">
        <v>4699</v>
      </c>
      <c r="B725" s="44" t="s">
        <v>421</v>
      </c>
      <c r="C725" s="44" t="s">
        <v>12</v>
      </c>
      <c r="D725" s="52">
        <v>87531</v>
      </c>
      <c r="E725" s="50" t="str">
        <f>VLOOKUP(D725,SERVIÇOS_AGOST!$A$7:$D$7425,2,0)</f>
        <v>EMBOÇO, PARA RECEBIMENTO DE CERÂMICA, EM ARGAMASSA TRAÇO 1:2:8, PREPARO MECÂNICO COM BETONEIRA 400L, APLICADO MANUALMENTE EM FACES INTERNAS DE PAREDES, PARA AMBIENTE COM ÁREA ENTRE 5M2 E 10M2, ESPESSURA DE 20MM, COM EXECUÇÃO DE TALISCAS. AF_06/2014</v>
      </c>
      <c r="F725" s="45" t="str">
        <f>VLOOKUP(D725,SERVIÇOS_AGOST!$A$7:$D$7425,3,0)</f>
        <v>M2</v>
      </c>
      <c r="G725" s="51">
        <v>500</v>
      </c>
      <c r="H725" s="47">
        <v>20.71</v>
      </c>
      <c r="I725" s="48">
        <f t="shared" si="22"/>
        <v>10355</v>
      </c>
      <c r="J725" s="48">
        <f t="shared" si="23"/>
        <v>13033.839</v>
      </c>
    </row>
    <row r="726" spans="1:10" s="11" customFormat="1" ht="39.950000000000003" customHeight="1">
      <c r="A726" s="64">
        <v>4700</v>
      </c>
      <c r="B726" s="44" t="s">
        <v>421</v>
      </c>
      <c r="C726" s="44" t="s">
        <v>12</v>
      </c>
      <c r="D726" s="52">
        <v>87532</v>
      </c>
      <c r="E726" s="50" t="str">
        <f>VLOOKUP(D726,SERVIÇOS_AGOST!$A$7:$D$7425,2,0)</f>
        <v>EMBOÇO, PARA RECEBIMENTO DE CERÂMICA, EM ARGAMASSA TRAÇO 1:2:8, PREPARO MANUAL, APLICADO MANUALMENTE EM FACES INTERNAS DE PAREDES, PARA AMBIENTE COM ÁREA  ENTRE 5M2 E 10M2, ESPESSURA DE 20MM, COM EXECUÇÃO DE TALISCAS. AF_06/2014</v>
      </c>
      <c r="F726" s="45" t="str">
        <f>VLOOKUP(D726,SERVIÇOS_AGOST!$A$7:$D$7425,3,0)</f>
        <v>M2</v>
      </c>
      <c r="G726" s="51">
        <v>500</v>
      </c>
      <c r="H726" s="47">
        <v>22.92</v>
      </c>
      <c r="I726" s="48">
        <f t="shared" si="22"/>
        <v>11460</v>
      </c>
      <c r="J726" s="48">
        <f t="shared" si="23"/>
        <v>14424.701999999999</v>
      </c>
    </row>
    <row r="727" spans="1:10" s="11" customFormat="1" ht="39.950000000000003" customHeight="1">
      <c r="A727" s="64">
        <v>4701</v>
      </c>
      <c r="B727" s="44" t="s">
        <v>421</v>
      </c>
      <c r="C727" s="44" t="s">
        <v>12</v>
      </c>
      <c r="D727" s="52">
        <v>87535</v>
      </c>
      <c r="E727" s="50" t="str">
        <f>VLOOKUP(D727,SERVIÇOS_AGOST!$A$7:$D$7425,2,0)</f>
        <v>EMBOÇO, PARA RECEBIMENTO DE CERÂMICA, EM ARGAMASSA TRAÇO 1:2:8, PREPARO MECÂNICO COM BETONEIRA 400L, APLICADO MANUALMENTE EM FACES INTERNAS DE PAREDES, PARA AMBIENTE COM ÁREA  MAIOR QUE 10M2, ESPESSURA DE 20MM, COM EXECUÇÃO DE TALISCAS. AF_06/2014</v>
      </c>
      <c r="F727" s="45" t="str">
        <f>VLOOKUP(D727,SERVIÇOS_AGOST!$A$7:$D$7425,3,0)</f>
        <v>M2</v>
      </c>
      <c r="G727" s="51">
        <v>500</v>
      </c>
      <c r="H727" s="47">
        <v>18.79</v>
      </c>
      <c r="I727" s="48">
        <f t="shared" si="22"/>
        <v>9395</v>
      </c>
      <c r="J727" s="48">
        <f t="shared" si="23"/>
        <v>11825.486999999999</v>
      </c>
    </row>
    <row r="728" spans="1:10" s="11" customFormat="1" ht="39.950000000000003" customHeight="1">
      <c r="A728" s="64">
        <v>4702</v>
      </c>
      <c r="B728" s="44" t="s">
        <v>421</v>
      </c>
      <c r="C728" s="44" t="s">
        <v>12</v>
      </c>
      <c r="D728" s="52">
        <v>87536</v>
      </c>
      <c r="E728" s="50" t="str">
        <f>VLOOKUP(D728,SERVIÇOS_AGOST!$A$7:$D$7425,2,0)</f>
        <v>EMBOÇO, PARA RECEBIMENTO DE CERÂMICA, EM ARGAMASSA TRAÇO 1:2:8, PREPARO MANUAL, APLICADO MANUALMENTE EM FACES INTERNAS DE PAREDES, PARA AMBIENTE COM ÁREA  MAIOR QUE 10M2, ESPESSURA DE 20MM, COM EXECUÇÃO DE TALISCAS. AF_06/2014</v>
      </c>
      <c r="F728" s="45" t="str">
        <f>VLOOKUP(D728,SERVIÇOS_AGOST!$A$7:$D$7425,3,0)</f>
        <v>M2</v>
      </c>
      <c r="G728" s="51">
        <v>500</v>
      </c>
      <c r="H728" s="47">
        <v>21</v>
      </c>
      <c r="I728" s="48">
        <f t="shared" si="22"/>
        <v>10500</v>
      </c>
      <c r="J728" s="48">
        <f t="shared" si="23"/>
        <v>13216.35</v>
      </c>
    </row>
    <row r="729" spans="1:10" s="11" customFormat="1" ht="39.950000000000003" customHeight="1">
      <c r="A729" s="64">
        <v>4703</v>
      </c>
      <c r="B729" s="44" t="s">
        <v>421</v>
      </c>
      <c r="C729" s="44" t="s">
        <v>12</v>
      </c>
      <c r="D729" s="52">
        <v>87537</v>
      </c>
      <c r="E729" s="50" t="str">
        <f>VLOOKUP(D729,SERVIÇOS_AGOST!$A$7:$D$7425,2,0)</f>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
      <c r="F729" s="45" t="str">
        <f>VLOOKUP(D729,SERVIÇOS_AGOST!$A$7:$D$7425,3,0)</f>
        <v>M2</v>
      </c>
      <c r="G729" s="51">
        <v>500</v>
      </c>
      <c r="H729" s="47">
        <v>71.040000000000006</v>
      </c>
      <c r="I729" s="48">
        <f t="shared" si="22"/>
        <v>35520</v>
      </c>
      <c r="J729" s="48">
        <f t="shared" si="23"/>
        <v>44709.023999999998</v>
      </c>
    </row>
    <row r="730" spans="1:10" s="11" customFormat="1" ht="39.950000000000003" customHeight="1">
      <c r="A730" s="64">
        <v>4704</v>
      </c>
      <c r="B730" s="44" t="s">
        <v>421</v>
      </c>
      <c r="C730" s="44" t="s">
        <v>12</v>
      </c>
      <c r="D730" s="52">
        <v>87538</v>
      </c>
      <c r="E730" s="50" t="str">
        <f>VLOOKUP(D730,SERVIÇOS_AGOST!$A$7:$D$7425,2,0)</f>
        <v>MASSA ÚNICA, PARA RECEBIMENTO DE PINTURA, EM ARGAMASSA INDUSTRIALIZADA, PREPARO MECÂNICO, APLICADO COM EQUIPAMENTO DE MISTURA E PROJEÇÃO DE 1,5 M3/H DE ARGAMASSA EM FACES INTERNAS DE PAREDES, ESPESSURA DE 20MM, COM EXECUÇÃO DE TALISCAS. AF_06/2014</v>
      </c>
      <c r="F730" s="45" t="str">
        <f>VLOOKUP(D730,SERVIÇOS_AGOST!$A$7:$D$7425,3,0)</f>
        <v>M2</v>
      </c>
      <c r="G730" s="51">
        <v>500</v>
      </c>
      <c r="H730" s="47">
        <v>69.400000000000006</v>
      </c>
      <c r="I730" s="48">
        <f t="shared" si="22"/>
        <v>34700</v>
      </c>
      <c r="J730" s="48">
        <f t="shared" si="23"/>
        <v>43676.89</v>
      </c>
    </row>
    <row r="731" spans="1:10" s="11" customFormat="1" ht="39.950000000000003" customHeight="1">
      <c r="A731" s="64">
        <v>4705</v>
      </c>
      <c r="B731" s="44" t="s">
        <v>421</v>
      </c>
      <c r="C731" s="44" t="s">
        <v>12</v>
      </c>
      <c r="D731" s="52">
        <v>87543</v>
      </c>
      <c r="E731" s="50" t="str">
        <f>VLOOKUP(D731,SERVIÇOS_AGOST!$A$7:$D$7425,2,0)</f>
        <v>MASSA ÚNICA, PARA RECEBIMENTO DE PINTURA OU CERÂMICA, ARGAMASSA INDUSTRIALIZADA, PREPARO MECÂNICO, APLICADO COM EQUIPAMENTO DE MISTURA E PROJEÇÃO DE 1,5 M3/H EM FACES INTERNAS DE PAREDES, ESPESSURA DE 5MM, SEM EXECUÇÃO DE TALISCAS. AF_06/2014</v>
      </c>
      <c r="F731" s="45" t="str">
        <f>VLOOKUP(D731,SERVIÇOS_AGOST!$A$7:$D$7425,3,0)</f>
        <v>M2</v>
      </c>
      <c r="G731" s="51">
        <v>500</v>
      </c>
      <c r="H731" s="47">
        <v>21.91</v>
      </c>
      <c r="I731" s="48">
        <f t="shared" si="22"/>
        <v>10955</v>
      </c>
      <c r="J731" s="48">
        <f t="shared" si="23"/>
        <v>13789.058999999999</v>
      </c>
    </row>
    <row r="732" spans="1:10" s="11" customFormat="1" ht="39.950000000000003" customHeight="1">
      <c r="A732" s="64">
        <v>4706</v>
      </c>
      <c r="B732" s="44" t="s">
        <v>421</v>
      </c>
      <c r="C732" s="44" t="s">
        <v>12</v>
      </c>
      <c r="D732" s="52">
        <v>87545</v>
      </c>
      <c r="E732" s="50" t="str">
        <f>VLOOKUP(D732,SERVIÇOS_AGOST!$A$7:$D$7425,2,0)</f>
        <v>EMBOÇO, PARA RECEBIMENTO DE CERÂMICA, EM ARGAMASSA TRAÇO 1:2:8, PREPARO MECÂNICO COM BETONEIRA 400L, APLICADO MANUALMENTE EM FACES INTERNAS DE PAREDES, PARA AMBIENTE COM ÁREA MENOR QUE 5M2, ESPESSURA DE 10MM, COM EXECUÇÃO DE TALISCAS. AF_06/2014</v>
      </c>
      <c r="F732" s="45" t="str">
        <f>VLOOKUP(D732,SERVIÇOS_AGOST!$A$7:$D$7425,3,0)</f>
        <v>M2</v>
      </c>
      <c r="G732" s="51">
        <v>500</v>
      </c>
      <c r="H732" s="47">
        <v>15.48</v>
      </c>
      <c r="I732" s="48">
        <f t="shared" si="22"/>
        <v>7740</v>
      </c>
      <c r="J732" s="48">
        <f t="shared" si="23"/>
        <v>9742.3379999999997</v>
      </c>
    </row>
    <row r="733" spans="1:10" s="11" customFormat="1" ht="39.950000000000003" customHeight="1">
      <c r="A733" s="64">
        <v>4707</v>
      </c>
      <c r="B733" s="44" t="s">
        <v>421</v>
      </c>
      <c r="C733" s="44" t="s">
        <v>12</v>
      </c>
      <c r="D733" s="52">
        <v>87546</v>
      </c>
      <c r="E733" s="50" t="str">
        <f>VLOOKUP(D733,SERVIÇOS_AGOST!$A$7:$D$7425,2,0)</f>
        <v>EMBOÇO, PARA RECEBIMENTO DE CERÂMICA, EM ARGAMASSA TRAÇO 1:2:8, PREPARO MANUAL, APLICADO MANUALMENTE EM FACES INTERNAS DE PAREDES, PARA AMBIENTE COM ÁREA MENOR QUE 5M2, ESPESSURA DE 10MM, COM EXECUÇÃO DE TALISCAS. AF_06/2014</v>
      </c>
      <c r="F733" s="45" t="str">
        <f>VLOOKUP(D733,SERVIÇOS_AGOST!$A$7:$D$7425,3,0)</f>
        <v>M2</v>
      </c>
      <c r="G733" s="51">
        <v>500</v>
      </c>
      <c r="H733" s="47">
        <v>16.73</v>
      </c>
      <c r="I733" s="48">
        <f t="shared" si="22"/>
        <v>8365</v>
      </c>
      <c r="J733" s="48">
        <f t="shared" si="23"/>
        <v>10529.026</v>
      </c>
    </row>
    <row r="734" spans="1:10" s="11" customFormat="1" ht="30" customHeight="1">
      <c r="A734" s="64">
        <v>4708</v>
      </c>
      <c r="B734" s="44" t="s">
        <v>421</v>
      </c>
      <c r="C734" s="44" t="s">
        <v>12</v>
      </c>
      <c r="D734" s="52">
        <v>87242</v>
      </c>
      <c r="E734" s="50" t="str">
        <f>VLOOKUP(D734,SERVIÇOS_AGOST!$A$7:$D$7425,2,0)</f>
        <v>REVESTIMENTO CERÂMICO PARA PAREDES EXTERNAS EM PASTILHAS DE PORCELANA 5 X 5 CM (PLACAS DE 30 X 30 CM), ALINHADAS A PRUMO, APLICADO EM PANOS COM VÃOS. AF_06/2014</v>
      </c>
      <c r="F734" s="45" t="str">
        <f>VLOOKUP(D734,SERVIÇOS_AGOST!$A$7:$D$7425,3,0)</f>
        <v>M2</v>
      </c>
      <c r="G734" s="51">
        <v>500</v>
      </c>
      <c r="H734" s="47">
        <v>167.8</v>
      </c>
      <c r="I734" s="48">
        <f t="shared" si="22"/>
        <v>83900</v>
      </c>
      <c r="J734" s="48">
        <f t="shared" si="23"/>
        <v>105604.93</v>
      </c>
    </row>
    <row r="735" spans="1:10" s="11" customFormat="1" ht="30" customHeight="1">
      <c r="A735" s="64">
        <v>4709</v>
      </c>
      <c r="B735" s="44" t="s">
        <v>421</v>
      </c>
      <c r="C735" s="44" t="s">
        <v>12</v>
      </c>
      <c r="D735" s="52">
        <v>87243</v>
      </c>
      <c r="E735" s="50" t="str">
        <f>VLOOKUP(D735,SERVIÇOS_AGOST!$A$7:$D$7425,2,0)</f>
        <v>REVESTIMENTO CERÂMICO PARA PAREDES EXTERNAS EM PASTILHAS DE PORCELANA 5 X 5 CM (PLACAS DE 30 X 30 CM), ALINHADAS A PRUMO, APLICADO EM PANOS SEM VÃOS. AF_06/2014</v>
      </c>
      <c r="F735" s="45" t="str">
        <f>VLOOKUP(D735,SERVIÇOS_AGOST!$A$7:$D$7425,3,0)</f>
        <v>M2</v>
      </c>
      <c r="G735" s="51">
        <v>500</v>
      </c>
      <c r="H735" s="47">
        <v>155.46</v>
      </c>
      <c r="I735" s="48">
        <f t="shared" si="22"/>
        <v>77730</v>
      </c>
      <c r="J735" s="48">
        <f t="shared" si="23"/>
        <v>97838.751000000004</v>
      </c>
    </row>
    <row r="736" spans="1:10" s="11" customFormat="1" ht="30" customHeight="1">
      <c r="A736" s="64">
        <v>4710</v>
      </c>
      <c r="B736" s="44" t="s">
        <v>421</v>
      </c>
      <c r="C736" s="44" t="s">
        <v>12</v>
      </c>
      <c r="D736" s="52">
        <v>87264</v>
      </c>
      <c r="E736" s="50" t="str">
        <f>VLOOKUP(D736,SERVIÇOS_AGOST!$A$7:$D$7425,2,0)</f>
        <v>REVESTIMENTO CERÂMICO PARA PAREDES INTERNAS COM PLACAS TIPO ESMALTADA EXTRA DE DIMENSÕES 20X20 CM APLICADAS EM AMBIENTES DE ÁREA MENOR QUE 5 M² NA ALTURA INTEIRA DAS PAREDES. AF_06/2014</v>
      </c>
      <c r="F736" s="45" t="str">
        <f>VLOOKUP(D736,SERVIÇOS_AGOST!$A$7:$D$7425,3,0)</f>
        <v>M2</v>
      </c>
      <c r="G736" s="51">
        <v>200</v>
      </c>
      <c r="H736" s="47">
        <v>47.67</v>
      </c>
      <c r="I736" s="48">
        <f t="shared" si="22"/>
        <v>9534</v>
      </c>
      <c r="J736" s="48">
        <f t="shared" si="23"/>
        <v>12000.446</v>
      </c>
    </row>
    <row r="737" spans="1:10" s="11" customFormat="1" ht="30" customHeight="1">
      <c r="A737" s="64">
        <v>4711</v>
      </c>
      <c r="B737" s="44" t="s">
        <v>421</v>
      </c>
      <c r="C737" s="44" t="s">
        <v>12</v>
      </c>
      <c r="D737" s="52">
        <v>87265</v>
      </c>
      <c r="E737" s="50" t="str">
        <f>VLOOKUP(D737,SERVIÇOS_AGOST!$A$7:$D$7425,2,0)</f>
        <v>REVESTIMENTO CERÂMICO PARA PAREDES INTERNAS COM PLACAS TIPO ESMALTADA EXTRA DE DIMENSÕES 20X20 CM APLICADAS EM AMBIENTES DE ÁREA MAIOR QUE 5 M² NA ALTURA INTEIRA DAS PAREDES. AF_06/2014</v>
      </c>
      <c r="F737" s="45" t="str">
        <f>VLOOKUP(D737,SERVIÇOS_AGOST!$A$7:$D$7425,3,0)</f>
        <v>M2</v>
      </c>
      <c r="G737" s="51">
        <v>200</v>
      </c>
      <c r="H737" s="47">
        <v>6</v>
      </c>
      <c r="I737" s="48">
        <f t="shared" si="22"/>
        <v>1200</v>
      </c>
      <c r="J737" s="48">
        <f t="shared" si="23"/>
        <v>1510.44</v>
      </c>
    </row>
    <row r="738" spans="1:10" s="11" customFormat="1" ht="30" customHeight="1">
      <c r="A738" s="64">
        <v>4712</v>
      </c>
      <c r="B738" s="44" t="s">
        <v>421</v>
      </c>
      <c r="C738" s="44" t="s">
        <v>12</v>
      </c>
      <c r="D738" s="52">
        <v>87268</v>
      </c>
      <c r="E738" s="50" t="str">
        <f>VLOOKUP(D738,SERVIÇOS_AGOST!$A$7:$D$7425,2,0)</f>
        <v>REVESTIMENTO CERÂMICO PARA PAREDES INTERNAS COM PLACAS TIPO ESMALTADA EXTRA DE DIMENSÕES 25X35 CM APLICADAS EM AMBIENTES DE ÁREA MENOR QUE 5 M² NA ALTURA INTEIRA DAS PAREDES. AF_06/2014</v>
      </c>
      <c r="F738" s="45" t="str">
        <f>VLOOKUP(D738,SERVIÇOS_AGOST!$A$7:$D$7425,3,0)</f>
        <v>M2</v>
      </c>
      <c r="G738" s="51">
        <v>200</v>
      </c>
      <c r="H738" s="47">
        <v>50.13</v>
      </c>
      <c r="I738" s="48">
        <f t="shared" si="22"/>
        <v>10026</v>
      </c>
      <c r="J738" s="48">
        <f t="shared" si="23"/>
        <v>12619.726000000001</v>
      </c>
    </row>
    <row r="739" spans="1:10" s="11" customFormat="1" ht="30" customHeight="1">
      <c r="A739" s="64">
        <v>4713</v>
      </c>
      <c r="B739" s="44" t="s">
        <v>421</v>
      </c>
      <c r="C739" s="44" t="s">
        <v>12</v>
      </c>
      <c r="D739" s="52">
        <v>87269</v>
      </c>
      <c r="E739" s="50" t="str">
        <f>VLOOKUP(D739,SERVIÇOS_AGOST!$A$7:$D$7425,2,0)</f>
        <v>REVESTIMENTO CERÂMICO PARA PAREDES INTERNAS COM PLACAS TIPO ESMALTADA EXTRA DE DIMENSÕES 25X35 CM APLICADAS EM AMBIENTES DE ÁREA MAIOR QUE 5 M² NA ALTURA INTEIRA DAS PAREDES. AF_06/2014</v>
      </c>
      <c r="F739" s="45" t="str">
        <f>VLOOKUP(D739,SERVIÇOS_AGOST!$A$7:$D$7425,3,0)</f>
        <v>M2</v>
      </c>
      <c r="G739" s="51">
        <v>200</v>
      </c>
      <c r="H739" s="47">
        <v>45.44</v>
      </c>
      <c r="I739" s="48">
        <f t="shared" si="22"/>
        <v>9088</v>
      </c>
      <c r="J739" s="48">
        <f t="shared" si="23"/>
        <v>11439.066000000001</v>
      </c>
    </row>
    <row r="740" spans="1:10" s="11" customFormat="1" ht="30" customHeight="1">
      <c r="A740" s="64">
        <v>4714</v>
      </c>
      <c r="B740" s="44" t="s">
        <v>421</v>
      </c>
      <c r="C740" s="44" t="s">
        <v>12</v>
      </c>
      <c r="D740" s="52">
        <v>87270</v>
      </c>
      <c r="E740" s="50" t="str">
        <f>VLOOKUP(D740,SERVIÇOS_AGOST!$A$7:$D$7425,2,0)</f>
        <v>REVESTIMENTO CERÂMICO PARA PAREDES INTERNAS COM PLACAS TIPO ESMALTADA EXTRA DE DIMENSÕES 25X35 CM APLICADAS EM AMBIENTES DE ÁREA MENOR QUE 5 M² A MEIA ALTURA DAS PAREDES. AF_06/2014</v>
      </c>
      <c r="F740" s="45" t="str">
        <f>VLOOKUP(D740,SERVIÇOS_AGOST!$A$7:$D$7425,3,0)</f>
        <v>M2</v>
      </c>
      <c r="G740" s="51">
        <v>200</v>
      </c>
      <c r="H740" s="47">
        <v>51.39</v>
      </c>
      <c r="I740" s="48">
        <f t="shared" si="22"/>
        <v>10278</v>
      </c>
      <c r="J740" s="48">
        <f t="shared" si="23"/>
        <v>12936.919</v>
      </c>
    </row>
    <row r="741" spans="1:10" s="11" customFormat="1" ht="30" customHeight="1">
      <c r="A741" s="64">
        <v>4715</v>
      </c>
      <c r="B741" s="44" t="s">
        <v>421</v>
      </c>
      <c r="C741" s="44" t="s">
        <v>12</v>
      </c>
      <c r="D741" s="52">
        <v>87273</v>
      </c>
      <c r="E741" s="50" t="str">
        <f>VLOOKUP(D741,SERVIÇOS_AGOST!$A$7:$D$7425,2,0)</f>
        <v>REVESTIMENTO CERÂMICO PARA PAREDES INTERNAS COM PLACAS TIPO ESMALTADA EXTRA DE DIMENSÕES 33X45 CM APLICADAS EM AMBIENTES DE ÁREA MAIOR QUE 5 M² NA ALTURA INTEIRA DAS PAREDES. AF_06/2014</v>
      </c>
      <c r="F741" s="45" t="str">
        <f>VLOOKUP(D741,SERVIÇOS_AGOST!$A$7:$D$7425,3,0)</f>
        <v>M2</v>
      </c>
      <c r="G741" s="51">
        <v>200</v>
      </c>
      <c r="H741" s="47">
        <v>47.28</v>
      </c>
      <c r="I741" s="48">
        <f t="shared" si="22"/>
        <v>9456</v>
      </c>
      <c r="J741" s="48">
        <f t="shared" si="23"/>
        <v>11902.267</v>
      </c>
    </row>
    <row r="742" spans="1:10" s="11" customFormat="1" ht="30" customHeight="1">
      <c r="A742" s="64">
        <v>4716</v>
      </c>
      <c r="B742" s="44" t="s">
        <v>421</v>
      </c>
      <c r="C742" s="44" t="s">
        <v>12</v>
      </c>
      <c r="D742" s="52">
        <v>87274</v>
      </c>
      <c r="E742" s="50" t="str">
        <f>VLOOKUP(D742,SERVIÇOS_AGOST!$A$7:$D$7425,2,0)</f>
        <v>REVESTIMENTO CERÂMICO PARA PAREDES INTERNAS COM PLACAS TIPO ESMALTADA EXTRA DE DIMENSÕES 33X45 CM APLICADAS EM AMBIENTES DE ÁREA MENOR QUE 5 M² A MEIA ALTURA DAS PAREDES. AF_06/2014</v>
      </c>
      <c r="F742" s="45" t="str">
        <f>VLOOKUP(D742,SERVIÇOS_AGOST!$A$7:$D$7425,3,0)</f>
        <v>M2</v>
      </c>
      <c r="G742" s="51">
        <v>200</v>
      </c>
      <c r="H742" s="47">
        <v>53.87</v>
      </c>
      <c r="I742" s="48">
        <f t="shared" si="22"/>
        <v>10774</v>
      </c>
      <c r="J742" s="48">
        <f t="shared" si="23"/>
        <v>13561.234</v>
      </c>
    </row>
    <row r="743" spans="1:10" s="11" customFormat="1" ht="30" customHeight="1">
      <c r="A743" s="64">
        <v>4717</v>
      </c>
      <c r="B743" s="44" t="s">
        <v>421</v>
      </c>
      <c r="C743" s="44" t="s">
        <v>12</v>
      </c>
      <c r="D743" s="52">
        <v>87275</v>
      </c>
      <c r="E743" s="50" t="str">
        <f>VLOOKUP(D743,SERVIÇOS_AGOST!$A$7:$D$7425,2,0)</f>
        <v>REVESTIMENTO CERÂMICO PARA PAREDES INTERNAS COM PLACAS TIPO ESMALTADA EXTRA  DE DIMENSÕES 33X45 CM APLICADAS EM AMBIENTES DE ÁREA MAIOR QUE 5 M² A MEIA ALTURA DAS PAREDES. AF_06/2014</v>
      </c>
      <c r="F743" s="45" t="str">
        <f>VLOOKUP(D743,SERVIÇOS_AGOST!$A$7:$D$7425,3,0)</f>
        <v>M2</v>
      </c>
      <c r="G743" s="51">
        <v>200</v>
      </c>
      <c r="H743" s="47">
        <v>51.96</v>
      </c>
      <c r="I743" s="48">
        <f t="shared" si="22"/>
        <v>10392</v>
      </c>
      <c r="J743" s="48">
        <f t="shared" si="23"/>
        <v>13080.41</v>
      </c>
    </row>
    <row r="744" spans="1:10" s="11" customFormat="1" ht="30" customHeight="1">
      <c r="A744" s="64">
        <v>4718</v>
      </c>
      <c r="B744" s="44" t="s">
        <v>421</v>
      </c>
      <c r="C744" s="44" t="s">
        <v>12</v>
      </c>
      <c r="D744" s="52">
        <v>88786</v>
      </c>
      <c r="E744" s="50" t="str">
        <f>VLOOKUP(D744,SERVIÇOS_AGOST!$A$7:$D$7425,2,0)</f>
        <v>REVESTIMENTO CERÂMICO PARA PAREDES EXTERNAS EM PASTILHAS DE PORCELANA 2,5 X 2,5 CM (PLACAS DE 30 X 30 CM), ALINHADAS A PRUMO, APLICADO EM PANOS COM VÃOS. AF_10/2014</v>
      </c>
      <c r="F744" s="45" t="str">
        <f>VLOOKUP(D744,SERVIÇOS_AGOST!$A$7:$D$7425,3,0)</f>
        <v>M2</v>
      </c>
      <c r="G744" s="51">
        <v>200</v>
      </c>
      <c r="H744" s="47">
        <v>241.31</v>
      </c>
      <c r="I744" s="48">
        <f t="shared" si="22"/>
        <v>48262</v>
      </c>
      <c r="J744" s="48">
        <f t="shared" si="23"/>
        <v>60747.379000000001</v>
      </c>
    </row>
    <row r="745" spans="1:10" s="11" customFormat="1" ht="30" customHeight="1">
      <c r="A745" s="64">
        <v>4719</v>
      </c>
      <c r="B745" s="44" t="s">
        <v>421</v>
      </c>
      <c r="C745" s="44" t="s">
        <v>12</v>
      </c>
      <c r="D745" s="52">
        <v>88787</v>
      </c>
      <c r="E745" s="50" t="str">
        <f>VLOOKUP(D745,SERVIÇOS_AGOST!$A$7:$D$7425,2,0)</f>
        <v>REVESTIMENTO CERÂMICO PARA PAREDES EXTERNAS EM PASTILHAS DE PORCELANA 2,5 X 2,5 CM (PLACAS DE 30 X 30 CM), ALINHADAS A PRUMO, APLICADO EM PANOS SEM VÃOS. AF_10/2014</v>
      </c>
      <c r="F745" s="45" t="str">
        <f>VLOOKUP(D745,SERVIÇOS_AGOST!$A$7:$D$7425,3,0)</f>
        <v>M2</v>
      </c>
      <c r="G745" s="51">
        <v>200</v>
      </c>
      <c r="H745" s="47">
        <v>224.89</v>
      </c>
      <c r="I745" s="48">
        <f t="shared" si="22"/>
        <v>44978</v>
      </c>
      <c r="J745" s="48">
        <f t="shared" si="23"/>
        <v>56613.809000000001</v>
      </c>
    </row>
    <row r="746" spans="1:10" s="11" customFormat="1" ht="30" customHeight="1">
      <c r="A746" s="64">
        <v>4720</v>
      </c>
      <c r="B746" s="44" t="s">
        <v>422</v>
      </c>
      <c r="C746" s="44" t="s">
        <v>12</v>
      </c>
      <c r="D746" s="52">
        <v>97063</v>
      </c>
      <c r="E746" s="50" t="str">
        <f>VLOOKUP(D746,SERVIÇOS_AGOST!$A$7:$D$7425,2,0)</f>
        <v>MONTAGEM E DESMONTAGEM DE ANDAIME MODULAR FACHADEIRO, COM PISO METÁLICO, PARA EDIFICAÇÕES COM MÚLTIPLOS PAVIMENTOS (EXCLUSIVE ANDAIME E LIMPEZA). AF_11/2017</v>
      </c>
      <c r="F746" s="45" t="str">
        <f>VLOOKUP(D746,SERVIÇOS_AGOST!$A$7:$D$7425,3,0)</f>
        <v>M2</v>
      </c>
      <c r="G746" s="51">
        <v>150</v>
      </c>
      <c r="H746" s="47">
        <v>5.01</v>
      </c>
      <c r="I746" s="48">
        <f t="shared" si="22"/>
        <v>751.5</v>
      </c>
      <c r="J746" s="48">
        <f t="shared" si="23"/>
        <v>945.91300000000001</v>
      </c>
    </row>
    <row r="747" spans="1:10" s="11" customFormat="1" ht="20.100000000000001" customHeight="1">
      <c r="A747" s="64">
        <v>4721</v>
      </c>
      <c r="B747" s="44" t="s">
        <v>422</v>
      </c>
      <c r="C747" s="44" t="s">
        <v>12</v>
      </c>
      <c r="D747" s="52">
        <v>97064</v>
      </c>
      <c r="E747" s="50" t="str">
        <f>VLOOKUP(D747,SERVIÇOS_AGOST!$A$7:$D$7425,2,0)</f>
        <v xml:space="preserve">MONTAGEM E DESMONTAGEM DE ANDAIME TUBULAR TIPO </v>
      </c>
      <c r="F747" s="45" t="str">
        <f>VLOOKUP(D747,SERVIÇOS_AGOST!$A$7:$D$7425,3,0)</f>
        <v>M</v>
      </c>
      <c r="G747" s="51">
        <v>150</v>
      </c>
      <c r="H747" s="47">
        <v>9.24</v>
      </c>
      <c r="I747" s="48">
        <f t="shared" si="22"/>
        <v>1386</v>
      </c>
      <c r="J747" s="48">
        <f t="shared" si="23"/>
        <v>1744.558</v>
      </c>
    </row>
    <row r="748" spans="1:10" s="11" customFormat="1" ht="20.100000000000001" customHeight="1">
      <c r="A748" s="64">
        <v>4722</v>
      </c>
      <c r="B748" s="44" t="s">
        <v>422</v>
      </c>
      <c r="C748" s="44" t="s">
        <v>12</v>
      </c>
      <c r="D748" s="52">
        <v>97065</v>
      </c>
      <c r="E748" s="50" t="str">
        <f>VLOOKUP(D748,SERVIÇOS_AGOST!$A$7:$D$7425,2,0)</f>
        <v>MONTAGEM E DESMONTAGEM DE ANDAIME MULTIDIRECIONAL (EXCLUSIVE ANDAIME E LIMPEZA). AF_11/2017</v>
      </c>
      <c r="F748" s="45" t="str">
        <f>VLOOKUP(D748,SERVIÇOS_AGOST!$A$7:$D$7425,3,0)</f>
        <v>M3</v>
      </c>
      <c r="G748" s="51">
        <v>150</v>
      </c>
      <c r="H748" s="47">
        <v>3.22</v>
      </c>
      <c r="I748" s="48">
        <f t="shared" si="22"/>
        <v>483</v>
      </c>
      <c r="J748" s="48">
        <f t="shared" si="23"/>
        <v>607.952</v>
      </c>
    </row>
    <row r="749" spans="1:10" s="11" customFormat="1" ht="9.9499999999999993" customHeight="1">
      <c r="A749" s="64">
        <v>4723</v>
      </c>
      <c r="B749" s="44" t="s">
        <v>422</v>
      </c>
      <c r="C749" s="44" t="s">
        <v>12</v>
      </c>
      <c r="D749" s="52">
        <v>99802</v>
      </c>
      <c r="E749" s="50" t="str">
        <f>VLOOKUP(D749,SERVIÇOS_AGOST!$A$7:$D$7425,2,0)</f>
        <v>LIMPEZA DE PISO CERÂMICO OU PORCELANATO COM VASSOURA A SECO. AF_04/2019</v>
      </c>
      <c r="F749" s="45" t="str">
        <f>VLOOKUP(D749,SERVIÇOS_AGOST!$A$7:$D$7425,3,0)</f>
        <v>M2</v>
      </c>
      <c r="G749" s="51">
        <v>500</v>
      </c>
      <c r="H749" s="47">
        <v>0.26</v>
      </c>
      <c r="I749" s="48">
        <f t="shared" si="22"/>
        <v>130</v>
      </c>
      <c r="J749" s="48">
        <f t="shared" si="23"/>
        <v>163.631</v>
      </c>
    </row>
    <row r="750" spans="1:10" s="11" customFormat="1" ht="9.9499999999999993" customHeight="1">
      <c r="A750" s="64">
        <v>4724</v>
      </c>
      <c r="B750" s="44" t="s">
        <v>422</v>
      </c>
      <c r="C750" s="44" t="s">
        <v>12</v>
      </c>
      <c r="D750" s="52">
        <v>99803</v>
      </c>
      <c r="E750" s="50" t="str">
        <f>VLOOKUP(D750,SERVIÇOS_AGOST!$A$7:$D$7425,2,0)</f>
        <v>LIMPEZA DE PISO CERÂMICO OU PORCELANATO COM PANO ÚMIDO. AF_04/2019</v>
      </c>
      <c r="F750" s="45" t="str">
        <f>VLOOKUP(D750,SERVIÇOS_AGOST!$A$7:$D$7425,3,0)</f>
        <v>M2</v>
      </c>
      <c r="G750" s="51">
        <v>500</v>
      </c>
      <c r="H750" s="47">
        <f>COMPOSICAO!I5173</f>
        <v>1.01</v>
      </c>
      <c r="I750" s="48">
        <f t="shared" si="22"/>
        <v>505</v>
      </c>
      <c r="J750" s="48">
        <f t="shared" si="23"/>
        <v>635.64400000000001</v>
      </c>
    </row>
    <row r="751" spans="1:10" s="11" customFormat="1" ht="9.9499999999999993" customHeight="1">
      <c r="A751" s="64">
        <v>4725</v>
      </c>
      <c r="B751" s="44" t="s">
        <v>422</v>
      </c>
      <c r="C751" s="44" t="s">
        <v>12</v>
      </c>
      <c r="D751" s="52">
        <v>100195</v>
      </c>
      <c r="E751" s="50" t="str">
        <f>VLOOKUP(D751,SERVIÇOS_AGOST!$A$7:$D$7425,2,0)</f>
        <v>TRANSPORTE HORIZONTAL MANUAL, DE SACOS DE 50 KG (UNIDADE: KGXKM). AF_07/2019</v>
      </c>
      <c r="F751" s="45" t="str">
        <f>VLOOKUP(D751,SERVIÇOS_AGOST!$A$7:$D$7425,3,0)</f>
        <v>KGXKM</v>
      </c>
      <c r="G751" s="51">
        <v>800</v>
      </c>
      <c r="H751" s="47">
        <v>0.38</v>
      </c>
      <c r="I751" s="48">
        <f t="shared" si="22"/>
        <v>304</v>
      </c>
      <c r="J751" s="48">
        <f t="shared" si="23"/>
        <v>382.64499999999998</v>
      </c>
    </row>
    <row r="752" spans="1:10" s="11" customFormat="1" ht="9.9499999999999993" customHeight="1">
      <c r="A752" s="64">
        <v>4726</v>
      </c>
      <c r="B752" s="44" t="s">
        <v>422</v>
      </c>
      <c r="C752" s="44" t="s">
        <v>12</v>
      </c>
      <c r="D752" s="52">
        <v>100196</v>
      </c>
      <c r="E752" s="50" t="str">
        <f>VLOOKUP(D752,SERVIÇOS_AGOST!$A$7:$D$7425,2,0)</f>
        <v>TRANSPORTE HORIZONTAL MANUAL, DE SACOS DE 30 KG (UNIDADE: KGXKM). AF_07/2019</v>
      </c>
      <c r="F752" s="45" t="str">
        <f>VLOOKUP(D752,SERVIÇOS_AGOST!$A$7:$D$7425,3,0)</f>
        <v>KGXKM</v>
      </c>
      <c r="G752" s="51">
        <v>1200</v>
      </c>
      <c r="H752" s="47">
        <v>0.63</v>
      </c>
      <c r="I752" s="48">
        <f t="shared" si="22"/>
        <v>756</v>
      </c>
      <c r="J752" s="48">
        <f t="shared" si="23"/>
        <v>951.577</v>
      </c>
    </row>
    <row r="753" spans="1:10" s="11" customFormat="1" ht="9.9499999999999993" customHeight="1">
      <c r="A753" s="64">
        <v>4727</v>
      </c>
      <c r="B753" s="44" t="s">
        <v>422</v>
      </c>
      <c r="C753" s="44" t="s">
        <v>12</v>
      </c>
      <c r="D753" s="52">
        <v>100197</v>
      </c>
      <c r="E753" s="50" t="str">
        <f>VLOOKUP(D753,SERVIÇOS_AGOST!$A$7:$D$7425,2,0)</f>
        <v>TRANSPORTE HORIZONTAL MANUAL, DE SACOS DE 20 KG (UNIDADE: KGXKM). AF_07/2019</v>
      </c>
      <c r="F753" s="45" t="str">
        <f>VLOOKUP(D753,SERVIÇOS_AGOST!$A$7:$D$7425,3,0)</f>
        <v>KGXKM</v>
      </c>
      <c r="G753" s="51">
        <v>1500</v>
      </c>
      <c r="H753" s="47">
        <v>0.95</v>
      </c>
      <c r="I753" s="48">
        <f t="shared" si="22"/>
        <v>1425</v>
      </c>
      <c r="J753" s="48">
        <f t="shared" si="23"/>
        <v>1793.6479999999999</v>
      </c>
    </row>
    <row r="754" spans="1:10" s="11" customFormat="1" ht="20.100000000000001" customHeight="1">
      <c r="A754" s="64">
        <v>4728</v>
      </c>
      <c r="B754" s="44" t="s">
        <v>422</v>
      </c>
      <c r="C754" s="44" t="s">
        <v>12</v>
      </c>
      <c r="D754" s="52">
        <v>100201</v>
      </c>
      <c r="E754" s="50" t="str">
        <f>VLOOKUP(D754,SERVIÇOS_AGOST!$A$7:$D$7425,2,0)</f>
        <v>TRANSPORTE HORIZONTAL COM CARRINHO DE MÃO, DE SACOS DE 50 KG (UNIDADE: KGXKM). AF_07/2019</v>
      </c>
      <c r="F754" s="45" t="str">
        <f>VLOOKUP(D754,SERVIÇOS_AGOST!$A$7:$D$7425,3,0)</f>
        <v>KGXKM</v>
      </c>
      <c r="G754" s="51">
        <v>800</v>
      </c>
      <c r="H754" s="47">
        <v>0.38</v>
      </c>
      <c r="I754" s="48">
        <f t="shared" si="22"/>
        <v>304</v>
      </c>
      <c r="J754" s="48">
        <f t="shared" si="23"/>
        <v>382.64499999999998</v>
      </c>
    </row>
    <row r="755" spans="1:10" s="11" customFormat="1" ht="20.100000000000001" customHeight="1">
      <c r="A755" s="64">
        <v>4729</v>
      </c>
      <c r="B755" s="44" t="s">
        <v>422</v>
      </c>
      <c r="C755" s="44" t="s">
        <v>12</v>
      </c>
      <c r="D755" s="52">
        <v>100202</v>
      </c>
      <c r="E755" s="50" t="str">
        <f>VLOOKUP(D755,SERVIÇOS_AGOST!$A$7:$D$7425,2,0)</f>
        <v>TRANSPORTE HORIZONTAL COM CARRINHO DE MÃO, DE SACOS DE 30 KG (UNIDADE: KGXKM). AF_07/2019</v>
      </c>
      <c r="F755" s="45" t="str">
        <f>VLOOKUP(D755,SERVIÇOS_AGOST!$A$7:$D$7425,3,0)</f>
        <v>KGXKM</v>
      </c>
      <c r="G755" s="51">
        <v>1200</v>
      </c>
      <c r="H755" s="47">
        <v>0.45</v>
      </c>
      <c r="I755" s="48">
        <f t="shared" si="22"/>
        <v>540</v>
      </c>
      <c r="J755" s="48">
        <f t="shared" si="23"/>
        <v>679.69799999999998</v>
      </c>
    </row>
    <row r="756" spans="1:10" s="11" customFormat="1" ht="20.100000000000001" customHeight="1">
      <c r="A756" s="64">
        <v>4730</v>
      </c>
      <c r="B756" s="44" t="s">
        <v>422</v>
      </c>
      <c r="C756" s="44" t="s">
        <v>12</v>
      </c>
      <c r="D756" s="52">
        <v>100203</v>
      </c>
      <c r="E756" s="50" t="str">
        <f>VLOOKUP(D756,SERVIÇOS_AGOST!$A$7:$D$7425,2,0)</f>
        <v>TRANSPORTE HORIZONTAL COM CARRINHO DE MÃO, DE SACOS DE 20 KG (UNIDADE: KGXKM). AF_07/2019</v>
      </c>
      <c r="F756" s="45" t="str">
        <f>VLOOKUP(D756,SERVIÇOS_AGOST!$A$7:$D$7425,3,0)</f>
        <v>KGXKM</v>
      </c>
      <c r="G756" s="51">
        <v>1500</v>
      </c>
      <c r="H756" s="47">
        <v>0.53</v>
      </c>
      <c r="I756" s="48">
        <f t="shared" si="22"/>
        <v>795</v>
      </c>
      <c r="J756" s="48">
        <f t="shared" si="23"/>
        <v>1000.667</v>
      </c>
    </row>
    <row r="757" spans="1:10" s="11" customFormat="1" ht="9.9499999999999993" customHeight="1">
      <c r="A757" s="64">
        <v>4731</v>
      </c>
      <c r="B757" s="44" t="s">
        <v>422</v>
      </c>
      <c r="C757" s="44" t="s">
        <v>12</v>
      </c>
      <c r="D757" s="52">
        <v>100305</v>
      </c>
      <c r="E757" s="50" t="str">
        <f>VLOOKUP(D757,SERVIÇOS_AGOST!$A$7:$D$7425,2,0)</f>
        <v>ENGENHEIRO CIVIL JUNIOR COM ENCARGOS COMPLEMENTARES</v>
      </c>
      <c r="F757" s="45" t="str">
        <f>VLOOKUP(D757,SERVIÇOS_AGOST!$A$7:$D$7425,3,0)</f>
        <v>H</v>
      </c>
      <c r="G757" s="51">
        <v>500</v>
      </c>
      <c r="H757" s="90">
        <v>64.7</v>
      </c>
      <c r="I757" s="48">
        <f t="shared" si="22"/>
        <v>32350</v>
      </c>
      <c r="J757" s="48">
        <f t="shared" si="23"/>
        <v>40718.945</v>
      </c>
    </row>
    <row r="758" spans="1:10" s="11" customFormat="1" ht="9.9499999999999993" customHeight="1">
      <c r="A758" s="64">
        <v>4732</v>
      </c>
      <c r="B758" s="44" t="s">
        <v>422</v>
      </c>
      <c r="C758" s="44" t="s">
        <v>12</v>
      </c>
      <c r="D758" s="52">
        <v>90780</v>
      </c>
      <c r="E758" s="50" t="str">
        <f>VLOOKUP(D758,SERVIÇOS_AGOST!$A$7:$D$7425,2,0)</f>
        <v>MESTRE DE OBRAS COM ENCARGOS COMPLEMENTARES</v>
      </c>
      <c r="F758" s="45" t="str">
        <f>VLOOKUP(D758,SERVIÇOS_AGOST!$A$7:$D$7425,3,0)</f>
        <v>H</v>
      </c>
      <c r="G758" s="51">
        <v>1000</v>
      </c>
      <c r="H758" s="90">
        <v>27.9</v>
      </c>
      <c r="I758" s="48">
        <f t="shared" si="22"/>
        <v>27900</v>
      </c>
      <c r="J758" s="48">
        <f t="shared" si="23"/>
        <v>35117.730000000003</v>
      </c>
    </row>
    <row r="759" spans="1:10" s="11" customFormat="1" ht="20.100000000000001" customHeight="1">
      <c r="A759" s="64">
        <v>4733</v>
      </c>
      <c r="B759" s="44" t="s">
        <v>423</v>
      </c>
      <c r="C759" s="44" t="s">
        <v>12</v>
      </c>
      <c r="D759" s="52">
        <v>97621</v>
      </c>
      <c r="E759" s="50" t="str">
        <f>VLOOKUP(D759,SERVIÇOS_AGOST!$A$7:$D$7425,2,0)</f>
        <v>DEMOLIÇÃO DE ALVENARIA DE BLOCO FURADO, DE FORMA MANUAL, COM REAPROVEITAMENTO. AF_12/2017</v>
      </c>
      <c r="F759" s="45" t="str">
        <f>VLOOKUP(D759,SERVIÇOS_AGOST!$A$7:$D$7425,3,0)</f>
        <v>M3</v>
      </c>
      <c r="G759" s="51">
        <v>20</v>
      </c>
      <c r="H759" s="47">
        <v>55.96</v>
      </c>
      <c r="I759" s="48">
        <f t="shared" si="22"/>
        <v>1119.2</v>
      </c>
      <c r="J759" s="48">
        <f t="shared" si="23"/>
        <v>1408.7370000000001</v>
      </c>
    </row>
    <row r="760" spans="1:10" s="11" customFormat="1" ht="20.100000000000001" customHeight="1">
      <c r="A760" s="64">
        <v>4734</v>
      </c>
      <c r="B760" s="44" t="s">
        <v>423</v>
      </c>
      <c r="C760" s="44" t="s">
        <v>12</v>
      </c>
      <c r="D760" s="52">
        <v>97622</v>
      </c>
      <c r="E760" s="50" t="str">
        <f>VLOOKUP(D760,SERVIÇOS_AGOST!$A$7:$D$7425,2,0)</f>
        <v>DEMOLIÇÃO DE ALVENARIA DE BLOCO FURADO, DE FORMA MANUAL, SEM REAPROVEITAMENTO. AF_12/2017</v>
      </c>
      <c r="F760" s="45" t="str">
        <f>VLOOKUP(D760,SERVIÇOS_AGOST!$A$7:$D$7425,3,0)</f>
        <v>M3</v>
      </c>
      <c r="G760" s="51">
        <v>30</v>
      </c>
      <c r="H760" s="47">
        <v>27.27</v>
      </c>
      <c r="I760" s="48">
        <f t="shared" si="22"/>
        <v>818.1</v>
      </c>
      <c r="J760" s="48">
        <f t="shared" si="23"/>
        <v>1029.742</v>
      </c>
    </row>
    <row r="761" spans="1:10" s="11" customFormat="1" ht="20.100000000000001" customHeight="1">
      <c r="A761" s="64">
        <v>4735</v>
      </c>
      <c r="B761" s="44" t="s">
        <v>423</v>
      </c>
      <c r="C761" s="44" t="s">
        <v>12</v>
      </c>
      <c r="D761" s="52">
        <v>97625</v>
      </c>
      <c r="E761" s="50" t="str">
        <f>VLOOKUP(D761,SERVIÇOS_AGOST!$A$7:$D$7425,2,0)</f>
        <v>DEMOLIÇÃO DE ALVENARIA PARA QUALQUER TIPO DE BLOCO, DE FORMA MECANIZADA, SEM REAPROVEITAMENTO. AF_12/2017</v>
      </c>
      <c r="F761" s="45" t="str">
        <f>VLOOKUP(D761,SERVIÇOS_AGOST!$A$7:$D$7425,3,0)</f>
        <v>M3</v>
      </c>
      <c r="G761" s="51">
        <v>50</v>
      </c>
      <c r="H761" s="47">
        <v>35.94</v>
      </c>
      <c r="I761" s="48">
        <f t="shared" si="22"/>
        <v>1797</v>
      </c>
      <c r="J761" s="48">
        <f t="shared" si="23"/>
        <v>2261.884</v>
      </c>
    </row>
    <row r="762" spans="1:10" s="11" customFormat="1" ht="20.100000000000001" customHeight="1">
      <c r="A762" s="64">
        <v>4736</v>
      </c>
      <c r="B762" s="44" t="s">
        <v>423</v>
      </c>
      <c r="C762" s="44" t="s">
        <v>12</v>
      </c>
      <c r="D762" s="52">
        <v>97626</v>
      </c>
      <c r="E762" s="50" t="str">
        <f>VLOOKUP(D762,SERVIÇOS_AGOST!$A$7:$D$7425,2,0)</f>
        <v>DEMOLIÇÃO DE PILARES E VIGAS EM CONCRETO ARMADO, DE FORMA MANUAL, SEM REAPROVEITAMENTO. AF_12/2017</v>
      </c>
      <c r="F762" s="45" t="str">
        <f>VLOOKUP(D762,SERVIÇOS_AGOST!$A$7:$D$7425,3,0)</f>
        <v>M3</v>
      </c>
      <c r="G762" s="51">
        <v>10</v>
      </c>
      <c r="H762" s="47">
        <v>296.18</v>
      </c>
      <c r="I762" s="48">
        <f t="shared" si="22"/>
        <v>2961.8</v>
      </c>
      <c r="J762" s="48">
        <f t="shared" si="23"/>
        <v>3728.018</v>
      </c>
    </row>
    <row r="763" spans="1:10" s="11" customFormat="1" ht="20.100000000000001" customHeight="1">
      <c r="A763" s="64">
        <v>4737</v>
      </c>
      <c r="B763" s="44" t="s">
        <v>423</v>
      </c>
      <c r="C763" s="44" t="s">
        <v>12</v>
      </c>
      <c r="D763" s="52">
        <v>97627</v>
      </c>
      <c r="E763" s="50" t="str">
        <f>VLOOKUP(D763,SERVIÇOS_AGOST!$A$7:$D$7425,2,0)</f>
        <v>DEMOLIÇÃO DE PILARES E VIGAS EM CONCRETO ARMADO, DE FORMA MECANIZADA COM MARTELETE, SEM REAPROVEITAMENTO. AF_12/2017</v>
      </c>
      <c r="F763" s="45" t="str">
        <f>VLOOKUP(D763,SERVIÇOS_AGOST!$A$7:$D$7425,3,0)</f>
        <v>M3</v>
      </c>
      <c r="G763" s="51">
        <v>10</v>
      </c>
      <c r="H763" s="47">
        <v>143.74</v>
      </c>
      <c r="I763" s="48">
        <f t="shared" si="22"/>
        <v>1437.4</v>
      </c>
      <c r="J763" s="48">
        <f t="shared" si="23"/>
        <v>1809.2550000000001</v>
      </c>
    </row>
    <row r="764" spans="1:10" s="11" customFormat="1" ht="9.9499999999999993" customHeight="1">
      <c r="A764" s="64">
        <v>4738</v>
      </c>
      <c r="B764" s="44" t="s">
        <v>423</v>
      </c>
      <c r="C764" s="44" t="s">
        <v>12</v>
      </c>
      <c r="D764" s="52">
        <v>97628</v>
      </c>
      <c r="E764" s="50" t="str">
        <f>VLOOKUP(D764,SERVIÇOS_AGOST!$A$7:$D$7425,2,0)</f>
        <v>DEMOLIÇÃO DE LAJES, DE FORMA MANUAL, SEM REAPROVEITAMENTO. AF_12/2017</v>
      </c>
      <c r="F764" s="45" t="str">
        <f>VLOOKUP(D764,SERVIÇOS_AGOST!$A$7:$D$7425,3,0)</f>
        <v>M3</v>
      </c>
      <c r="G764" s="51">
        <v>10</v>
      </c>
      <c r="H764" s="47">
        <v>134.78</v>
      </c>
      <c r="I764" s="48">
        <f t="shared" si="22"/>
        <v>1347.8</v>
      </c>
      <c r="J764" s="48">
        <f t="shared" si="23"/>
        <v>1696.4760000000001</v>
      </c>
    </row>
    <row r="765" spans="1:10" s="11" customFormat="1" ht="20.100000000000001" customHeight="1">
      <c r="A765" s="64">
        <v>4739</v>
      </c>
      <c r="B765" s="44" t="s">
        <v>423</v>
      </c>
      <c r="C765" s="44" t="s">
        <v>12</v>
      </c>
      <c r="D765" s="52">
        <v>97629</v>
      </c>
      <c r="E765" s="50" t="str">
        <f>VLOOKUP(D765,SERVIÇOS_AGOST!$A$7:$D$7425,2,0)</f>
        <v>DEMOLIÇÃO DE LAJES, DE FORMA MECANIZADA COM MARTELETE, SEM REAPROVEITAMENTO. AF_12/2017</v>
      </c>
      <c r="F765" s="45" t="str">
        <f>VLOOKUP(D765,SERVIÇOS_AGOST!$A$7:$D$7425,3,0)</f>
        <v>M3</v>
      </c>
      <c r="G765" s="51">
        <v>10</v>
      </c>
      <c r="H765" s="47">
        <v>61.72</v>
      </c>
      <c r="I765" s="48">
        <f t="shared" si="22"/>
        <v>617.20000000000005</v>
      </c>
      <c r="J765" s="48">
        <f t="shared" si="23"/>
        <v>776.87</v>
      </c>
    </row>
    <row r="766" spans="1:10" s="11" customFormat="1" ht="20.100000000000001" customHeight="1">
      <c r="A766" s="64">
        <v>4740</v>
      </c>
      <c r="B766" s="44" t="s">
        <v>423</v>
      </c>
      <c r="C766" s="44" t="s">
        <v>12</v>
      </c>
      <c r="D766" s="52">
        <v>97631</v>
      </c>
      <c r="E766" s="50" t="str">
        <f>VLOOKUP(D766,SERVIÇOS_AGOST!$A$7:$D$7425,2,0)</f>
        <v>DEMOLIÇÃO DE ARGAMASSAS, DE FORMA MANUAL, SEM REAPROVEITAMENTO. AF_12/2017</v>
      </c>
      <c r="F766" s="45" t="str">
        <f>VLOOKUP(D766,SERVIÇOS_AGOST!$A$7:$D$7425,3,0)</f>
        <v>M2</v>
      </c>
      <c r="G766" s="51">
        <v>2000</v>
      </c>
      <c r="H766" s="47">
        <v>1.6</v>
      </c>
      <c r="I766" s="48">
        <f t="shared" si="22"/>
        <v>3200</v>
      </c>
      <c r="J766" s="48">
        <f t="shared" si="23"/>
        <v>4027.84</v>
      </c>
    </row>
    <row r="767" spans="1:10" s="11" customFormat="1" ht="20.100000000000001" customHeight="1">
      <c r="A767" s="64">
        <v>4741</v>
      </c>
      <c r="B767" s="44" t="s">
        <v>423</v>
      </c>
      <c r="C767" s="44" t="s">
        <v>12</v>
      </c>
      <c r="D767" s="52">
        <v>97632</v>
      </c>
      <c r="E767" s="50" t="str">
        <f>VLOOKUP(D767,SERVIÇOS_AGOST!$A$7:$D$7425,2,0)</f>
        <v>DEMOLIÇÃO DE RODAPÉ CERÂMICO, DE FORMA MANUAL, SEM REAPROVEITAMENTO. AF_12/2017</v>
      </c>
      <c r="F767" s="45" t="str">
        <f>VLOOKUP(D767,SERVIÇOS_AGOST!$A$7:$D$7425,3,0)</f>
        <v>M</v>
      </c>
      <c r="G767" s="51">
        <v>400</v>
      </c>
      <c r="H767" s="47">
        <v>1.25</v>
      </c>
      <c r="I767" s="48">
        <f t="shared" si="22"/>
        <v>500</v>
      </c>
      <c r="J767" s="48">
        <f t="shared" si="23"/>
        <v>629.35</v>
      </c>
    </row>
    <row r="768" spans="1:10" s="11" customFormat="1" ht="20.100000000000001" customHeight="1">
      <c r="A768" s="64">
        <v>4742</v>
      </c>
      <c r="B768" s="44" t="s">
        <v>423</v>
      </c>
      <c r="C768" s="44" t="s">
        <v>12</v>
      </c>
      <c r="D768" s="52">
        <v>97633</v>
      </c>
      <c r="E768" s="50" t="str">
        <f>VLOOKUP(D768,SERVIÇOS_AGOST!$A$7:$D$7425,2,0)</f>
        <v>DEMOLIÇÃO DE REVESTIMENTO CERÂMICO, DE FORMA MANUAL, SEM REAPROVEITAMENTO. AF_12/2017</v>
      </c>
      <c r="F768" s="45" t="str">
        <f>VLOOKUP(D768,SERVIÇOS_AGOST!$A$7:$D$7425,3,0)</f>
        <v>M2</v>
      </c>
      <c r="G768" s="51">
        <v>100</v>
      </c>
      <c r="H768" s="47">
        <v>10.94</v>
      </c>
      <c r="I768" s="48">
        <f t="shared" si="22"/>
        <v>1094</v>
      </c>
      <c r="J768" s="48">
        <f t="shared" si="23"/>
        <v>1377.018</v>
      </c>
    </row>
    <row r="769" spans="1:10" s="11" customFormat="1" ht="20.100000000000001" customHeight="1">
      <c r="A769" s="64">
        <v>4743</v>
      </c>
      <c r="B769" s="44" t="s">
        <v>423</v>
      </c>
      <c r="C769" s="44" t="s">
        <v>12</v>
      </c>
      <c r="D769" s="52">
        <v>97634</v>
      </c>
      <c r="E769" s="50" t="str">
        <f>VLOOKUP(D769,SERVIÇOS_AGOST!$A$7:$D$7425,2,0)</f>
        <v>DEMOLIÇÃO DE REVESTIMENTO CERÂMICO, DE FORMA MECANIZADA COM MARTELETE, SEM REAPROVEITAMENTO. AF_12/2017</v>
      </c>
      <c r="F769" s="45" t="str">
        <f>VLOOKUP(D769,SERVIÇOS_AGOST!$A$7:$D$7425,3,0)</f>
        <v>M2</v>
      </c>
      <c r="G769" s="51">
        <v>200</v>
      </c>
      <c r="H769" s="47">
        <v>5.95</v>
      </c>
      <c r="I769" s="48">
        <f t="shared" si="22"/>
        <v>1190</v>
      </c>
      <c r="J769" s="48">
        <f t="shared" si="23"/>
        <v>1497.8530000000001</v>
      </c>
    </row>
    <row r="770" spans="1:10" s="11" customFormat="1" ht="20.100000000000001" customHeight="1">
      <c r="A770" s="64">
        <v>4744</v>
      </c>
      <c r="B770" s="44" t="s">
        <v>423</v>
      </c>
      <c r="C770" s="44" t="s">
        <v>12</v>
      </c>
      <c r="D770" s="52">
        <v>97635</v>
      </c>
      <c r="E770" s="50" t="str">
        <f>VLOOKUP(D770,SERVIÇOS_AGOST!$A$7:$D$7425,2,0)</f>
        <v>DEMOLIÇÃO DE PAVIMENTO INTERTRAVADO, DE FORMA MANUAL, COM REAPROVEITAMENTO. AF_12/2017</v>
      </c>
      <c r="F770" s="45" t="str">
        <f>VLOOKUP(D770,SERVIÇOS_AGOST!$A$7:$D$7425,3,0)</f>
        <v>M2</v>
      </c>
      <c r="G770" s="51">
        <v>50</v>
      </c>
      <c r="H770" s="47">
        <v>7.83</v>
      </c>
      <c r="I770" s="48">
        <f t="shared" si="22"/>
        <v>391.5</v>
      </c>
      <c r="J770" s="48">
        <f t="shared" si="23"/>
        <v>492.78100000000001</v>
      </c>
    </row>
    <row r="771" spans="1:10" s="11" customFormat="1" ht="20.100000000000001" customHeight="1">
      <c r="A771" s="64">
        <v>4745</v>
      </c>
      <c r="B771" s="44" t="s">
        <v>423</v>
      </c>
      <c r="C771" s="44" t="s">
        <v>12</v>
      </c>
      <c r="D771" s="52">
        <v>97636</v>
      </c>
      <c r="E771" s="50" t="str">
        <f>VLOOKUP(D771,SERVIÇOS_AGOST!$A$7:$D$7425,2,0)</f>
        <v>DEMOLIÇÃO PARCIAL DE PAVIMENTO ASFÁLTICO, DE FORMA MECANIZADA, SEM REAPROVEITAMENTO. AF_12/2017</v>
      </c>
      <c r="F771" s="45" t="str">
        <f>VLOOKUP(D771,SERVIÇOS_AGOST!$A$7:$D$7425,3,0)</f>
        <v>M2</v>
      </c>
      <c r="G771" s="51">
        <v>50</v>
      </c>
      <c r="H771" s="47">
        <v>11.86</v>
      </c>
      <c r="I771" s="48">
        <f t="shared" si="22"/>
        <v>593</v>
      </c>
      <c r="J771" s="48">
        <f t="shared" si="23"/>
        <v>746.40899999999999</v>
      </c>
    </row>
    <row r="772" spans="1:10" s="11" customFormat="1" ht="20.100000000000001" customHeight="1">
      <c r="A772" s="64">
        <v>4746</v>
      </c>
      <c r="B772" s="44" t="s">
        <v>423</v>
      </c>
      <c r="C772" s="44" t="s">
        <v>12</v>
      </c>
      <c r="D772" s="52">
        <v>97637</v>
      </c>
      <c r="E772" s="50" t="str">
        <f>VLOOKUP(D772,SERVIÇOS_AGOST!$A$7:$D$7425,2,0)</f>
        <v>REMOÇÃO DE TAPUME/ CHAPAS METÁLICAS E DE MADEIRA, DE FORMA MANUAL, SEM REAPROVEITAMENTO. AF_12/2017</v>
      </c>
      <c r="F772" s="45" t="str">
        <f>VLOOKUP(D772,SERVIÇOS_AGOST!$A$7:$D$7425,3,0)</f>
        <v>M2</v>
      </c>
      <c r="G772" s="51">
        <v>50</v>
      </c>
      <c r="H772" s="47">
        <v>1.29</v>
      </c>
      <c r="I772" s="48">
        <f t="shared" si="22"/>
        <v>64.5</v>
      </c>
      <c r="J772" s="48">
        <f t="shared" si="23"/>
        <v>81.186000000000007</v>
      </c>
    </row>
    <row r="773" spans="1:10" s="11" customFormat="1" ht="20.100000000000001" customHeight="1">
      <c r="A773" s="64">
        <v>4747</v>
      </c>
      <c r="B773" s="44" t="s">
        <v>423</v>
      </c>
      <c r="C773" s="44" t="s">
        <v>12</v>
      </c>
      <c r="D773" s="52">
        <v>97638</v>
      </c>
      <c r="E773" s="50" t="str">
        <f>VLOOKUP(D773,SERVIÇOS_AGOST!$A$7:$D$7425,2,0)</f>
        <v>REMOÇÃO DE CHAPAS E PERFIS DE DRYWALL, DE FORMA MANUAL, SEM REAPROVEITAMENTO. AF_12/2017</v>
      </c>
      <c r="F773" s="45" t="str">
        <f>VLOOKUP(D773,SERVIÇOS_AGOST!$A$7:$D$7425,3,0)</f>
        <v>M2</v>
      </c>
      <c r="G773" s="51">
        <v>200</v>
      </c>
      <c r="H773" s="47">
        <v>3.77</v>
      </c>
      <c r="I773" s="48">
        <f t="shared" si="22"/>
        <v>754</v>
      </c>
      <c r="J773" s="48">
        <f t="shared" si="23"/>
        <v>949.06</v>
      </c>
    </row>
    <row r="774" spans="1:10" s="11" customFormat="1" ht="20.100000000000001" customHeight="1">
      <c r="A774" s="64">
        <v>4748</v>
      </c>
      <c r="B774" s="44" t="s">
        <v>423</v>
      </c>
      <c r="C774" s="44" t="s">
        <v>12</v>
      </c>
      <c r="D774" s="52">
        <v>97639</v>
      </c>
      <c r="E774" s="50" t="str">
        <f>VLOOKUP(D774,SERVIÇOS_AGOST!$A$7:$D$7425,2,0)</f>
        <v>REMOÇÃO DE PLACAS E PILARETES DE CONCRETO, DE FORMA MANUAL, SEM REAPROVEITAMENTO. AF_12/2017</v>
      </c>
      <c r="F774" s="45" t="str">
        <f>VLOOKUP(D774,SERVIÇOS_AGOST!$A$7:$D$7425,3,0)</f>
        <v>M2</v>
      </c>
      <c r="G774" s="51">
        <v>50</v>
      </c>
      <c r="H774" s="47">
        <v>9.68</v>
      </c>
      <c r="I774" s="48">
        <f t="shared" si="22"/>
        <v>484</v>
      </c>
      <c r="J774" s="48">
        <f t="shared" si="23"/>
        <v>609.21100000000001</v>
      </c>
    </row>
    <row r="775" spans="1:10" s="11" customFormat="1" ht="20.100000000000001" customHeight="1">
      <c r="A775" s="64">
        <v>4749</v>
      </c>
      <c r="B775" s="44" t="s">
        <v>423</v>
      </c>
      <c r="C775" s="44" t="s">
        <v>12</v>
      </c>
      <c r="D775" s="52">
        <v>97640</v>
      </c>
      <c r="E775" s="50" t="str">
        <f>VLOOKUP(D775,SERVIÇOS_AGOST!$A$7:$D$7425,2,0)</f>
        <v>REMOÇÃO DE FORROS DE DRYWALL, PVC E FIBROMINERAL, DE FORMA MANUAL, SEM REAPROVEITAMENTO. AF_12/2017</v>
      </c>
      <c r="F775" s="45" t="str">
        <f>VLOOKUP(D775,SERVIÇOS_AGOST!$A$7:$D$7425,3,0)</f>
        <v>M2</v>
      </c>
      <c r="G775" s="51">
        <v>1500</v>
      </c>
      <c r="H775" s="47">
        <v>0.81</v>
      </c>
      <c r="I775" s="48">
        <f t="shared" si="22"/>
        <v>1215</v>
      </c>
      <c r="J775" s="48">
        <f t="shared" si="23"/>
        <v>1529.3209999999999</v>
      </c>
    </row>
    <row r="776" spans="1:10" s="11" customFormat="1" ht="20.100000000000001" customHeight="1">
      <c r="A776" s="64">
        <v>4750</v>
      </c>
      <c r="B776" s="44" t="s">
        <v>423</v>
      </c>
      <c r="C776" s="44" t="s">
        <v>12</v>
      </c>
      <c r="D776" s="52">
        <v>97641</v>
      </c>
      <c r="E776" s="50" t="str">
        <f>VLOOKUP(D776,SERVIÇOS_AGOST!$A$7:$D$7425,2,0)</f>
        <v>REMOÇÃO DE FORRO DE GESSO, DE FORMA MANUAL, SEM REAPROVEITAMENTO. AF_12/2017</v>
      </c>
      <c r="F776" s="45" t="str">
        <f>VLOOKUP(D776,SERVIÇOS_AGOST!$A$7:$D$7425,3,0)</f>
        <v>M2</v>
      </c>
      <c r="G776" s="51">
        <v>50</v>
      </c>
      <c r="H776" s="47">
        <v>2.41</v>
      </c>
      <c r="I776" s="48">
        <f t="shared" si="22"/>
        <v>120.5</v>
      </c>
      <c r="J776" s="48">
        <f t="shared" si="23"/>
        <v>151.673</v>
      </c>
    </row>
    <row r="777" spans="1:10" s="11" customFormat="1" ht="20.100000000000001" customHeight="1">
      <c r="A777" s="64">
        <v>4751</v>
      </c>
      <c r="B777" s="44" t="s">
        <v>423</v>
      </c>
      <c r="C777" s="44" t="s">
        <v>12</v>
      </c>
      <c r="D777" s="52">
        <v>97642</v>
      </c>
      <c r="E777" s="50" t="str">
        <f>VLOOKUP(D777,SERVIÇOS_AGOST!$A$7:$D$7425,2,0)</f>
        <v>REMOÇÃO DE TRAMA METÁLICA OU DE MADEIRA PARA FORRO, DE FORMA MANUAL, SEM REAPROVEITAMENTO. AF_12/2017</v>
      </c>
      <c r="F777" s="45" t="str">
        <f>VLOOKUP(D777,SERVIÇOS_AGOST!$A$7:$D$7425,3,0)</f>
        <v>M2</v>
      </c>
      <c r="G777" s="51">
        <v>50</v>
      </c>
      <c r="H777" s="47">
        <v>1.45</v>
      </c>
      <c r="I777" s="48">
        <f t="shared" si="22"/>
        <v>72.5</v>
      </c>
      <c r="J777" s="48">
        <f t="shared" si="23"/>
        <v>91.256</v>
      </c>
    </row>
    <row r="778" spans="1:10" s="11" customFormat="1" ht="9.9499999999999993" customHeight="1">
      <c r="A778" s="64">
        <v>4752</v>
      </c>
      <c r="B778" s="44" t="s">
        <v>423</v>
      </c>
      <c r="C778" s="44" t="s">
        <v>12</v>
      </c>
      <c r="D778" s="52">
        <v>97644</v>
      </c>
      <c r="E778" s="50" t="str">
        <f>VLOOKUP(D778,SERVIÇOS_AGOST!$A$7:$D$7425,2,0)</f>
        <v>REMOÇÃO DE PORTAS, DE FORMA MANUAL, SEM REAPROVEITAMENTO. AF_12/2017</v>
      </c>
      <c r="F778" s="45" t="str">
        <f>VLOOKUP(D778,SERVIÇOS_AGOST!$A$7:$D$7425,3,0)</f>
        <v>M2</v>
      </c>
      <c r="G778" s="51">
        <v>50</v>
      </c>
      <c r="H778" s="47">
        <v>4.46</v>
      </c>
      <c r="I778" s="48">
        <f t="shared" si="22"/>
        <v>223</v>
      </c>
      <c r="J778" s="48">
        <f t="shared" si="23"/>
        <v>280.69</v>
      </c>
    </row>
    <row r="779" spans="1:10" s="11" customFormat="1" ht="9.9499999999999993" customHeight="1">
      <c r="A779" s="64">
        <v>4753</v>
      </c>
      <c r="B779" s="44" t="s">
        <v>423</v>
      </c>
      <c r="C779" s="44" t="s">
        <v>12</v>
      </c>
      <c r="D779" s="52">
        <v>97645</v>
      </c>
      <c r="E779" s="50" t="str">
        <f>VLOOKUP(D779,SERVIÇOS_AGOST!$A$7:$D$7425,2,0)</f>
        <v>REMOÇÃO DE JANELAS, DE FORMA MANUAL, SEM REAPROVEITAMENTO. AF_12/2017</v>
      </c>
      <c r="F779" s="45" t="str">
        <f>VLOOKUP(D779,SERVIÇOS_AGOST!$A$7:$D$7425,3,0)</f>
        <v>M2</v>
      </c>
      <c r="G779" s="51">
        <v>10</v>
      </c>
      <c r="H779" s="47">
        <v>17.579999999999998</v>
      </c>
      <c r="I779" s="48">
        <f t="shared" si="22"/>
        <v>175.8</v>
      </c>
      <c r="J779" s="48">
        <f t="shared" si="23"/>
        <v>221.279</v>
      </c>
    </row>
    <row r="780" spans="1:10" s="11" customFormat="1" ht="20.100000000000001" customHeight="1">
      <c r="A780" s="64">
        <v>4754</v>
      </c>
      <c r="B780" s="44" t="s">
        <v>423</v>
      </c>
      <c r="C780" s="44" t="s">
        <v>12</v>
      </c>
      <c r="D780" s="52">
        <v>97647</v>
      </c>
      <c r="E780" s="50" t="str">
        <f>VLOOKUP(D780,SERVIÇOS_AGOST!$A$7:$D$7425,2,0)</f>
        <v>REMOÇÃO DE TELHAS, DE FIBROCIMENTO, METÁLICA E CERÂMICA, DE FORMA MANUAL, SEM REAPROVEITAMENTO. AF_12/2017</v>
      </c>
      <c r="F780" s="45" t="str">
        <f>VLOOKUP(D780,SERVIÇOS_AGOST!$A$7:$D$7425,3,0)</f>
        <v>M2</v>
      </c>
      <c r="G780" s="51">
        <v>400</v>
      </c>
      <c r="H780" s="47">
        <v>1.66</v>
      </c>
      <c r="I780" s="48">
        <f t="shared" si="22"/>
        <v>664</v>
      </c>
      <c r="J780" s="48">
        <f t="shared" si="23"/>
        <v>835.77700000000004</v>
      </c>
    </row>
    <row r="781" spans="1:10" s="11" customFormat="1" ht="20.100000000000001" customHeight="1">
      <c r="A781" s="64">
        <v>4755</v>
      </c>
      <c r="B781" s="44" t="s">
        <v>423</v>
      </c>
      <c r="C781" s="44" t="s">
        <v>12</v>
      </c>
      <c r="D781" s="52">
        <v>97649</v>
      </c>
      <c r="E781" s="50" t="str">
        <f>VLOOKUP(D781,SERVIÇOS_AGOST!$A$7:$D$7425,2,0)</f>
        <v>REMOÇÃO DE TELHAS DE FIBROCIMENTO, METÁLICA E CERÂMICA, DE FORMA MECANIZADA, COM USO DE GUINDASTE, SEM REAPROVEITAMENTO. AF_12/2017</v>
      </c>
      <c r="F781" s="45" t="str">
        <f>VLOOKUP(D781,SERVIÇOS_AGOST!$A$7:$D$7425,3,0)</f>
        <v>M2</v>
      </c>
      <c r="G781" s="51">
        <v>500</v>
      </c>
      <c r="H781" s="47">
        <v>2.2200000000000002</v>
      </c>
      <c r="I781" s="48">
        <f t="shared" si="22"/>
        <v>1110</v>
      </c>
      <c r="J781" s="48">
        <f t="shared" si="23"/>
        <v>1397.1569999999999</v>
      </c>
    </row>
    <row r="782" spans="1:10" s="11" customFormat="1" ht="20.100000000000001" customHeight="1">
      <c r="A782" s="64">
        <v>4756</v>
      </c>
      <c r="B782" s="44" t="s">
        <v>423</v>
      </c>
      <c r="C782" s="44" t="s">
        <v>12</v>
      </c>
      <c r="D782" s="52">
        <v>97650</v>
      </c>
      <c r="E782" s="50" t="str">
        <f>VLOOKUP(D782,SERVIÇOS_AGOST!$A$7:$D$7425,2,0)</f>
        <v>REMOÇÃO DE TRAMA DE MADEIRA PARA COBERTURA, DE FORMA MANUAL, SEM REAPROVEITAMENTO. AF_12/2017</v>
      </c>
      <c r="F782" s="45" t="str">
        <f>VLOOKUP(D782,SERVIÇOS_AGOST!$A$7:$D$7425,3,0)</f>
        <v>M2</v>
      </c>
      <c r="G782" s="51">
        <v>50</v>
      </c>
      <c r="H782" s="47">
        <v>3.57</v>
      </c>
      <c r="I782" s="48">
        <f t="shared" si="22"/>
        <v>178.5</v>
      </c>
      <c r="J782" s="48">
        <f t="shared" si="23"/>
        <v>224.678</v>
      </c>
    </row>
    <row r="783" spans="1:10" s="11" customFormat="1" ht="20.100000000000001" customHeight="1">
      <c r="A783" s="64">
        <v>4757</v>
      </c>
      <c r="B783" s="44" t="s">
        <v>423</v>
      </c>
      <c r="C783" s="44" t="s">
        <v>12</v>
      </c>
      <c r="D783" s="52">
        <v>97651</v>
      </c>
      <c r="E783" s="50" t="str">
        <f>VLOOKUP(D783,SERVIÇOS_AGOST!$A$7:$D$7425,2,0)</f>
        <v>REMOÇÃO DE TESOURAS DE MADEIRA, COM VÃO MENOR QUE 8M, DE FORMA MANUAL, SEM REAPROVEITAMENTO. AF_12/2017</v>
      </c>
      <c r="F783" s="45" t="str">
        <f>VLOOKUP(D783,SERVIÇOS_AGOST!$A$7:$D$7425,3,0)</f>
        <v>UN</v>
      </c>
      <c r="G783" s="51">
        <v>15</v>
      </c>
      <c r="H783" s="47">
        <v>39.619999999999997</v>
      </c>
      <c r="I783" s="48">
        <f t="shared" si="22"/>
        <v>594.29999999999995</v>
      </c>
      <c r="J783" s="48">
        <f t="shared" si="23"/>
        <v>748.04499999999996</v>
      </c>
    </row>
    <row r="784" spans="1:10" s="11" customFormat="1" ht="20.100000000000001" customHeight="1">
      <c r="A784" s="64">
        <v>4758</v>
      </c>
      <c r="B784" s="44" t="s">
        <v>423</v>
      </c>
      <c r="C784" s="44" t="s">
        <v>12</v>
      </c>
      <c r="D784" s="52">
        <v>97652</v>
      </c>
      <c r="E784" s="50" t="str">
        <f>VLOOKUP(D784,SERVIÇOS_AGOST!$A$7:$D$7425,2,0)</f>
        <v>REMOÇÃO DE TESOURAS DE MADEIRA, COM VÃO MAIOR OU IGUAL A 8M, DE FORMA MANUAL, SEM REAPROVEITAMENTO. AF_12/2017</v>
      </c>
      <c r="F784" s="45" t="str">
        <f>VLOOKUP(D784,SERVIÇOS_AGOST!$A$7:$D$7425,3,0)</f>
        <v>UN</v>
      </c>
      <c r="G784" s="51">
        <v>10</v>
      </c>
      <c r="H784" s="47">
        <v>89.84</v>
      </c>
      <c r="I784" s="48">
        <f t="shared" si="22"/>
        <v>898.4</v>
      </c>
      <c r="J784" s="48">
        <f t="shared" si="23"/>
        <v>1130.816</v>
      </c>
    </row>
    <row r="785" spans="1:10" s="11" customFormat="1" ht="20.100000000000001" customHeight="1">
      <c r="A785" s="64">
        <v>4759</v>
      </c>
      <c r="B785" s="44" t="s">
        <v>423</v>
      </c>
      <c r="C785" s="44" t="s">
        <v>12</v>
      </c>
      <c r="D785" s="52">
        <v>97655</v>
      </c>
      <c r="E785" s="50" t="str">
        <f>VLOOKUP(D785,SERVIÇOS_AGOST!$A$7:$D$7425,2,0)</f>
        <v>REMOÇÃO DE TRAMA METÁLICA PARA COBERTURA, DE FORMA MANUAL, SEM REAPROVEITAMENTO. AF_12/2017</v>
      </c>
      <c r="F785" s="45" t="str">
        <f>VLOOKUP(D785,SERVIÇOS_AGOST!$A$7:$D$7425,3,0)</f>
        <v>M2</v>
      </c>
      <c r="G785" s="51">
        <v>50</v>
      </c>
      <c r="H785" s="47">
        <v>11.44</v>
      </c>
      <c r="I785" s="48">
        <f t="shared" si="22"/>
        <v>572</v>
      </c>
      <c r="J785" s="48">
        <f t="shared" si="23"/>
        <v>719.976</v>
      </c>
    </row>
    <row r="786" spans="1:10" s="11" customFormat="1" ht="20.100000000000001" customHeight="1">
      <c r="A786" s="64">
        <v>4760</v>
      </c>
      <c r="B786" s="44" t="s">
        <v>423</v>
      </c>
      <c r="C786" s="44" t="s">
        <v>12</v>
      </c>
      <c r="D786" s="52">
        <v>97656</v>
      </c>
      <c r="E786" s="50" t="str">
        <f>VLOOKUP(D786,SERVIÇOS_AGOST!$A$7:$D$7425,2,0)</f>
        <v>REMOÇÃO DE TESOURAS METÁLICAS, COM VÃO MENOR QUE 8M, DE FORMA MANUAL, SEM REAPROVEITAMENTO. AF_12/2017</v>
      </c>
      <c r="F786" s="45" t="str">
        <f>VLOOKUP(D786,SERVIÇOS_AGOST!$A$7:$D$7425,3,0)</f>
        <v>UN</v>
      </c>
      <c r="G786" s="51">
        <v>5</v>
      </c>
      <c r="H786" s="47">
        <v>112.28</v>
      </c>
      <c r="I786" s="48">
        <f t="shared" ref="I786:I805" si="24">ROUND(G786*H786,3)</f>
        <v>561.4</v>
      </c>
      <c r="J786" s="48">
        <f t="shared" ref="J786:J805" si="25">ROUND(I786*(1+$J$11),3)</f>
        <v>706.63400000000001</v>
      </c>
    </row>
    <row r="787" spans="1:10" s="11" customFormat="1" ht="20.100000000000001" customHeight="1">
      <c r="A787" s="64">
        <v>4761</v>
      </c>
      <c r="B787" s="44" t="s">
        <v>423</v>
      </c>
      <c r="C787" s="44" t="s">
        <v>12</v>
      </c>
      <c r="D787" s="52">
        <v>97657</v>
      </c>
      <c r="E787" s="50" t="str">
        <f>VLOOKUP(D787,SERVIÇOS_AGOST!$A$7:$D$7425,2,0)</f>
        <v>REMOÇÃO DE TESOURAS METÁLICAS, COM VÃO MAIOR OU IGUAL A 8M, DE FORMA MANUAL, SEM REAPROVEITAMENTO. AF_12/2017</v>
      </c>
      <c r="F787" s="45" t="str">
        <f>VLOOKUP(D787,SERVIÇOS_AGOST!$A$7:$D$7425,3,0)</f>
        <v>UN</v>
      </c>
      <c r="G787" s="51">
        <v>5</v>
      </c>
      <c r="H787" s="47">
        <v>222.54</v>
      </c>
      <c r="I787" s="48">
        <f t="shared" si="24"/>
        <v>1112.7</v>
      </c>
      <c r="J787" s="48">
        <f t="shared" si="25"/>
        <v>1400.5550000000001</v>
      </c>
    </row>
    <row r="788" spans="1:10" s="11" customFormat="1" ht="20.100000000000001" customHeight="1">
      <c r="A788" s="64">
        <v>4762</v>
      </c>
      <c r="B788" s="44" t="s">
        <v>423</v>
      </c>
      <c r="C788" s="44" t="s">
        <v>12</v>
      </c>
      <c r="D788" s="52">
        <v>97658</v>
      </c>
      <c r="E788" s="50" t="str">
        <f>VLOOKUP(D788,SERVIÇOS_AGOST!$A$7:$D$7425,2,0)</f>
        <v>REMOÇÃO DE TESOURAS METÁLICAS, COM VÃO MENOR QUE 8M, DE FORMA MECANIZADA, COM REAPROVEITAMENTO. AF_12/2017</v>
      </c>
      <c r="F788" s="45" t="str">
        <f>VLOOKUP(D788,SERVIÇOS_AGOST!$A$7:$D$7425,3,0)</f>
        <v>UN</v>
      </c>
      <c r="G788" s="51">
        <v>5</v>
      </c>
      <c r="H788" s="47">
        <v>110.21</v>
      </c>
      <c r="I788" s="48">
        <f t="shared" si="24"/>
        <v>551.04999999999995</v>
      </c>
      <c r="J788" s="48">
        <f t="shared" si="25"/>
        <v>693.60699999999997</v>
      </c>
    </row>
    <row r="789" spans="1:10" s="11" customFormat="1" ht="20.100000000000001" customHeight="1">
      <c r="A789" s="64">
        <v>4763</v>
      </c>
      <c r="B789" s="44" t="s">
        <v>423</v>
      </c>
      <c r="C789" s="44" t="s">
        <v>12</v>
      </c>
      <c r="D789" s="52">
        <v>97659</v>
      </c>
      <c r="E789" s="50" t="str">
        <f>VLOOKUP(D789,SERVIÇOS_AGOST!$A$7:$D$7425,2,0)</f>
        <v>REMOÇÃO DE TESOURAS METÁLICAS, COM VÃO MAIOR OU IGUAL A 8M, DE FORMA MECANIZADA, COM REAPROVEITAMENTO. AF_12/2017</v>
      </c>
      <c r="F789" s="45" t="str">
        <f>VLOOKUP(D789,SERVIÇOS_AGOST!$A$7:$D$7425,3,0)</f>
        <v>UN</v>
      </c>
      <c r="G789" s="51">
        <v>5</v>
      </c>
      <c r="H789" s="47">
        <v>141.18</v>
      </c>
      <c r="I789" s="48">
        <f t="shared" si="24"/>
        <v>705.9</v>
      </c>
      <c r="J789" s="48">
        <f t="shared" si="25"/>
        <v>888.51599999999996</v>
      </c>
    </row>
    <row r="790" spans="1:10" s="11" customFormat="1" ht="20.100000000000001" customHeight="1">
      <c r="A790" s="64">
        <v>4764</v>
      </c>
      <c r="B790" s="44" t="s">
        <v>423</v>
      </c>
      <c r="C790" s="44" t="s">
        <v>12</v>
      </c>
      <c r="D790" s="52">
        <v>97660</v>
      </c>
      <c r="E790" s="50" t="str">
        <f>VLOOKUP(D790,SERVIÇOS_AGOST!$A$7:$D$7425,2,0)</f>
        <v>REMOÇÃO DE INTERRUPTORES/TOMADAS ELÉTRICAS, DE FORMA MANUAL, SEM REAPROVEITAMENTO. AF_12/2017</v>
      </c>
      <c r="F790" s="45" t="str">
        <f>VLOOKUP(D790,SERVIÇOS_AGOST!$A$7:$D$7425,3,0)</f>
        <v>UN</v>
      </c>
      <c r="G790" s="51">
        <v>200</v>
      </c>
      <c r="H790" s="47">
        <v>0.32</v>
      </c>
      <c r="I790" s="48">
        <f t="shared" si="24"/>
        <v>64</v>
      </c>
      <c r="J790" s="48">
        <f t="shared" si="25"/>
        <v>80.557000000000002</v>
      </c>
    </row>
    <row r="791" spans="1:10" s="11" customFormat="1" ht="20.100000000000001" customHeight="1">
      <c r="A791" s="64">
        <v>4765</v>
      </c>
      <c r="B791" s="44" t="s">
        <v>423</v>
      </c>
      <c r="C791" s="44" t="s">
        <v>12</v>
      </c>
      <c r="D791" s="52">
        <v>97661</v>
      </c>
      <c r="E791" s="50" t="str">
        <f>VLOOKUP(D791,SERVIÇOS_AGOST!$A$7:$D$7425,2,0)</f>
        <v>REMOÇÃO DE CABOS ELÉTRICOS, DE FORMA MANUAL, SEM REAPROVEITAMENTO. AF_12/2017</v>
      </c>
      <c r="F791" s="45" t="str">
        <f>VLOOKUP(D791,SERVIÇOS_AGOST!$A$7:$D$7425,3,0)</f>
        <v>M</v>
      </c>
      <c r="G791" s="51">
        <v>1000</v>
      </c>
      <c r="H791" s="47">
        <v>0.32</v>
      </c>
      <c r="I791" s="48">
        <f t="shared" si="24"/>
        <v>320</v>
      </c>
      <c r="J791" s="48">
        <f t="shared" si="25"/>
        <v>402.78399999999999</v>
      </c>
    </row>
    <row r="792" spans="1:10" s="11" customFormat="1" ht="20.100000000000001" customHeight="1">
      <c r="A792" s="64">
        <v>4766</v>
      </c>
      <c r="B792" s="44" t="s">
        <v>423</v>
      </c>
      <c r="C792" s="44" t="s">
        <v>12</v>
      </c>
      <c r="D792" s="52">
        <v>97662</v>
      </c>
      <c r="E792" s="50" t="str">
        <f>VLOOKUP(D792,SERVIÇOS_AGOST!$A$7:$D$7425,2,0)</f>
        <v>REMOÇÃO DE TUBULAÇÕES (TUBOS E CONEXÕES) DE ÁGUA FRIA, DE FORMA MANUAL, SEM REAPROVEITAMENTO. AF_12/2017</v>
      </c>
      <c r="F792" s="45" t="str">
        <f>VLOOKUP(D792,SERVIÇOS_AGOST!$A$7:$D$7425,3,0)</f>
        <v>M</v>
      </c>
      <c r="G792" s="51">
        <v>600</v>
      </c>
      <c r="H792" s="47">
        <v>0.23</v>
      </c>
      <c r="I792" s="48">
        <f t="shared" si="24"/>
        <v>138</v>
      </c>
      <c r="J792" s="48">
        <f t="shared" si="25"/>
        <v>173.70099999999999</v>
      </c>
    </row>
    <row r="793" spans="1:10" s="11" customFormat="1" ht="9.9499999999999993" customHeight="1">
      <c r="A793" s="64">
        <v>4767</v>
      </c>
      <c r="B793" s="44" t="s">
        <v>423</v>
      </c>
      <c r="C793" s="44" t="s">
        <v>12</v>
      </c>
      <c r="D793" s="52">
        <v>97663</v>
      </c>
      <c r="E793" s="50" t="str">
        <f>VLOOKUP(D793,SERVIÇOS_AGOST!$A$7:$D$7425,2,0)</f>
        <v>REMOÇÃO DE LOUÇAS, DE FORMA MANUAL, SEM REAPROVEITAMENTO. AF_12/2017</v>
      </c>
      <c r="F793" s="45" t="str">
        <f>VLOOKUP(D793,SERVIÇOS_AGOST!$A$7:$D$7425,3,0)</f>
        <v>UN</v>
      </c>
      <c r="G793" s="51">
        <v>50</v>
      </c>
      <c r="H793" s="47">
        <v>5.89</v>
      </c>
      <c r="I793" s="48">
        <f t="shared" si="24"/>
        <v>294.5</v>
      </c>
      <c r="J793" s="48">
        <f t="shared" si="25"/>
        <v>370.68700000000001</v>
      </c>
    </row>
    <row r="794" spans="1:10" s="11" customFormat="1" ht="9.9499999999999993" customHeight="1">
      <c r="A794" s="64">
        <v>4768</v>
      </c>
      <c r="B794" s="44" t="s">
        <v>423</v>
      </c>
      <c r="C794" s="44" t="s">
        <v>12</v>
      </c>
      <c r="D794" s="52">
        <v>97665</v>
      </c>
      <c r="E794" s="50" t="str">
        <f>VLOOKUP(D794,SERVIÇOS_AGOST!$A$7:$D$7425,2,0)</f>
        <v>REMOÇÃO DE LUMINÁRIAS, DE FORMA MANUAL, SEM REAPROVEITAMENTO. AF_12/2017</v>
      </c>
      <c r="F794" s="45" t="str">
        <f>VLOOKUP(D794,SERVIÇOS_AGOST!$A$7:$D$7425,3,0)</f>
        <v>UN</v>
      </c>
      <c r="G794" s="51">
        <v>250</v>
      </c>
      <c r="H794" s="47">
        <v>0.61</v>
      </c>
      <c r="I794" s="48">
        <f t="shared" si="24"/>
        <v>152.5</v>
      </c>
      <c r="J794" s="48">
        <f t="shared" si="25"/>
        <v>191.952</v>
      </c>
    </row>
    <row r="795" spans="1:10" s="11" customFormat="1" ht="20.100000000000001" customHeight="1">
      <c r="A795" s="64">
        <v>4769</v>
      </c>
      <c r="B795" s="44" t="s">
        <v>423</v>
      </c>
      <c r="C795" s="44" t="s">
        <v>12</v>
      </c>
      <c r="D795" s="52">
        <v>97666</v>
      </c>
      <c r="E795" s="50" t="str">
        <f>VLOOKUP(D795,SERVIÇOS_AGOST!$A$7:$D$7425,2,0)</f>
        <v>REMOÇÃO DE METAIS SANITÁRIOS, DE FORMA MANUAL, SEM REAPROVEITAMENTO. AF_12/2017</v>
      </c>
      <c r="F795" s="45" t="str">
        <f>VLOOKUP(D795,SERVIÇOS_AGOST!$A$7:$D$7425,3,0)</f>
        <v>UN</v>
      </c>
      <c r="G795" s="51">
        <v>50</v>
      </c>
      <c r="H795" s="47">
        <v>4.29</v>
      </c>
      <c r="I795" s="48">
        <f t="shared" si="24"/>
        <v>214.5</v>
      </c>
      <c r="J795" s="48">
        <f t="shared" si="25"/>
        <v>269.99099999999999</v>
      </c>
    </row>
    <row r="796" spans="1:10" s="11" customFormat="1" ht="20.100000000000001" customHeight="1">
      <c r="A796" s="64">
        <v>4770</v>
      </c>
      <c r="B796" s="44" t="s">
        <v>424</v>
      </c>
      <c r="C796" s="44" t="s">
        <v>12</v>
      </c>
      <c r="D796" s="52">
        <v>99059</v>
      </c>
      <c r="E796" s="50" t="str">
        <f>VLOOKUP(D796,SERVIÇOS_AGOST!$A$7:$D$7425,2,0)</f>
        <v>LOCACAO CONVENCIONAL DE OBRA, UTILIZANDO GABARITO DE TÁBUAS CORRIDAS PONTALETADAS A CADA 2,00M -  2 UTILIZAÇÕES. AF_10/2018</v>
      </c>
      <c r="F796" s="45" t="str">
        <f>VLOOKUP(D796,SERVIÇOS_AGOST!$A$7:$D$7425,3,0)</f>
        <v>M</v>
      </c>
      <c r="G796" s="51">
        <v>400</v>
      </c>
      <c r="H796" s="47">
        <v>36.96</v>
      </c>
      <c r="I796" s="48">
        <f t="shared" si="24"/>
        <v>14784</v>
      </c>
      <c r="J796" s="48">
        <f t="shared" si="25"/>
        <v>18608.620999999999</v>
      </c>
    </row>
    <row r="797" spans="1:10" s="11" customFormat="1" ht="20.100000000000001" customHeight="1">
      <c r="A797" s="64">
        <v>4771</v>
      </c>
      <c r="B797" s="44" t="s">
        <v>425</v>
      </c>
      <c r="C797" s="44" t="s">
        <v>12</v>
      </c>
      <c r="D797" s="52">
        <v>97914</v>
      </c>
      <c r="E797" s="50" t="str">
        <f>VLOOKUP(D797,SERVIÇOS_AGOST!$A$7:$D$7425,2,0)</f>
        <v>TRANSPORTE COM CAMINHÃO BASCULANTE DE 6 M³, EM VIA URBANA PAVIMENTADA, DMT ATÉ 30 KM (UNIDADE: M3XKM). AF_07/2020</v>
      </c>
      <c r="F797" s="45" t="str">
        <f>VLOOKUP(D797,SERVIÇOS_AGOST!$A$7:$D$7425,3,0)</f>
        <v>M3XKM</v>
      </c>
      <c r="G797" s="51">
        <v>1500</v>
      </c>
      <c r="H797" s="47">
        <v>2.0299999999999998</v>
      </c>
      <c r="I797" s="48">
        <f t="shared" si="24"/>
        <v>3045</v>
      </c>
      <c r="J797" s="48">
        <f t="shared" si="25"/>
        <v>3832.7420000000002</v>
      </c>
    </row>
    <row r="798" spans="1:10" s="11" customFormat="1" ht="9.9499999999999993" customHeight="1">
      <c r="A798" s="64">
        <v>4772</v>
      </c>
      <c r="B798" s="44" t="s">
        <v>426</v>
      </c>
      <c r="C798" s="44" t="s">
        <v>13</v>
      </c>
      <c r="D798" s="44" t="s">
        <v>427</v>
      </c>
      <c r="E798" s="50" t="s">
        <v>428</v>
      </c>
      <c r="F798" s="45" t="s">
        <v>429</v>
      </c>
      <c r="G798" s="80">
        <v>20</v>
      </c>
      <c r="H798" s="47">
        <f>COMPOSICAO!I5402</f>
        <v>118.69</v>
      </c>
      <c r="I798" s="48">
        <f t="shared" si="24"/>
        <v>2373.8000000000002</v>
      </c>
      <c r="J798" s="91">
        <f t="shared" si="25"/>
        <v>2987.902</v>
      </c>
    </row>
    <row r="799" spans="1:10" s="11" customFormat="1" ht="9.9499999999999993" customHeight="1">
      <c r="A799" s="64">
        <v>4773</v>
      </c>
      <c r="B799" s="44" t="s">
        <v>426</v>
      </c>
      <c r="C799" s="44" t="s">
        <v>13</v>
      </c>
      <c r="D799" s="44" t="s">
        <v>430</v>
      </c>
      <c r="E799" s="50" t="s">
        <v>431</v>
      </c>
      <c r="F799" s="45" t="s">
        <v>47</v>
      </c>
      <c r="G799" s="80">
        <v>20</v>
      </c>
      <c r="H799" s="47">
        <v>118.69</v>
      </c>
      <c r="I799" s="48">
        <f t="shared" si="24"/>
        <v>2373.8000000000002</v>
      </c>
      <c r="J799" s="92">
        <f t="shared" si="25"/>
        <v>2987.902</v>
      </c>
    </row>
    <row r="800" spans="1:10" s="11" customFormat="1" ht="9.9499999999999993" customHeight="1">
      <c r="A800" s="64">
        <v>4774</v>
      </c>
      <c r="B800" s="44" t="s">
        <v>426</v>
      </c>
      <c r="C800" s="44" t="s">
        <v>13</v>
      </c>
      <c r="D800" s="44" t="s">
        <v>432</v>
      </c>
      <c r="E800" s="50" t="s">
        <v>433</v>
      </c>
      <c r="F800" s="45" t="s">
        <v>47</v>
      </c>
      <c r="G800" s="80">
        <v>20</v>
      </c>
      <c r="H800" s="47">
        <v>85.45</v>
      </c>
      <c r="I800" s="48">
        <f t="shared" si="24"/>
        <v>1709</v>
      </c>
      <c r="J800" s="92">
        <f t="shared" si="25"/>
        <v>2151.1179999999999</v>
      </c>
    </row>
    <row r="801" spans="1:11" s="11" customFormat="1" ht="20.100000000000001" customHeight="1">
      <c r="A801" s="64">
        <v>4775</v>
      </c>
      <c r="B801" s="44" t="s">
        <v>426</v>
      </c>
      <c r="C801" s="44" t="s">
        <v>13</v>
      </c>
      <c r="D801" s="44" t="s">
        <v>434</v>
      </c>
      <c r="E801" s="50" t="s">
        <v>435</v>
      </c>
      <c r="F801" s="45" t="s">
        <v>47</v>
      </c>
      <c r="G801" s="86">
        <v>20</v>
      </c>
      <c r="H801" s="47">
        <v>663.53</v>
      </c>
      <c r="I801" s="48">
        <f t="shared" si="24"/>
        <v>13270.6</v>
      </c>
      <c r="J801" s="93">
        <f t="shared" si="25"/>
        <v>16703.704000000002</v>
      </c>
    </row>
    <row r="802" spans="1:11" s="11" customFormat="1" ht="9.9499999999999993" customHeight="1">
      <c r="A802" s="64">
        <v>4776</v>
      </c>
      <c r="B802" s="44" t="s">
        <v>426</v>
      </c>
      <c r="C802" s="44" t="s">
        <v>12</v>
      </c>
      <c r="D802" s="52">
        <v>98524</v>
      </c>
      <c r="E802" s="50" t="str">
        <f>VLOOKUP(D802,SERVIÇOS_AGOST!$A$7:$D$7425,2,0)</f>
        <v>LIMPEZA MANUAL DE VEGETAÇÃO EM TERRENO COM ENXADA.AF_05/2018</v>
      </c>
      <c r="F802" s="45" t="str">
        <f>VLOOKUP(D802,SERVIÇOS_AGOST!$A$7:$D$7425,3,0)</f>
        <v>M2</v>
      </c>
      <c r="G802" s="51">
        <v>1000</v>
      </c>
      <c r="H802" s="47">
        <v>1.480005</v>
      </c>
      <c r="I802" s="48">
        <f t="shared" si="24"/>
        <v>1480.0050000000001</v>
      </c>
      <c r="J802" s="48">
        <f t="shared" si="25"/>
        <v>1862.8820000000001</v>
      </c>
    </row>
    <row r="803" spans="1:11" s="11" customFormat="1" ht="9.9499999999999993" customHeight="1">
      <c r="A803" s="64">
        <v>4777</v>
      </c>
      <c r="B803" s="44" t="s">
        <v>426</v>
      </c>
      <c r="C803" s="44" t="s">
        <v>12</v>
      </c>
      <c r="D803" s="52">
        <v>98504</v>
      </c>
      <c r="E803" s="50" t="str">
        <f>VLOOKUP(D803,SERVIÇOS_AGOST!$A$7:$D$7425,2,0)</f>
        <v>PLANTIO DE GRAMA BATATAIS EM PLACAS. AF_05/2018</v>
      </c>
      <c r="F803" s="45" t="str">
        <f>VLOOKUP(D803,SERVIÇOS_AGOST!$A$7:$D$7425,3,0)</f>
        <v>M2</v>
      </c>
      <c r="G803" s="51">
        <v>100</v>
      </c>
      <c r="H803" s="47">
        <v>10.76</v>
      </c>
      <c r="I803" s="48">
        <f t="shared" si="24"/>
        <v>1076</v>
      </c>
      <c r="J803" s="48">
        <f t="shared" si="25"/>
        <v>1354.3610000000001</v>
      </c>
    </row>
    <row r="804" spans="1:11" s="11" customFormat="1" ht="39.950000000000003" customHeight="1">
      <c r="A804" s="64">
        <v>4778</v>
      </c>
      <c r="B804" s="44" t="s">
        <v>426</v>
      </c>
      <c r="C804" s="44" t="s">
        <v>12</v>
      </c>
      <c r="D804" s="52">
        <v>102362</v>
      </c>
      <c r="E804" s="50" t="str">
        <f>VLOOKUP(D804,SERVIÇOS_AGOST!$A$7:$D$7425,2,0)</f>
        <v>ALAMBRADO PARA QUADRA POLIESPORTIVA, ESTRUTURADO POR TUBOS DE ACO GALVANIZADO, (MONTANTES COM DIAMETRO 2", TRAVESSAS E ESCORAS COM DIÂMETRO 1 ¼</v>
      </c>
      <c r="F804" s="45" t="str">
        <f>VLOOKUP(D804,SERVIÇOS_AGOST!$A$7:$D$7425,3,0)</f>
        <v>M2</v>
      </c>
      <c r="G804" s="51">
        <v>200</v>
      </c>
      <c r="H804" s="47">
        <v>128.62307999999999</v>
      </c>
      <c r="I804" s="48">
        <f t="shared" si="24"/>
        <v>25724.616000000002</v>
      </c>
      <c r="J804" s="48">
        <f t="shared" si="25"/>
        <v>32379.574000000001</v>
      </c>
    </row>
    <row r="805" spans="1:11" s="11" customFormat="1" ht="20.100000000000001" customHeight="1">
      <c r="A805" s="64">
        <v>4779</v>
      </c>
      <c r="B805" s="44" t="s">
        <v>426</v>
      </c>
      <c r="C805" s="44" t="s">
        <v>13</v>
      </c>
      <c r="D805" s="44" t="s">
        <v>436</v>
      </c>
      <c r="E805" s="50" t="s">
        <v>437</v>
      </c>
      <c r="F805" s="45" t="s">
        <v>47</v>
      </c>
      <c r="G805" s="51">
        <v>15</v>
      </c>
      <c r="H805" s="47">
        <f>COMPOSICAO!I5448</f>
        <v>521.04999999999995</v>
      </c>
      <c r="I805" s="48">
        <f t="shared" si="24"/>
        <v>7815.75</v>
      </c>
      <c r="J805" s="48">
        <f t="shared" si="25"/>
        <v>9837.6849999999995</v>
      </c>
    </row>
    <row r="806" spans="1:11" s="11" customFormat="1" ht="9" customHeight="1">
      <c r="G806" s="94"/>
      <c r="H806" s="95"/>
      <c r="I806" s="95"/>
      <c r="J806" s="96"/>
    </row>
    <row r="807" spans="1:11" s="11" customFormat="1" ht="9" customHeight="1">
      <c r="G807" s="97" t="s">
        <v>438</v>
      </c>
      <c r="H807" s="98"/>
      <c r="I807" s="99"/>
      <c r="J807" s="99">
        <f>SUM(I18:I805)</f>
        <v>6598496.7509999992</v>
      </c>
      <c r="K807" s="85"/>
    </row>
    <row r="808" spans="1:11" s="11" customFormat="1" ht="9" customHeight="1">
      <c r="G808" s="97" t="s">
        <v>439</v>
      </c>
      <c r="H808" s="98"/>
      <c r="I808" s="99"/>
      <c r="J808" s="99">
        <f>J809-J807</f>
        <v>1707031.1279999977</v>
      </c>
    </row>
    <row r="809" spans="1:11" s="11" customFormat="1" ht="9" customHeight="1">
      <c r="G809" s="97" t="s">
        <v>440</v>
      </c>
      <c r="H809" s="98"/>
      <c r="I809" s="99"/>
      <c r="J809" s="99">
        <f>SUM(J18:J805)</f>
        <v>8305527.8789999969</v>
      </c>
    </row>
    <row r="815" spans="1:11" ht="9" customHeight="1">
      <c r="H815"/>
      <c r="I815"/>
      <c r="J815"/>
    </row>
    <row r="816" spans="1:11" ht="9" customHeight="1">
      <c r="H816"/>
      <c r="I816"/>
      <c r="J816"/>
    </row>
    <row r="817" spans="8:10" ht="9" customHeight="1">
      <c r="H817"/>
      <c r="I817"/>
      <c r="J817"/>
    </row>
    <row r="818" spans="8:10" ht="9" customHeight="1">
      <c r="H818"/>
      <c r="I818"/>
      <c r="J818"/>
    </row>
    <row r="819" spans="8:10" ht="9" customHeight="1">
      <c r="H819"/>
      <c r="I819"/>
      <c r="J819"/>
    </row>
    <row r="820" spans="8:10" ht="9" customHeight="1">
      <c r="H820"/>
      <c r="I820"/>
      <c r="J820"/>
    </row>
    <row r="821" spans="8:10" ht="9" customHeight="1">
      <c r="H821"/>
      <c r="I821"/>
      <c r="J821"/>
    </row>
    <row r="822" spans="8:10" ht="9" customHeight="1">
      <c r="H822"/>
      <c r="I822"/>
      <c r="J822"/>
    </row>
    <row r="823" spans="8:10" ht="9" customHeight="1">
      <c r="H823"/>
      <c r="I823"/>
      <c r="J823"/>
    </row>
  </sheetData>
  <mergeCells count="13">
    <mergeCell ref="I16:I17"/>
    <mergeCell ref="J16:J17"/>
    <mergeCell ref="G12:G13"/>
    <mergeCell ref="B16:B17"/>
    <mergeCell ref="A9:F12"/>
    <mergeCell ref="E16:E17"/>
    <mergeCell ref="F16:F17"/>
    <mergeCell ref="G16:G17"/>
    <mergeCell ref="G9:G10"/>
    <mergeCell ref="A14:F14"/>
    <mergeCell ref="A16:A17"/>
    <mergeCell ref="C16:D16"/>
    <mergeCell ref="H16:H17"/>
  </mergeCells>
  <hyperlinks>
    <hyperlink ref="D20" r:id="rId1" xr:uid="{00000000-0004-0000-0100-000000000000}"/>
    <hyperlink ref="E20" r:id="rId2" xr:uid="{00000000-0004-0000-0100-000001000000}"/>
    <hyperlink ref="D21" r:id="rId3" xr:uid="{00000000-0004-0000-0100-000002000000}"/>
    <hyperlink ref="E21" r:id="rId4" xr:uid="{00000000-0004-0000-0100-000003000000}"/>
    <hyperlink ref="D22" r:id="rId5" xr:uid="{00000000-0004-0000-0100-000004000000}"/>
    <hyperlink ref="E22" r:id="rId6" xr:uid="{00000000-0004-0000-0100-000005000000}"/>
    <hyperlink ref="D23" r:id="rId7" xr:uid="{00000000-0004-0000-0100-000006000000}"/>
    <hyperlink ref="E23" r:id="rId8" xr:uid="{00000000-0004-0000-0100-000007000000}"/>
    <hyperlink ref="E46" r:id="rId9" xr:uid="{00000000-0004-0000-0100-000008000000}"/>
    <hyperlink ref="E47" r:id="rId10" xr:uid="{00000000-0004-0000-0100-000009000000}"/>
    <hyperlink ref="E48" r:id="rId11" xr:uid="{00000000-0004-0000-0100-00000A000000}"/>
    <hyperlink ref="D231" r:id="rId12" xr:uid="{00000000-0004-0000-0100-00000B000000}"/>
    <hyperlink ref="E231" r:id="rId13" xr:uid="{00000000-0004-0000-0100-00000C000000}"/>
    <hyperlink ref="D232" r:id="rId14" xr:uid="{00000000-0004-0000-0100-00000D000000}"/>
    <hyperlink ref="E232" r:id="rId15" xr:uid="{00000000-0004-0000-0100-00000E000000}"/>
    <hyperlink ref="D233" r:id="rId16" xr:uid="{00000000-0004-0000-0100-00000F000000}"/>
    <hyperlink ref="E233" r:id="rId17" xr:uid="{00000000-0004-0000-0100-000010000000}"/>
    <hyperlink ref="D234" r:id="rId18" xr:uid="{00000000-0004-0000-0100-000011000000}"/>
    <hyperlink ref="E234" r:id="rId19" xr:uid="{00000000-0004-0000-0100-000012000000}"/>
    <hyperlink ref="D235" r:id="rId20" xr:uid="{00000000-0004-0000-0100-000013000000}"/>
    <hyperlink ref="E235" r:id="rId21" xr:uid="{00000000-0004-0000-0100-000014000000}"/>
    <hyperlink ref="D236" r:id="rId22" xr:uid="{00000000-0004-0000-0100-000015000000}"/>
    <hyperlink ref="E236" r:id="rId23" xr:uid="{00000000-0004-0000-0100-000016000000}"/>
    <hyperlink ref="D237" r:id="rId24" xr:uid="{00000000-0004-0000-0100-000017000000}"/>
    <hyperlink ref="E237" r:id="rId25" xr:uid="{00000000-0004-0000-0100-000018000000}"/>
    <hyperlink ref="D238" r:id="rId26" xr:uid="{00000000-0004-0000-0100-000019000000}"/>
    <hyperlink ref="E238" r:id="rId27" xr:uid="{00000000-0004-0000-0100-00001A000000}"/>
    <hyperlink ref="D239" r:id="rId28" xr:uid="{00000000-0004-0000-0100-00001B000000}"/>
    <hyperlink ref="E239" r:id="rId29" xr:uid="{00000000-0004-0000-0100-00001C000000}"/>
    <hyperlink ref="D240" r:id="rId30" xr:uid="{00000000-0004-0000-0100-00001D000000}"/>
    <hyperlink ref="E240" r:id="rId31" xr:uid="{00000000-0004-0000-0100-00001E000000}"/>
    <hyperlink ref="D241" r:id="rId32" xr:uid="{00000000-0004-0000-0100-00001F000000}"/>
    <hyperlink ref="E241" r:id="rId33" xr:uid="{00000000-0004-0000-0100-000020000000}"/>
    <hyperlink ref="D242" r:id="rId34" xr:uid="{00000000-0004-0000-0100-000021000000}"/>
    <hyperlink ref="E242" r:id="rId35" xr:uid="{00000000-0004-0000-0100-000022000000}"/>
    <hyperlink ref="D243" r:id="rId36" xr:uid="{00000000-0004-0000-0100-000023000000}"/>
    <hyperlink ref="E243" r:id="rId37" xr:uid="{00000000-0004-0000-0100-000024000000}"/>
    <hyperlink ref="D244" r:id="rId38" xr:uid="{00000000-0004-0000-0100-000025000000}"/>
    <hyperlink ref="E244" r:id="rId39" xr:uid="{00000000-0004-0000-0100-000026000000}"/>
    <hyperlink ref="D245" r:id="rId40" xr:uid="{00000000-0004-0000-0100-000027000000}"/>
    <hyperlink ref="E245" r:id="rId41" xr:uid="{00000000-0004-0000-0100-000028000000}"/>
    <hyperlink ref="D246" r:id="rId42" xr:uid="{00000000-0004-0000-0100-000029000000}"/>
    <hyperlink ref="E246" r:id="rId43" xr:uid="{00000000-0004-0000-0100-00002A000000}"/>
    <hyperlink ref="D247" r:id="rId44" xr:uid="{00000000-0004-0000-0100-00002B000000}"/>
    <hyperlink ref="E247" r:id="rId45" xr:uid="{00000000-0004-0000-0100-00002C000000}"/>
    <hyperlink ref="D248" r:id="rId46" xr:uid="{00000000-0004-0000-0100-00002D000000}"/>
    <hyperlink ref="E248" r:id="rId47" xr:uid="{00000000-0004-0000-0100-00002E000000}"/>
    <hyperlink ref="D249" r:id="rId48" xr:uid="{00000000-0004-0000-0100-00002F000000}"/>
    <hyperlink ref="E249" r:id="rId49" xr:uid="{00000000-0004-0000-0100-000030000000}"/>
    <hyperlink ref="D250" r:id="rId50" xr:uid="{00000000-0004-0000-0100-000031000000}"/>
    <hyperlink ref="E250" r:id="rId51" xr:uid="{00000000-0004-0000-0100-000032000000}"/>
    <hyperlink ref="D251" r:id="rId52" xr:uid="{00000000-0004-0000-0100-000033000000}"/>
    <hyperlink ref="E251" r:id="rId53" xr:uid="{00000000-0004-0000-0100-000034000000}"/>
    <hyperlink ref="D252" r:id="rId54" xr:uid="{00000000-0004-0000-0100-000035000000}"/>
    <hyperlink ref="E252" r:id="rId55" xr:uid="{00000000-0004-0000-0100-000036000000}"/>
    <hyperlink ref="D253" r:id="rId56" xr:uid="{00000000-0004-0000-0100-000037000000}"/>
    <hyperlink ref="E253" r:id="rId57" xr:uid="{00000000-0004-0000-0100-000038000000}"/>
    <hyperlink ref="D254" r:id="rId58" xr:uid="{00000000-0004-0000-0100-000039000000}"/>
    <hyperlink ref="E254" r:id="rId59" xr:uid="{00000000-0004-0000-0100-00003A000000}"/>
    <hyperlink ref="D255" r:id="rId60" xr:uid="{00000000-0004-0000-0100-00003B000000}"/>
    <hyperlink ref="E255" r:id="rId61" xr:uid="{00000000-0004-0000-0100-00003C000000}"/>
    <hyperlink ref="D256" r:id="rId62" xr:uid="{00000000-0004-0000-0100-00003D000000}"/>
    <hyperlink ref="E256" r:id="rId63" xr:uid="{00000000-0004-0000-0100-00003E000000}"/>
    <hyperlink ref="D257" r:id="rId64" xr:uid="{00000000-0004-0000-0100-00003F000000}"/>
    <hyperlink ref="E257" r:id="rId65" xr:uid="{00000000-0004-0000-0100-000040000000}"/>
    <hyperlink ref="D258" r:id="rId66" xr:uid="{00000000-0004-0000-0100-000041000000}"/>
    <hyperlink ref="E258" r:id="rId67" xr:uid="{00000000-0004-0000-0100-000042000000}"/>
    <hyperlink ref="D259" r:id="rId68" xr:uid="{00000000-0004-0000-0100-000043000000}"/>
    <hyperlink ref="E259" r:id="rId69" xr:uid="{00000000-0004-0000-0100-000044000000}"/>
    <hyperlink ref="D260" r:id="rId70" xr:uid="{00000000-0004-0000-0100-000045000000}"/>
    <hyperlink ref="E260" r:id="rId71" xr:uid="{00000000-0004-0000-0100-000046000000}"/>
    <hyperlink ref="D261" r:id="rId72" xr:uid="{00000000-0004-0000-0100-000047000000}"/>
    <hyperlink ref="E261" r:id="rId73" xr:uid="{00000000-0004-0000-0100-000048000000}"/>
    <hyperlink ref="D262" r:id="rId74" xr:uid="{00000000-0004-0000-0100-000049000000}"/>
    <hyperlink ref="E262" r:id="rId75" xr:uid="{00000000-0004-0000-0100-00004A000000}"/>
    <hyperlink ref="D263" r:id="rId76" xr:uid="{00000000-0004-0000-0100-00004B000000}"/>
    <hyperlink ref="E263" r:id="rId77" xr:uid="{00000000-0004-0000-0100-00004C000000}"/>
    <hyperlink ref="D264" r:id="rId78" xr:uid="{00000000-0004-0000-0100-00004D000000}"/>
    <hyperlink ref="E264" r:id="rId79" xr:uid="{00000000-0004-0000-0100-00004E000000}"/>
    <hyperlink ref="D265" r:id="rId80" xr:uid="{00000000-0004-0000-0100-00004F000000}"/>
    <hyperlink ref="E265" r:id="rId81" xr:uid="{00000000-0004-0000-0100-000050000000}"/>
    <hyperlink ref="D266" r:id="rId82" xr:uid="{00000000-0004-0000-0100-000051000000}"/>
    <hyperlink ref="E266" r:id="rId83" xr:uid="{00000000-0004-0000-0100-000052000000}"/>
    <hyperlink ref="D267" r:id="rId84" xr:uid="{00000000-0004-0000-0100-000053000000}"/>
    <hyperlink ref="E267" r:id="rId85" xr:uid="{00000000-0004-0000-0100-000054000000}"/>
    <hyperlink ref="D268" r:id="rId86" xr:uid="{00000000-0004-0000-0100-000055000000}"/>
    <hyperlink ref="E268" r:id="rId87" xr:uid="{00000000-0004-0000-0100-000056000000}"/>
    <hyperlink ref="D269" r:id="rId88" xr:uid="{00000000-0004-0000-0100-000057000000}"/>
    <hyperlink ref="E269" r:id="rId89" xr:uid="{00000000-0004-0000-0100-000058000000}"/>
    <hyperlink ref="D270" r:id="rId90" xr:uid="{00000000-0004-0000-0100-000059000000}"/>
    <hyperlink ref="E270" r:id="rId91" xr:uid="{00000000-0004-0000-0100-00005A000000}"/>
    <hyperlink ref="D271" r:id="rId92" xr:uid="{00000000-0004-0000-0100-00005B000000}"/>
    <hyperlink ref="E271" r:id="rId93" xr:uid="{00000000-0004-0000-0100-00005C000000}"/>
    <hyperlink ref="D272" r:id="rId94" xr:uid="{00000000-0004-0000-0100-00005D000000}"/>
    <hyperlink ref="E272" r:id="rId95" xr:uid="{00000000-0004-0000-0100-00005E000000}"/>
    <hyperlink ref="D273" r:id="rId96" xr:uid="{00000000-0004-0000-0100-00005F000000}"/>
    <hyperlink ref="E273" r:id="rId97" xr:uid="{00000000-0004-0000-0100-000060000000}"/>
    <hyperlink ref="D274" r:id="rId98" xr:uid="{00000000-0004-0000-0100-000061000000}"/>
    <hyperlink ref="E274" r:id="rId99" xr:uid="{00000000-0004-0000-0100-000062000000}"/>
    <hyperlink ref="D280" r:id="rId100" xr:uid="{00000000-0004-0000-0100-000063000000}"/>
    <hyperlink ref="E280" r:id="rId101" xr:uid="{00000000-0004-0000-0100-000064000000}"/>
    <hyperlink ref="D281" r:id="rId102" xr:uid="{00000000-0004-0000-0100-000065000000}"/>
    <hyperlink ref="E281" r:id="rId103" xr:uid="{00000000-0004-0000-0100-000066000000}"/>
    <hyperlink ref="D282" r:id="rId104" xr:uid="{00000000-0004-0000-0100-000067000000}"/>
    <hyperlink ref="E282" r:id="rId105" xr:uid="{00000000-0004-0000-0100-000068000000}"/>
    <hyperlink ref="D283" r:id="rId106" xr:uid="{00000000-0004-0000-0100-000069000000}"/>
    <hyperlink ref="E283" r:id="rId107" xr:uid="{00000000-0004-0000-0100-00006A000000}"/>
    <hyperlink ref="D284" r:id="rId108" xr:uid="{00000000-0004-0000-0100-00006B000000}"/>
    <hyperlink ref="E284" r:id="rId109" xr:uid="{00000000-0004-0000-0100-00006C000000}"/>
    <hyperlink ref="D285" r:id="rId110" xr:uid="{00000000-0004-0000-0100-00006D000000}"/>
    <hyperlink ref="E285" r:id="rId111" xr:uid="{00000000-0004-0000-0100-00006E000000}"/>
    <hyperlink ref="D286" r:id="rId112" xr:uid="{00000000-0004-0000-0100-00006F000000}"/>
    <hyperlink ref="E286" r:id="rId113" xr:uid="{00000000-0004-0000-0100-000070000000}"/>
    <hyperlink ref="D287" r:id="rId114" xr:uid="{00000000-0004-0000-0100-000071000000}"/>
    <hyperlink ref="E287" r:id="rId115" xr:uid="{00000000-0004-0000-0100-000072000000}"/>
    <hyperlink ref="D288" r:id="rId116" xr:uid="{00000000-0004-0000-0100-000073000000}"/>
    <hyperlink ref="E288" r:id="rId117" xr:uid="{00000000-0004-0000-0100-000074000000}"/>
    <hyperlink ref="D289" r:id="rId118" xr:uid="{00000000-0004-0000-0100-000075000000}"/>
    <hyperlink ref="E289" r:id="rId119" xr:uid="{00000000-0004-0000-0100-000076000000}"/>
    <hyperlink ref="D290" r:id="rId120" xr:uid="{00000000-0004-0000-0100-000077000000}"/>
    <hyperlink ref="E290" r:id="rId121" xr:uid="{00000000-0004-0000-0100-000078000000}"/>
    <hyperlink ref="D292" r:id="rId122" xr:uid="{00000000-0004-0000-0100-000079000000}"/>
    <hyperlink ref="E292" r:id="rId123" xr:uid="{00000000-0004-0000-0100-00007A000000}"/>
    <hyperlink ref="D293" r:id="rId124" xr:uid="{00000000-0004-0000-0100-00007B000000}"/>
    <hyperlink ref="E293" r:id="rId125" xr:uid="{00000000-0004-0000-0100-00007C000000}"/>
    <hyperlink ref="D294" r:id="rId126" xr:uid="{00000000-0004-0000-0100-00007D000000}"/>
    <hyperlink ref="E294" r:id="rId127" xr:uid="{00000000-0004-0000-0100-00007E000000}"/>
    <hyperlink ref="D295" r:id="rId128" xr:uid="{00000000-0004-0000-0100-00007F000000}"/>
    <hyperlink ref="E295" r:id="rId129" xr:uid="{00000000-0004-0000-0100-000080000000}"/>
    <hyperlink ref="D296" r:id="rId130" xr:uid="{00000000-0004-0000-0100-000081000000}"/>
    <hyperlink ref="E296" r:id="rId131" xr:uid="{00000000-0004-0000-0100-000082000000}"/>
    <hyperlink ref="D297" r:id="rId132" xr:uid="{00000000-0004-0000-0100-000083000000}"/>
    <hyperlink ref="E297" r:id="rId133" xr:uid="{00000000-0004-0000-0100-000084000000}"/>
    <hyperlink ref="D298" r:id="rId134" xr:uid="{00000000-0004-0000-0100-000085000000}"/>
    <hyperlink ref="E298" r:id="rId135" xr:uid="{00000000-0004-0000-0100-000086000000}"/>
    <hyperlink ref="D325" r:id="rId136" xr:uid="{00000000-0004-0000-0100-000087000000}"/>
    <hyperlink ref="E325" r:id="rId137" xr:uid="{00000000-0004-0000-0100-000088000000}"/>
    <hyperlink ref="D326" r:id="rId138" xr:uid="{00000000-0004-0000-0100-000089000000}"/>
    <hyperlink ref="E326" r:id="rId139" xr:uid="{00000000-0004-0000-0100-00008A000000}"/>
    <hyperlink ref="D327" r:id="rId140" xr:uid="{00000000-0004-0000-0100-00008B000000}"/>
    <hyperlink ref="E327" r:id="rId141" xr:uid="{00000000-0004-0000-0100-00008C000000}"/>
    <hyperlink ref="D328" r:id="rId142" xr:uid="{00000000-0004-0000-0100-00008D000000}"/>
    <hyperlink ref="E328" r:id="rId143" xr:uid="{00000000-0004-0000-0100-00008E000000}"/>
    <hyperlink ref="D330" r:id="rId144" xr:uid="{00000000-0004-0000-0100-00008F000000}"/>
    <hyperlink ref="E330" r:id="rId145" xr:uid="{00000000-0004-0000-0100-000090000000}"/>
    <hyperlink ref="D665" r:id="rId146" xr:uid="{00000000-0004-0000-0100-000091000000}"/>
    <hyperlink ref="E665" r:id="rId147" xr:uid="{00000000-0004-0000-0100-000092000000}"/>
    <hyperlink ref="D798" r:id="rId148" xr:uid="{00000000-0004-0000-0100-000093000000}"/>
    <hyperlink ref="E798" r:id="rId149" xr:uid="{00000000-0004-0000-0100-000094000000}"/>
    <hyperlink ref="D799" r:id="rId150" xr:uid="{00000000-0004-0000-0100-000095000000}"/>
    <hyperlink ref="E799" r:id="rId151" xr:uid="{00000000-0004-0000-0100-000096000000}"/>
    <hyperlink ref="D800" r:id="rId152" xr:uid="{00000000-0004-0000-0100-000097000000}"/>
    <hyperlink ref="E800" r:id="rId153" xr:uid="{00000000-0004-0000-0100-000098000000}"/>
    <hyperlink ref="D801" r:id="rId154" xr:uid="{00000000-0004-0000-0100-000099000000}"/>
    <hyperlink ref="E801" r:id="rId155" xr:uid="{00000000-0004-0000-0100-00009A000000}"/>
    <hyperlink ref="D805" r:id="rId156" xr:uid="{00000000-0004-0000-0100-00009B000000}"/>
    <hyperlink ref="E805" r:id="rId157" xr:uid="{00000000-0004-0000-0100-00009C000000}"/>
  </hyperlinks>
  <pageMargins left="0.31496099999999999" right="0.31496099999999999" top="1.37795" bottom="0.78740200000000005" header="0.19685" footer="0.31496099999999999"/>
  <pageSetup scale="85" orientation="portrait"/>
  <drawing r:id="rId158"/>
  <legacyDrawing r:id="rId15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450"/>
  <sheetViews>
    <sheetView defaultGridColor="0" topLeftCell="A5446" colorId="12" workbookViewId="0">
      <selection activeCell="I5456" sqref="I5456"/>
    </sheetView>
  </sheetViews>
  <sheetFormatPr defaultColWidth="9.140625" defaultRowHeight="9" customHeight="1"/>
  <cols>
    <col min="1" max="1" width="5.140625" style="6" customWidth="1"/>
    <col min="2" max="2" width="11.42578125" style="7" customWidth="1"/>
    <col min="3" max="3" width="6.7109375" style="6" customWidth="1"/>
    <col min="4" max="4" width="9.42578125" style="7" customWidth="1"/>
    <col min="5" max="5" width="38" style="100" customWidth="1"/>
    <col min="6" max="6" width="14.42578125" style="6" customWidth="1"/>
    <col min="7" max="7" width="6.85546875" style="9" customWidth="1"/>
    <col min="8" max="8" width="13" style="10" customWidth="1"/>
    <col min="9" max="18" width="9.140625" style="10" customWidth="1"/>
    <col min="19" max="19" width="9.140625" style="5" customWidth="1"/>
    <col min="20" max="16384" width="9.140625" style="5"/>
  </cols>
  <sheetData>
    <row r="1" spans="1:11" s="11" customFormat="1" ht="12.75" customHeight="1">
      <c r="A1" s="12" t="s">
        <v>6</v>
      </c>
      <c r="B1" s="13"/>
      <c r="C1" s="13"/>
      <c r="D1" s="13"/>
      <c r="E1" s="13"/>
      <c r="F1" s="14"/>
      <c r="G1" s="101"/>
      <c r="H1" s="102"/>
    </row>
    <row r="2" spans="1:11" s="11" customFormat="1" ht="13.7" customHeight="1">
      <c r="A2" s="19"/>
      <c r="B2" s="20"/>
      <c r="C2" s="20"/>
      <c r="D2" s="20"/>
      <c r="E2" s="20"/>
      <c r="F2" s="21"/>
      <c r="G2" s="101"/>
      <c r="H2" s="102"/>
    </row>
    <row r="3" spans="1:11" s="11" customFormat="1" ht="13.7" customHeight="1">
      <c r="A3" s="19"/>
      <c r="B3" s="20"/>
      <c r="C3" s="20"/>
      <c r="D3" s="20"/>
      <c r="E3" s="20"/>
      <c r="F3" s="21"/>
      <c r="G3" s="103"/>
      <c r="H3" s="104"/>
    </row>
    <row r="4" spans="1:11" s="11" customFormat="1" ht="13.7" customHeight="1">
      <c r="A4" s="19"/>
      <c r="B4" s="20"/>
      <c r="C4" s="20"/>
      <c r="D4" s="20"/>
      <c r="E4" s="20"/>
      <c r="F4" s="21"/>
      <c r="G4" s="105"/>
      <c r="H4" s="102"/>
    </row>
    <row r="5" spans="1:11" s="11" customFormat="1" ht="13.7" customHeight="1">
      <c r="A5" s="27"/>
      <c r="B5" s="28"/>
      <c r="C5" s="28"/>
      <c r="D5" s="28"/>
      <c r="E5" s="29"/>
      <c r="F5" s="30"/>
      <c r="G5" s="105"/>
      <c r="H5" s="102"/>
    </row>
    <row r="6" spans="1:11" s="11" customFormat="1" ht="9" hidden="1" customHeight="1">
      <c r="A6" s="448" t="s">
        <v>14</v>
      </c>
      <c r="B6" s="449"/>
      <c r="C6" s="449"/>
      <c r="D6" s="449"/>
      <c r="E6" s="449"/>
      <c r="F6" s="449"/>
      <c r="G6" s="32"/>
      <c r="I6" s="35"/>
      <c r="J6" s="35"/>
    </row>
    <row r="7" spans="1:11" s="11" customFormat="1" ht="9" hidden="1" customHeight="1">
      <c r="A7" s="36"/>
      <c r="B7" s="31"/>
      <c r="C7" s="31"/>
      <c r="D7" s="31"/>
      <c r="E7" s="31"/>
      <c r="F7" s="37"/>
      <c r="G7" s="25"/>
    </row>
    <row r="8" spans="1:11" s="11" customFormat="1" ht="9" customHeight="1">
      <c r="A8" s="39" t="s">
        <v>15</v>
      </c>
      <c r="B8" s="40" t="s">
        <v>16</v>
      </c>
      <c r="C8" s="39" t="s">
        <v>17</v>
      </c>
      <c r="D8" s="41"/>
      <c r="E8" s="40" t="s">
        <v>18</v>
      </c>
      <c r="F8" s="39" t="s">
        <v>19</v>
      </c>
      <c r="G8" s="106" t="s">
        <v>21</v>
      </c>
      <c r="H8" s="107" t="s">
        <v>21</v>
      </c>
    </row>
    <row r="9" spans="1:11" s="11" customFormat="1" ht="9.9499999999999993" customHeight="1">
      <c r="A9" s="41"/>
      <c r="B9" s="42"/>
      <c r="C9" s="40" t="s">
        <v>24</v>
      </c>
      <c r="D9" s="40" t="s">
        <v>25</v>
      </c>
      <c r="E9" s="43"/>
      <c r="F9" s="41"/>
      <c r="G9" s="108"/>
      <c r="H9" s="109"/>
    </row>
    <row r="10" spans="1:11" s="11" customFormat="1" ht="9.9499999999999993" customHeight="1">
      <c r="A10" s="110" t="s">
        <v>26</v>
      </c>
      <c r="B10" s="110" t="s">
        <v>27</v>
      </c>
      <c r="C10" s="110" t="s">
        <v>28</v>
      </c>
      <c r="D10" s="110" t="s">
        <v>29</v>
      </c>
      <c r="E10" s="111" t="s">
        <v>30</v>
      </c>
      <c r="F10" s="112" t="s">
        <v>19</v>
      </c>
      <c r="G10" s="113">
        <v>814.65</v>
      </c>
      <c r="H10" s="114">
        <v>814.65</v>
      </c>
      <c r="I10" s="115"/>
      <c r="K10" s="116">
        <f>ROUND(H10*0.75,2)</f>
        <v>610.99</v>
      </c>
    </row>
    <row r="11" spans="1:11" s="11" customFormat="1" ht="9.9499999999999993" customHeight="1">
      <c r="A11" s="64"/>
      <c r="C11" s="117"/>
      <c r="E11" s="44" t="s">
        <v>442</v>
      </c>
      <c r="F11" s="45" t="s">
        <v>19</v>
      </c>
      <c r="G11" s="118" t="s">
        <v>20</v>
      </c>
      <c r="H11" s="119" t="s">
        <v>443</v>
      </c>
      <c r="I11" s="45" t="s">
        <v>444</v>
      </c>
    </row>
    <row r="12" spans="1:11" s="11" customFormat="1" ht="30" customHeight="1">
      <c r="A12" s="64"/>
      <c r="C12" s="117"/>
      <c r="E12" s="44" t="s">
        <v>445</v>
      </c>
      <c r="F12" s="45" t="s">
        <v>446</v>
      </c>
      <c r="G12" s="120">
        <v>1.8</v>
      </c>
      <c r="H12" s="121">
        <v>268</v>
      </c>
      <c r="I12" s="51">
        <f>ROUND(G12*H12,2)</f>
        <v>482.4</v>
      </c>
    </row>
    <row r="13" spans="1:11" s="11" customFormat="1" ht="30" customHeight="1">
      <c r="A13" s="64"/>
      <c r="C13" s="117"/>
      <c r="E13" s="44" t="s">
        <v>447</v>
      </c>
      <c r="F13" s="45" t="s">
        <v>448</v>
      </c>
      <c r="G13" s="120">
        <v>1</v>
      </c>
      <c r="H13" s="121">
        <v>50</v>
      </c>
      <c r="I13" s="51">
        <f>ROUND(G13*H13,2)</f>
        <v>50</v>
      </c>
    </row>
    <row r="14" spans="1:11" s="11" customFormat="1" ht="13.7" customHeight="1">
      <c r="A14" s="64"/>
      <c r="C14" s="117"/>
      <c r="F14" s="45" t="s">
        <v>449</v>
      </c>
      <c r="G14" s="120"/>
      <c r="H14" s="122"/>
      <c r="I14" s="123">
        <f>ROUND(14.93*G12+14.93*G13,2)</f>
        <v>41.8</v>
      </c>
    </row>
    <row r="15" spans="1:11" s="11" customFormat="1" ht="13.7" customHeight="1">
      <c r="A15" s="64"/>
      <c r="C15" s="117"/>
      <c r="F15" s="45" t="s">
        <v>450</v>
      </c>
      <c r="G15" s="120"/>
      <c r="H15" s="122"/>
      <c r="I15" s="123">
        <f>ROUND(I14*0.8783,2)</f>
        <v>36.71</v>
      </c>
    </row>
    <row r="16" spans="1:11" s="11" customFormat="1" ht="13.7" customHeight="1">
      <c r="A16" s="64"/>
      <c r="C16" s="117"/>
      <c r="E16" s="124"/>
      <c r="F16" s="125" t="s">
        <v>451</v>
      </c>
      <c r="G16" s="126"/>
      <c r="H16" s="127"/>
      <c r="I16" s="128">
        <f>I12+I13+I14+I15</f>
        <v>610.91</v>
      </c>
    </row>
    <row r="17" spans="1:11" s="11" customFormat="1" ht="9.9499999999999993" customHeight="1">
      <c r="A17" s="110" t="s">
        <v>31</v>
      </c>
      <c r="B17" s="110" t="s">
        <v>27</v>
      </c>
      <c r="C17" s="110" t="s">
        <v>28</v>
      </c>
      <c r="D17" s="110" t="s">
        <v>32</v>
      </c>
      <c r="E17" s="111" t="s">
        <v>33</v>
      </c>
      <c r="F17" s="112" t="s">
        <v>19</v>
      </c>
      <c r="G17" s="113">
        <v>814.65</v>
      </c>
      <c r="H17" s="114">
        <v>814.65</v>
      </c>
      <c r="I17" s="115"/>
      <c r="K17" s="116">
        <f>ROUND(H17*0.75,2)</f>
        <v>610.99</v>
      </c>
    </row>
    <row r="18" spans="1:11" s="11" customFormat="1" ht="9.9499999999999993" customHeight="1">
      <c r="A18" s="64"/>
      <c r="C18" s="117"/>
      <c r="E18" s="44" t="s">
        <v>442</v>
      </c>
      <c r="F18" s="45" t="s">
        <v>19</v>
      </c>
      <c r="G18" s="118" t="s">
        <v>20</v>
      </c>
      <c r="H18" s="119" t="s">
        <v>443</v>
      </c>
      <c r="I18" s="45" t="s">
        <v>444</v>
      </c>
    </row>
    <row r="19" spans="1:11" s="11" customFormat="1" ht="30" customHeight="1">
      <c r="A19" s="64"/>
      <c r="C19" s="117"/>
      <c r="E19" s="44" t="s">
        <v>445</v>
      </c>
      <c r="F19" s="45" t="s">
        <v>446</v>
      </c>
      <c r="G19" s="120">
        <v>1.8</v>
      </c>
      <c r="H19" s="121">
        <v>268</v>
      </c>
      <c r="I19" s="51">
        <f>ROUND(G19*H19,2)</f>
        <v>482.4</v>
      </c>
    </row>
    <row r="20" spans="1:11" s="11" customFormat="1" ht="30" customHeight="1">
      <c r="A20" s="64"/>
      <c r="C20" s="117"/>
      <c r="E20" s="44" t="s">
        <v>447</v>
      </c>
      <c r="F20" s="45" t="s">
        <v>448</v>
      </c>
      <c r="G20" s="120">
        <v>1</v>
      </c>
      <c r="H20" s="121">
        <v>50</v>
      </c>
      <c r="I20" s="51">
        <f>ROUND(G20*H20,2)</f>
        <v>50</v>
      </c>
    </row>
    <row r="21" spans="1:11" s="11" customFormat="1" ht="13.7" customHeight="1">
      <c r="A21" s="64"/>
      <c r="C21" s="117"/>
      <c r="F21" s="45" t="s">
        <v>449</v>
      </c>
      <c r="G21" s="120"/>
      <c r="H21" s="122"/>
      <c r="I21" s="123">
        <f>ROUND(14.93*G19+14.93*G20,2)</f>
        <v>41.8</v>
      </c>
    </row>
    <row r="22" spans="1:11" s="11" customFormat="1" ht="13.7" customHeight="1">
      <c r="A22" s="64"/>
      <c r="C22" s="117"/>
      <c r="F22" s="45" t="s">
        <v>450</v>
      </c>
      <c r="G22" s="120"/>
      <c r="H22" s="122"/>
      <c r="I22" s="123">
        <f>ROUND(I21*0.8783,2)</f>
        <v>36.71</v>
      </c>
    </row>
    <row r="23" spans="1:11" s="11" customFormat="1" ht="13.7" customHeight="1">
      <c r="A23" s="64"/>
      <c r="C23" s="117"/>
      <c r="E23" s="124"/>
      <c r="F23" s="125" t="s">
        <v>451</v>
      </c>
      <c r="G23" s="126"/>
      <c r="H23" s="127"/>
      <c r="I23" s="128">
        <f>I19+I21+I22+I20</f>
        <v>610.91</v>
      </c>
    </row>
    <row r="24" spans="1:11" s="11" customFormat="1" ht="20.100000000000001" customHeight="1">
      <c r="A24" s="110" t="s">
        <v>34</v>
      </c>
      <c r="B24" s="110" t="s">
        <v>27</v>
      </c>
      <c r="C24" s="110" t="s">
        <v>13</v>
      </c>
      <c r="D24" s="110" t="s">
        <v>452</v>
      </c>
      <c r="E24" s="111" t="s">
        <v>453</v>
      </c>
      <c r="F24" s="112" t="s">
        <v>19</v>
      </c>
      <c r="G24" s="129">
        <v>750</v>
      </c>
      <c r="H24" s="130">
        <v>750</v>
      </c>
      <c r="I24" s="115"/>
      <c r="K24" s="131">
        <f>ROUND(H24*0.75,2)</f>
        <v>562.5</v>
      </c>
    </row>
    <row r="25" spans="1:11" s="11" customFormat="1" ht="20.100000000000001" customHeight="1">
      <c r="A25" s="64"/>
      <c r="C25" s="117"/>
      <c r="E25" s="44" t="s">
        <v>454</v>
      </c>
      <c r="F25" s="45" t="s">
        <v>19</v>
      </c>
      <c r="G25" s="120">
        <v>1</v>
      </c>
      <c r="H25" s="121">
        <v>562.5</v>
      </c>
      <c r="I25" s="51">
        <f>ROUND(G25*H25,2)</f>
        <v>562.5</v>
      </c>
    </row>
    <row r="26" spans="1:11" s="11" customFormat="1" ht="13.7" customHeight="1">
      <c r="A26" s="64"/>
      <c r="C26" s="117"/>
      <c r="E26" s="124"/>
      <c r="F26" s="125" t="s">
        <v>451</v>
      </c>
      <c r="G26" s="126"/>
      <c r="H26" s="127"/>
      <c r="I26" s="128">
        <f>I25</f>
        <v>562.5</v>
      </c>
    </row>
    <row r="27" spans="1:11" s="11" customFormat="1" ht="9.9499999999999993" customHeight="1">
      <c r="A27" s="110" t="s">
        <v>37</v>
      </c>
      <c r="B27" s="110" t="s">
        <v>27</v>
      </c>
      <c r="C27" s="110" t="s">
        <v>13</v>
      </c>
      <c r="D27" s="110" t="s">
        <v>455</v>
      </c>
      <c r="E27" s="111" t="s">
        <v>456</v>
      </c>
      <c r="F27" s="112" t="s">
        <v>40</v>
      </c>
      <c r="G27" s="129">
        <v>1000</v>
      </c>
      <c r="H27" s="114">
        <v>1000</v>
      </c>
      <c r="I27" s="115"/>
      <c r="K27" s="116">
        <f>ROUND(H27*0.75,2)</f>
        <v>750</v>
      </c>
    </row>
    <row r="28" spans="1:11" s="11" customFormat="1" ht="9.9499999999999993" customHeight="1">
      <c r="A28" s="64"/>
      <c r="C28" s="117"/>
      <c r="E28" s="44" t="s">
        <v>457</v>
      </c>
      <c r="F28" s="45" t="s">
        <v>19</v>
      </c>
      <c r="G28" s="120">
        <v>1</v>
      </c>
      <c r="H28" s="121">
        <v>750</v>
      </c>
      <c r="I28" s="51">
        <f>ROUND(G28*H28,2)</f>
        <v>750</v>
      </c>
    </row>
    <row r="29" spans="1:11" s="11" customFormat="1" ht="13.7" customHeight="1">
      <c r="A29" s="64"/>
      <c r="C29" s="117"/>
      <c r="E29" s="124"/>
      <c r="F29" s="125" t="s">
        <v>451</v>
      </c>
      <c r="G29" s="126"/>
      <c r="H29" s="127"/>
      <c r="I29" s="128">
        <f>I28</f>
        <v>750</v>
      </c>
    </row>
    <row r="30" spans="1:11" s="11" customFormat="1" ht="9.9499999999999993" customHeight="1">
      <c r="A30" s="110" t="s">
        <v>41</v>
      </c>
      <c r="B30" s="110" t="s">
        <v>27</v>
      </c>
      <c r="C30" s="110" t="s">
        <v>13</v>
      </c>
      <c r="D30" s="110" t="s">
        <v>458</v>
      </c>
      <c r="E30" s="111" t="s">
        <v>459</v>
      </c>
      <c r="F30" s="112" t="s">
        <v>40</v>
      </c>
      <c r="G30" s="129">
        <v>1300</v>
      </c>
      <c r="H30" s="114">
        <v>1300</v>
      </c>
      <c r="I30" s="115"/>
      <c r="K30" s="116">
        <f>ROUND(H30*0.75,2)</f>
        <v>975</v>
      </c>
    </row>
    <row r="31" spans="1:11" s="11" customFormat="1" ht="9.9499999999999993" customHeight="1">
      <c r="A31" s="64"/>
      <c r="C31" s="117"/>
      <c r="E31" s="44" t="s">
        <v>457</v>
      </c>
      <c r="F31" s="45" t="s">
        <v>19</v>
      </c>
      <c r="G31" s="120">
        <v>1</v>
      </c>
      <c r="H31" s="121">
        <v>975</v>
      </c>
      <c r="I31" s="51">
        <f>ROUND(G31*H31,2)</f>
        <v>975</v>
      </c>
    </row>
    <row r="32" spans="1:11" s="11" customFormat="1" ht="13.7" customHeight="1">
      <c r="A32" s="64"/>
      <c r="C32" s="117"/>
      <c r="E32" s="124"/>
      <c r="F32" s="125" t="s">
        <v>451</v>
      </c>
      <c r="G32" s="126"/>
      <c r="H32" s="127"/>
      <c r="I32" s="128">
        <f>I31</f>
        <v>975</v>
      </c>
    </row>
    <row r="33" spans="1:16" s="11" customFormat="1" ht="9.9499999999999993" customHeight="1">
      <c r="A33" s="110" t="s">
        <v>44</v>
      </c>
      <c r="B33" s="110" t="s">
        <v>27</v>
      </c>
      <c r="C33" s="110" t="s">
        <v>13</v>
      </c>
      <c r="D33" s="110" t="s">
        <v>460</v>
      </c>
      <c r="E33" s="111" t="s">
        <v>461</v>
      </c>
      <c r="F33" s="112" t="s">
        <v>47</v>
      </c>
      <c r="G33" s="129">
        <v>0.4</v>
      </c>
      <c r="H33" s="114">
        <v>0.4</v>
      </c>
      <c r="I33" s="115"/>
      <c r="K33" s="116">
        <f>ROUND(H33*0.75,2)</f>
        <v>0.3</v>
      </c>
    </row>
    <row r="34" spans="1:16" s="11" customFormat="1" ht="9.9499999999999993" customHeight="1">
      <c r="A34" s="64"/>
      <c r="C34" s="117"/>
      <c r="E34" s="44" t="s">
        <v>462</v>
      </c>
      <c r="F34" s="45" t="s">
        <v>19</v>
      </c>
      <c r="G34" s="120">
        <v>1</v>
      </c>
      <c r="H34" s="121">
        <v>0.3</v>
      </c>
      <c r="I34" s="51">
        <f>ROUND(G34*H34,2)</f>
        <v>0.3</v>
      </c>
    </row>
    <row r="35" spans="1:16" s="11" customFormat="1" ht="13.7" customHeight="1">
      <c r="A35" s="64"/>
      <c r="C35" s="117"/>
      <c r="E35" s="124"/>
      <c r="F35" s="125" t="s">
        <v>451</v>
      </c>
      <c r="G35" s="126"/>
      <c r="H35" s="127"/>
      <c r="I35" s="128">
        <f>I34</f>
        <v>0.3</v>
      </c>
    </row>
    <row r="36" spans="1:16" s="11" customFormat="1" ht="9.9499999999999993" customHeight="1">
      <c r="A36" s="110" t="s">
        <v>48</v>
      </c>
      <c r="B36" s="110" t="s">
        <v>27</v>
      </c>
      <c r="C36" s="110" t="s">
        <v>12</v>
      </c>
      <c r="D36" s="132">
        <v>98458</v>
      </c>
      <c r="E36" s="111" t="str">
        <f>VLOOKUP(D36,SERVIÇOS_AGOST!$A$7:$D$7425,2,0)</f>
        <v>TAPUME COM COMPENSADO DE MADEIRA. AF_05/2018</v>
      </c>
      <c r="F36" s="112" t="str">
        <f>VLOOKUP(D36,SERVIÇOS_AGOST!$A$7:$D$7425,3,0)</f>
        <v>M2</v>
      </c>
      <c r="G36" s="129">
        <f>VLOOKUP(D36,SERVIÇOS_AGOST!$A$7:$D$7425,4,0)</f>
        <v>153.79</v>
      </c>
      <c r="H36" s="114">
        <v>153.79</v>
      </c>
      <c r="I36" s="115"/>
      <c r="K36" s="116">
        <f>ROUND(H36*0.75,2)</f>
        <v>115.34</v>
      </c>
    </row>
    <row r="37" spans="1:16" s="11" customFormat="1" ht="9.9499999999999993" customHeight="1">
      <c r="A37" s="64"/>
      <c r="C37" s="117"/>
      <c r="E37" s="44" t="s">
        <v>463</v>
      </c>
      <c r="F37" s="45" t="s">
        <v>464</v>
      </c>
      <c r="G37" s="120">
        <v>0.3</v>
      </c>
      <c r="H37" s="133" t="s">
        <v>465</v>
      </c>
      <c r="I37" s="51">
        <f t="shared" ref="I37:I45" si="0">ROUND(G37*H37,2)</f>
        <v>4.41</v>
      </c>
    </row>
    <row r="38" spans="1:16" s="11" customFormat="1" ht="9.9499999999999993" customHeight="1">
      <c r="A38" s="64"/>
      <c r="C38" s="117"/>
      <c r="E38" s="44" t="s">
        <v>466</v>
      </c>
      <c r="F38" s="45" t="s">
        <v>464</v>
      </c>
      <c r="G38" s="120">
        <v>0.6</v>
      </c>
      <c r="H38" s="133" t="s">
        <v>467</v>
      </c>
      <c r="I38" s="51">
        <f t="shared" si="0"/>
        <v>11.18</v>
      </c>
      <c r="K38" s="134">
        <v>0.5</v>
      </c>
      <c r="L38" s="134">
        <v>15</v>
      </c>
      <c r="M38" s="134">
        <v>20</v>
      </c>
      <c r="O38" s="134">
        <f>K38*L38</f>
        <v>7.5</v>
      </c>
      <c r="P38" s="134">
        <f>K38*M38</f>
        <v>10</v>
      </c>
    </row>
    <row r="39" spans="1:16" s="11" customFormat="1" ht="20.100000000000001" customHeight="1">
      <c r="A39" s="64"/>
      <c r="C39" s="117"/>
      <c r="E39" s="44" t="s">
        <v>468</v>
      </c>
      <c r="F39" s="45" t="s">
        <v>446</v>
      </c>
      <c r="G39" s="120">
        <v>4.0000000000000001E-3</v>
      </c>
      <c r="H39" s="121">
        <v>15.48</v>
      </c>
      <c r="I39" s="51">
        <f t="shared" si="0"/>
        <v>0.06</v>
      </c>
    </row>
    <row r="40" spans="1:16" s="11" customFormat="1" ht="20.100000000000001" customHeight="1">
      <c r="A40" s="64"/>
      <c r="C40" s="117"/>
      <c r="E40" s="44" t="s">
        <v>469</v>
      </c>
      <c r="F40" s="45" t="s">
        <v>448</v>
      </c>
      <c r="G40" s="120">
        <v>1.4999999999999999E-2</v>
      </c>
      <c r="H40" s="121">
        <v>14.47</v>
      </c>
      <c r="I40" s="51">
        <f t="shared" si="0"/>
        <v>0.22</v>
      </c>
      <c r="K40" s="134">
        <v>0.4</v>
      </c>
      <c r="L40" s="134">
        <v>15</v>
      </c>
      <c r="M40" s="134">
        <v>20</v>
      </c>
      <c r="O40" s="134">
        <f>K40*L40</f>
        <v>6</v>
      </c>
      <c r="P40" s="134">
        <f>K40*M40</f>
        <v>8</v>
      </c>
    </row>
    <row r="41" spans="1:16" s="11" customFormat="1" ht="20.100000000000001" customHeight="1">
      <c r="A41" s="64"/>
      <c r="C41" s="117"/>
      <c r="E41" s="44" t="s">
        <v>470</v>
      </c>
      <c r="F41" s="45" t="s">
        <v>471</v>
      </c>
      <c r="G41" s="120">
        <v>2E-3</v>
      </c>
      <c r="H41" s="133" t="s">
        <v>472</v>
      </c>
      <c r="I41" s="51">
        <f t="shared" si="0"/>
        <v>0.77</v>
      </c>
      <c r="K41" s="134">
        <v>0.5</v>
      </c>
      <c r="L41" s="134">
        <f>6/K41</f>
        <v>12</v>
      </c>
      <c r="M41" s="134">
        <f>(M40/L40)*L41</f>
        <v>16</v>
      </c>
      <c r="O41" s="134">
        <f>K41*L41</f>
        <v>6</v>
      </c>
      <c r="P41" s="134">
        <f>K41*M41</f>
        <v>8</v>
      </c>
    </row>
    <row r="42" spans="1:16" s="11" customFormat="1" ht="20.100000000000001" customHeight="1">
      <c r="A42" s="64"/>
      <c r="C42" s="117"/>
      <c r="E42" s="44" t="s">
        <v>473</v>
      </c>
      <c r="F42" s="45" t="s">
        <v>53</v>
      </c>
      <c r="G42" s="120">
        <v>1.06</v>
      </c>
      <c r="H42" s="121">
        <v>32.43</v>
      </c>
      <c r="I42" s="51">
        <f t="shared" si="0"/>
        <v>34.380000000000003</v>
      </c>
    </row>
    <row r="43" spans="1:16" s="11" customFormat="1" ht="20.100000000000001" customHeight="1">
      <c r="A43" s="64"/>
      <c r="C43" s="117"/>
      <c r="E43" s="44" t="s">
        <v>474</v>
      </c>
      <c r="F43" s="45" t="s">
        <v>53</v>
      </c>
      <c r="G43" s="120">
        <v>1.06</v>
      </c>
      <c r="H43" s="121">
        <v>24.6</v>
      </c>
      <c r="I43" s="51">
        <f t="shared" si="0"/>
        <v>26.08</v>
      </c>
    </row>
    <row r="44" spans="1:16" s="11" customFormat="1" ht="9.9499999999999993" customHeight="1">
      <c r="A44" s="64"/>
      <c r="C44" s="117"/>
      <c r="E44" s="44" t="s">
        <v>475</v>
      </c>
      <c r="F44" s="45" t="s">
        <v>476</v>
      </c>
      <c r="G44" s="120">
        <v>0.04</v>
      </c>
      <c r="H44" s="121">
        <v>18</v>
      </c>
      <c r="I44" s="51">
        <f t="shared" si="0"/>
        <v>0.72</v>
      </c>
    </row>
    <row r="45" spans="1:16" s="11" customFormat="1" ht="20.100000000000001" customHeight="1">
      <c r="A45" s="64"/>
      <c r="C45" s="117"/>
      <c r="E45" s="44" t="s">
        <v>477</v>
      </c>
      <c r="F45" s="45" t="s">
        <v>478</v>
      </c>
      <c r="G45" s="120">
        <v>1.085</v>
      </c>
      <c r="H45" s="121">
        <v>34.6</v>
      </c>
      <c r="I45" s="51">
        <f t="shared" si="0"/>
        <v>37.54</v>
      </c>
    </row>
    <row r="46" spans="1:16" s="11" customFormat="1" ht="13.7" customHeight="1">
      <c r="A46" s="64"/>
      <c r="C46" s="117"/>
      <c r="F46" s="125" t="s">
        <v>451</v>
      </c>
      <c r="G46" s="126"/>
      <c r="H46" s="127"/>
      <c r="I46" s="128">
        <f>SUM(I37:I45)</f>
        <v>115.35999999999999</v>
      </c>
    </row>
    <row r="47" spans="1:16" s="11" customFormat="1" ht="9.9499999999999993" customHeight="1">
      <c r="A47" s="110" t="s">
        <v>49</v>
      </c>
      <c r="B47" s="110" t="s">
        <v>27</v>
      </c>
      <c r="C47" s="110" t="s">
        <v>12</v>
      </c>
      <c r="D47" s="132">
        <v>98459</v>
      </c>
      <c r="E47" s="111" t="str">
        <f>VLOOKUP(D47,SERVIÇOS_AGOST!$A$7:$D$7425,2,0)</f>
        <v>TAPUME COM TELHA METÁLICA. AF_05/2018</v>
      </c>
      <c r="F47" s="112" t="str">
        <f>VLOOKUP(D47,SERVIÇOS_AGOST!$A$7:$D$7425,3,0)</f>
        <v>M2</v>
      </c>
      <c r="G47" s="129">
        <f>VLOOKUP(D47,SERVIÇOS_AGOST!$A$7:$D$7425,4,0)</f>
        <v>126.52</v>
      </c>
      <c r="H47" s="114">
        <v>126.52</v>
      </c>
      <c r="I47" s="115"/>
      <c r="K47" s="116">
        <f>ROUND(H47*0.75,2)</f>
        <v>94.89</v>
      </c>
    </row>
    <row r="48" spans="1:16" s="11" customFormat="1" ht="9.9499999999999993" customHeight="1">
      <c r="A48" s="135"/>
      <c r="B48" s="16"/>
      <c r="C48" s="16"/>
      <c r="D48" s="16"/>
      <c r="E48" s="136" t="s">
        <v>442</v>
      </c>
      <c r="F48" s="125" t="s">
        <v>19</v>
      </c>
      <c r="G48" s="137" t="s">
        <v>20</v>
      </c>
      <c r="H48" s="97" t="s">
        <v>443</v>
      </c>
      <c r="I48" s="138" t="s">
        <v>444</v>
      </c>
    </row>
    <row r="49" spans="1:11" s="11" customFormat="1" ht="9.9499999999999993" customHeight="1">
      <c r="A49" s="64"/>
      <c r="C49" s="117"/>
      <c r="E49" s="44" t="s">
        <v>463</v>
      </c>
      <c r="F49" s="45" t="s">
        <v>464</v>
      </c>
      <c r="G49" s="139">
        <v>0.2</v>
      </c>
      <c r="H49" s="133" t="s">
        <v>465</v>
      </c>
      <c r="I49" s="51">
        <f t="shared" ref="I49:I57" si="1">ROUND(G49*H49,2)</f>
        <v>2.94</v>
      </c>
    </row>
    <row r="50" spans="1:11" s="11" customFormat="1" ht="9.9499999999999993" customHeight="1">
      <c r="A50" s="64"/>
      <c r="C50" s="117"/>
      <c r="E50" s="44" t="s">
        <v>466</v>
      </c>
      <c r="F50" s="45" t="s">
        <v>464</v>
      </c>
      <c r="G50" s="120">
        <v>0.5</v>
      </c>
      <c r="H50" s="133" t="s">
        <v>467</v>
      </c>
      <c r="I50" s="51">
        <f t="shared" si="1"/>
        <v>9.32</v>
      </c>
    </row>
    <row r="51" spans="1:11" s="11" customFormat="1" ht="20.100000000000001" customHeight="1">
      <c r="A51" s="64"/>
      <c r="C51" s="117"/>
      <c r="E51" s="44" t="s">
        <v>468</v>
      </c>
      <c r="F51" s="45" t="s">
        <v>446</v>
      </c>
      <c r="G51" s="120">
        <v>4.0000000000000001E-3</v>
      </c>
      <c r="H51" s="121">
        <v>15.48</v>
      </c>
      <c r="I51" s="51">
        <f t="shared" si="1"/>
        <v>0.06</v>
      </c>
    </row>
    <row r="52" spans="1:11" s="11" customFormat="1" ht="20.100000000000001" customHeight="1">
      <c r="A52" s="64"/>
      <c r="C52" s="117"/>
      <c r="E52" s="44" t="s">
        <v>469</v>
      </c>
      <c r="F52" s="45" t="s">
        <v>448</v>
      </c>
      <c r="G52" s="118" t="s">
        <v>479</v>
      </c>
      <c r="H52" s="121">
        <v>14.47</v>
      </c>
      <c r="I52" s="51">
        <f t="shared" si="1"/>
        <v>0.28000000000000003</v>
      </c>
    </row>
    <row r="53" spans="1:11" s="11" customFormat="1" ht="20.100000000000001" customHeight="1">
      <c r="A53" s="64"/>
      <c r="C53" s="117"/>
      <c r="E53" s="44" t="s">
        <v>470</v>
      </c>
      <c r="F53" s="45" t="s">
        <v>471</v>
      </c>
      <c r="G53" s="120">
        <v>1E-3</v>
      </c>
      <c r="H53" s="133" t="s">
        <v>472</v>
      </c>
      <c r="I53" s="51">
        <f t="shared" si="1"/>
        <v>0.39</v>
      </c>
    </row>
    <row r="54" spans="1:11" s="11" customFormat="1" ht="20.100000000000001" customHeight="1">
      <c r="A54" s="64"/>
      <c r="C54" s="117"/>
      <c r="E54" s="44" t="s">
        <v>473</v>
      </c>
      <c r="F54" s="45" t="s">
        <v>53</v>
      </c>
      <c r="G54" s="120">
        <v>0.8</v>
      </c>
      <c r="H54" s="121">
        <v>32.43</v>
      </c>
      <c r="I54" s="51">
        <f t="shared" si="1"/>
        <v>25.94</v>
      </c>
    </row>
    <row r="55" spans="1:11" s="11" customFormat="1" ht="20.100000000000001" customHeight="1">
      <c r="A55" s="64"/>
      <c r="C55" s="117"/>
      <c r="E55" s="44" t="s">
        <v>474</v>
      </c>
      <c r="F55" s="45" t="s">
        <v>53</v>
      </c>
      <c r="G55" s="120">
        <v>0.97499999999999998</v>
      </c>
      <c r="H55" s="121">
        <v>24.6</v>
      </c>
      <c r="I55" s="51">
        <f t="shared" si="1"/>
        <v>23.99</v>
      </c>
    </row>
    <row r="56" spans="1:11" s="11" customFormat="1" ht="9.9499999999999993" customHeight="1">
      <c r="A56" s="64"/>
      <c r="C56" s="117"/>
      <c r="E56" s="44" t="s">
        <v>475</v>
      </c>
      <c r="F56" s="45" t="s">
        <v>476</v>
      </c>
      <c r="G56" s="120">
        <v>0.04</v>
      </c>
      <c r="H56" s="121">
        <v>18</v>
      </c>
      <c r="I56" s="51">
        <f t="shared" si="1"/>
        <v>0.72</v>
      </c>
    </row>
    <row r="57" spans="1:11" s="11" customFormat="1" ht="20.100000000000001" customHeight="1">
      <c r="A57" s="64"/>
      <c r="C57" s="117"/>
      <c r="E57" s="44" t="s">
        <v>480</v>
      </c>
      <c r="F57" s="45" t="s">
        <v>478</v>
      </c>
      <c r="G57" s="120">
        <v>0.5</v>
      </c>
      <c r="H57" s="121">
        <v>62.16</v>
      </c>
      <c r="I57" s="51">
        <f t="shared" si="1"/>
        <v>31.08</v>
      </c>
    </row>
    <row r="58" spans="1:11" s="11" customFormat="1" ht="13.7" customHeight="1">
      <c r="A58" s="64"/>
      <c r="C58" s="117"/>
      <c r="F58" s="125" t="s">
        <v>451</v>
      </c>
      <c r="G58" s="126"/>
      <c r="H58" s="127"/>
      <c r="I58" s="128">
        <f>SUM(I49:I57)</f>
        <v>94.72</v>
      </c>
    </row>
    <row r="59" spans="1:11" s="11" customFormat="1" ht="20.100000000000001" customHeight="1">
      <c r="A59" s="110" t="s">
        <v>50</v>
      </c>
      <c r="B59" s="140"/>
      <c r="C59" s="141" t="s">
        <v>28</v>
      </c>
      <c r="D59" s="142" t="s">
        <v>51</v>
      </c>
      <c r="E59" s="142" t="s">
        <v>52</v>
      </c>
      <c r="F59" s="143" t="s">
        <v>53</v>
      </c>
      <c r="G59" s="144">
        <f>'COMP. ELASTOMÉRICO'!G89</f>
        <v>59.54</v>
      </c>
      <c r="H59" s="114">
        <v>59.54</v>
      </c>
      <c r="I59" s="115"/>
      <c r="K59" s="116">
        <f>ROUND(H59*0.75,2)</f>
        <v>44.66</v>
      </c>
    </row>
    <row r="60" spans="1:11" s="11" customFormat="1" ht="9.9499999999999993" customHeight="1">
      <c r="A60" s="64"/>
      <c r="C60" s="117"/>
      <c r="E60" s="44" t="s">
        <v>481</v>
      </c>
      <c r="F60" s="45" t="s">
        <v>464</v>
      </c>
      <c r="G60" s="120">
        <v>1.0920000000000001</v>
      </c>
      <c r="H60" s="121">
        <v>18.899999999999999</v>
      </c>
      <c r="I60" s="51">
        <f>ROUND(H60*G60,2)</f>
        <v>20.64</v>
      </c>
    </row>
    <row r="61" spans="1:11" s="11" customFormat="1" ht="9.9499999999999993" customHeight="1">
      <c r="A61" s="64"/>
      <c r="C61" s="117"/>
      <c r="E61" s="44" t="s">
        <v>482</v>
      </c>
      <c r="F61" s="45" t="s">
        <v>464</v>
      </c>
      <c r="G61" s="120">
        <v>1.0900000000000001</v>
      </c>
      <c r="H61" s="121">
        <v>14.06</v>
      </c>
      <c r="I61" s="51">
        <f>ROUND(H61*G61,2)</f>
        <v>15.33</v>
      </c>
    </row>
    <row r="62" spans="1:11" s="11" customFormat="1" ht="9.9499999999999993" customHeight="1">
      <c r="A62" s="64"/>
      <c r="C62" s="117"/>
      <c r="E62" s="44" t="s">
        <v>483</v>
      </c>
      <c r="F62" s="45" t="s">
        <v>484</v>
      </c>
      <c r="G62" s="120">
        <v>0.6</v>
      </c>
      <c r="H62" s="133" t="s">
        <v>485</v>
      </c>
      <c r="I62" s="51">
        <f>ROUND(H62*G62,2)</f>
        <v>8.68</v>
      </c>
    </row>
    <row r="63" spans="1:11" s="11" customFormat="1" ht="13.7" customHeight="1">
      <c r="A63" s="64"/>
      <c r="C63" s="117"/>
      <c r="F63" s="125" t="s">
        <v>451</v>
      </c>
      <c r="G63" s="126"/>
      <c r="H63" s="127"/>
      <c r="I63" s="128">
        <f>SUM(I60:I62)</f>
        <v>44.65</v>
      </c>
    </row>
    <row r="64" spans="1:11" s="11" customFormat="1" ht="20.100000000000001" customHeight="1">
      <c r="A64" s="110" t="s">
        <v>54</v>
      </c>
      <c r="B64" s="140"/>
      <c r="C64" s="141" t="s">
        <v>28</v>
      </c>
      <c r="D64" s="142" t="s">
        <v>55</v>
      </c>
      <c r="E64" s="142" t="s">
        <v>56</v>
      </c>
      <c r="F64" s="143" t="s">
        <v>53</v>
      </c>
      <c r="G64" s="144">
        <f>'COMP. ELASTOMÉRICO'!G105</f>
        <v>65.05</v>
      </c>
      <c r="H64" s="114">
        <v>65.05</v>
      </c>
      <c r="I64" s="115"/>
      <c r="K64" s="116">
        <f>ROUND(H64*0.75,2)</f>
        <v>48.79</v>
      </c>
    </row>
    <row r="65" spans="1:11" s="11" customFormat="1" ht="9.9499999999999993" customHeight="1">
      <c r="A65" s="64"/>
      <c r="C65" s="117"/>
      <c r="E65" s="44" t="s">
        <v>481</v>
      </c>
      <c r="F65" s="45" t="s">
        <v>464</v>
      </c>
      <c r="G65" s="120">
        <v>1.1000000000000001</v>
      </c>
      <c r="H65" s="121">
        <v>18.899999999999999</v>
      </c>
      <c r="I65" s="51">
        <f>ROUND(H65*G65,2)</f>
        <v>20.79</v>
      </c>
    </row>
    <row r="66" spans="1:11" s="11" customFormat="1" ht="9.9499999999999993" customHeight="1">
      <c r="A66" s="64"/>
      <c r="C66" s="117"/>
      <c r="E66" s="44" t="s">
        <v>482</v>
      </c>
      <c r="F66" s="45" t="s">
        <v>464</v>
      </c>
      <c r="G66" s="120">
        <v>1.1000000000000001</v>
      </c>
      <c r="H66" s="121">
        <v>14.06</v>
      </c>
      <c r="I66" s="51">
        <f>ROUND(H66*G66,2)</f>
        <v>15.47</v>
      </c>
    </row>
    <row r="67" spans="1:11" s="11" customFormat="1" ht="9.9499999999999993" customHeight="1">
      <c r="A67" s="64"/>
      <c r="C67" s="117"/>
      <c r="E67" s="44" t="s">
        <v>483</v>
      </c>
      <c r="F67" s="45" t="s">
        <v>484</v>
      </c>
      <c r="G67" s="145">
        <v>0.86499999999999999</v>
      </c>
      <c r="H67" s="133" t="s">
        <v>485</v>
      </c>
      <c r="I67" s="51">
        <f>ROUND(H67*G67,2)</f>
        <v>12.52</v>
      </c>
    </row>
    <row r="68" spans="1:11" s="11" customFormat="1" ht="13.7" customHeight="1">
      <c r="A68" s="64"/>
      <c r="C68" s="117"/>
      <c r="F68" s="125" t="s">
        <v>451</v>
      </c>
      <c r="G68" s="126"/>
      <c r="H68" s="127"/>
      <c r="I68" s="128">
        <f>SUM(I65:I67)</f>
        <v>48.78</v>
      </c>
    </row>
    <row r="69" spans="1:11" s="11" customFormat="1" ht="20.100000000000001" customHeight="1">
      <c r="A69" s="110" t="s">
        <v>57</v>
      </c>
      <c r="B69" s="140"/>
      <c r="C69" s="141" t="s">
        <v>28</v>
      </c>
      <c r="D69" s="142" t="s">
        <v>58</v>
      </c>
      <c r="E69" s="142" t="s">
        <v>59</v>
      </c>
      <c r="F69" s="143" t="s">
        <v>53</v>
      </c>
      <c r="G69" s="144">
        <f>'COMP. ELASTOMÉRICO'!G121</f>
        <v>74.430000000000007</v>
      </c>
      <c r="H69" s="114">
        <v>74.430000000000007</v>
      </c>
      <c r="I69" s="115"/>
      <c r="K69" s="116">
        <f>ROUND(H69*0.75,2)</f>
        <v>55.82</v>
      </c>
    </row>
    <row r="70" spans="1:11" s="11" customFormat="1" ht="9.9499999999999993" customHeight="1">
      <c r="A70" s="64"/>
      <c r="C70" s="117"/>
      <c r="E70" s="44" t="s">
        <v>481</v>
      </c>
      <c r="F70" s="45" t="s">
        <v>464</v>
      </c>
      <c r="G70" s="120">
        <v>1.3049999999999999</v>
      </c>
      <c r="H70" s="121">
        <v>18.899999999999999</v>
      </c>
      <c r="I70" s="51">
        <f>ROUND(H70*G70,2)</f>
        <v>24.66</v>
      </c>
    </row>
    <row r="71" spans="1:11" s="11" customFormat="1" ht="9.9499999999999993" customHeight="1">
      <c r="A71" s="64"/>
      <c r="C71" s="117"/>
      <c r="E71" s="44" t="s">
        <v>482</v>
      </c>
      <c r="F71" s="45" t="s">
        <v>464</v>
      </c>
      <c r="G71" s="120">
        <v>1.3</v>
      </c>
      <c r="H71" s="121">
        <v>14.06</v>
      </c>
      <c r="I71" s="51">
        <f>ROUND(H71*G71,2)</f>
        <v>18.28</v>
      </c>
    </row>
    <row r="72" spans="1:11" s="11" customFormat="1" ht="9.9499999999999993" customHeight="1">
      <c r="A72" s="64"/>
      <c r="C72" s="117"/>
      <c r="E72" s="44" t="s">
        <v>483</v>
      </c>
      <c r="F72" s="45" t="s">
        <v>464</v>
      </c>
      <c r="G72" s="120">
        <v>0.89</v>
      </c>
      <c r="H72" s="133" t="s">
        <v>485</v>
      </c>
      <c r="I72" s="51">
        <f>ROUND(H72*G72,2)</f>
        <v>12.88</v>
      </c>
    </row>
    <row r="73" spans="1:11" s="11" customFormat="1" ht="13.7" customHeight="1">
      <c r="A73" s="64"/>
      <c r="C73" s="117"/>
      <c r="F73" s="125" t="s">
        <v>451</v>
      </c>
      <c r="G73" s="126"/>
      <c r="H73" s="127"/>
      <c r="I73" s="128">
        <f>SUM(I70:I72)</f>
        <v>55.82</v>
      </c>
    </row>
    <row r="74" spans="1:11" s="11" customFormat="1" ht="20.100000000000001" customHeight="1">
      <c r="A74" s="110" t="s">
        <v>60</v>
      </c>
      <c r="B74" s="140"/>
      <c r="C74" s="141" t="s">
        <v>28</v>
      </c>
      <c r="D74" s="142" t="s">
        <v>61</v>
      </c>
      <c r="E74" s="142" t="s">
        <v>62</v>
      </c>
      <c r="F74" s="143" t="s">
        <v>53</v>
      </c>
      <c r="G74" s="144">
        <f>'COMP. ELASTOMÉRICO'!G137</f>
        <v>79.92</v>
      </c>
      <c r="H74" s="114">
        <v>79.92</v>
      </c>
      <c r="I74" s="115"/>
      <c r="K74" s="116">
        <f>ROUND(H74*0.75,2)</f>
        <v>59.94</v>
      </c>
    </row>
    <row r="75" spans="1:11" s="11" customFormat="1" ht="9.9499999999999993" customHeight="1">
      <c r="A75" s="64"/>
      <c r="C75" s="117"/>
      <c r="E75" s="44" t="s">
        <v>481</v>
      </c>
      <c r="F75" s="45" t="s">
        <v>464</v>
      </c>
      <c r="G75" s="120">
        <v>1.403</v>
      </c>
      <c r="H75" s="121">
        <v>18.899999999999999</v>
      </c>
      <c r="I75" s="51">
        <f>ROUND(H75*G75,2)</f>
        <v>26.52</v>
      </c>
    </row>
    <row r="76" spans="1:11" s="11" customFormat="1" ht="9.9499999999999993" customHeight="1">
      <c r="A76" s="64"/>
      <c r="C76" s="117"/>
      <c r="E76" s="44" t="s">
        <v>482</v>
      </c>
      <c r="F76" s="45" t="s">
        <v>464</v>
      </c>
      <c r="G76" s="120">
        <v>1.4</v>
      </c>
      <c r="H76" s="121">
        <v>14.06</v>
      </c>
      <c r="I76" s="51">
        <f>ROUND(H76*G76,2)</f>
        <v>19.68</v>
      </c>
    </row>
    <row r="77" spans="1:11" s="11" customFormat="1" ht="9.9499999999999993" customHeight="1">
      <c r="A77" s="64"/>
      <c r="C77" s="117"/>
      <c r="E77" s="44" t="s">
        <v>483</v>
      </c>
      <c r="F77" s="45" t="s">
        <v>484</v>
      </c>
      <c r="G77" s="120">
        <v>0.95</v>
      </c>
      <c r="H77" s="133" t="s">
        <v>485</v>
      </c>
      <c r="I77" s="51">
        <f>ROUND(H77*G77,2)</f>
        <v>13.75</v>
      </c>
    </row>
    <row r="78" spans="1:11" s="11" customFormat="1" ht="13.7" customHeight="1">
      <c r="A78" s="64"/>
      <c r="C78" s="117"/>
      <c r="F78" s="125" t="s">
        <v>451</v>
      </c>
      <c r="G78" s="126"/>
      <c r="H78" s="127"/>
      <c r="I78" s="128">
        <f>SUM(I75:I77)</f>
        <v>59.95</v>
      </c>
    </row>
    <row r="79" spans="1:11" s="11" customFormat="1" ht="20.100000000000001" customHeight="1">
      <c r="A79" s="110" t="s">
        <v>63</v>
      </c>
      <c r="B79" s="140"/>
      <c r="C79" s="141" t="s">
        <v>28</v>
      </c>
      <c r="D79" s="142" t="s">
        <v>64</v>
      </c>
      <c r="E79" s="142" t="s">
        <v>65</v>
      </c>
      <c r="F79" s="143" t="s">
        <v>53</v>
      </c>
      <c r="G79" s="144">
        <f>'COMP. ELASTOMÉRICO'!G153</f>
        <v>89.31</v>
      </c>
      <c r="H79" s="114">
        <v>89.31</v>
      </c>
      <c r="I79" s="115"/>
      <c r="K79" s="116">
        <f>ROUND(H79*0.75,2)</f>
        <v>66.98</v>
      </c>
    </row>
    <row r="80" spans="1:11" s="11" customFormat="1" ht="9.9499999999999993" customHeight="1">
      <c r="A80" s="64"/>
      <c r="C80" s="117"/>
      <c r="E80" s="44" t="s">
        <v>481</v>
      </c>
      <c r="F80" s="45" t="s">
        <v>464</v>
      </c>
      <c r="G80" s="120">
        <v>1.6020000000000001</v>
      </c>
      <c r="H80" s="121">
        <v>18.899999999999999</v>
      </c>
      <c r="I80" s="51">
        <f>ROUND(H80*G80,2)</f>
        <v>30.28</v>
      </c>
    </row>
    <row r="81" spans="1:11" s="11" customFormat="1" ht="9.9499999999999993" customHeight="1">
      <c r="A81" s="64"/>
      <c r="C81" s="117"/>
      <c r="E81" s="44" t="s">
        <v>482</v>
      </c>
      <c r="F81" s="45" t="s">
        <v>464</v>
      </c>
      <c r="G81" s="120">
        <v>1.6</v>
      </c>
      <c r="H81" s="121">
        <v>14.06</v>
      </c>
      <c r="I81" s="51">
        <f>ROUND(H81*G81,2)</f>
        <v>22.5</v>
      </c>
    </row>
    <row r="82" spans="1:11" s="11" customFormat="1" ht="9.9499999999999993" customHeight="1">
      <c r="A82" s="64"/>
      <c r="C82" s="117"/>
      <c r="E82" s="44" t="s">
        <v>483</v>
      </c>
      <c r="F82" s="45" t="s">
        <v>484</v>
      </c>
      <c r="G82" s="120">
        <v>0.98</v>
      </c>
      <c r="H82" s="133" t="s">
        <v>485</v>
      </c>
      <c r="I82" s="51">
        <f>ROUND(H82*G82,2)</f>
        <v>14.18</v>
      </c>
    </row>
    <row r="83" spans="1:11" s="11" customFormat="1" ht="13.7" customHeight="1">
      <c r="A83" s="64"/>
      <c r="C83" s="117"/>
      <c r="F83" s="125" t="s">
        <v>451</v>
      </c>
      <c r="G83" s="126"/>
      <c r="H83" s="127"/>
      <c r="I83" s="128">
        <f>SUM(I80:I82)</f>
        <v>66.960000000000008</v>
      </c>
    </row>
    <row r="84" spans="1:11" s="11" customFormat="1" ht="20.100000000000001" customHeight="1">
      <c r="A84" s="110" t="s">
        <v>66</v>
      </c>
      <c r="B84" s="140"/>
      <c r="C84" s="141" t="s">
        <v>28</v>
      </c>
      <c r="D84" s="142" t="s">
        <v>67</v>
      </c>
      <c r="E84" s="142" t="s">
        <v>68</v>
      </c>
      <c r="F84" s="143" t="s">
        <v>53</v>
      </c>
      <c r="G84" s="144">
        <f>'COMP. ELASTOMÉRICO'!G169</f>
        <v>93.19</v>
      </c>
      <c r="H84" s="114">
        <v>93.19</v>
      </c>
      <c r="I84" s="115"/>
      <c r="K84" s="116">
        <f>ROUND(H84*0.75,2)</f>
        <v>69.89</v>
      </c>
    </row>
    <row r="85" spans="1:11" s="11" customFormat="1" ht="9.9499999999999993" customHeight="1">
      <c r="A85" s="64"/>
      <c r="C85" s="117"/>
      <c r="E85" s="44" t="s">
        <v>481</v>
      </c>
      <c r="F85" s="45" t="s">
        <v>464</v>
      </c>
      <c r="G85" s="120">
        <v>1.706</v>
      </c>
      <c r="H85" s="121">
        <v>18.899999999999999</v>
      </c>
      <c r="I85" s="51">
        <f>ROUND(H85*G85,2)</f>
        <v>32.24</v>
      </c>
    </row>
    <row r="86" spans="1:11" s="11" customFormat="1" ht="9.9499999999999993" customHeight="1">
      <c r="A86" s="64"/>
      <c r="C86" s="117"/>
      <c r="E86" s="44" t="s">
        <v>482</v>
      </c>
      <c r="F86" s="45" t="s">
        <v>464</v>
      </c>
      <c r="G86" s="120">
        <v>1.7</v>
      </c>
      <c r="H86" s="121">
        <v>14.06</v>
      </c>
      <c r="I86" s="51">
        <f>ROUND(H86*G86,2)</f>
        <v>23.9</v>
      </c>
    </row>
    <row r="87" spans="1:11" s="11" customFormat="1" ht="9.9499999999999993" customHeight="1">
      <c r="A87" s="64"/>
      <c r="C87" s="117"/>
      <c r="E87" s="44" t="s">
        <v>483</v>
      </c>
      <c r="F87" s="45" t="s">
        <v>484</v>
      </c>
      <c r="G87" s="120">
        <v>0.95</v>
      </c>
      <c r="H87" s="133" t="s">
        <v>485</v>
      </c>
      <c r="I87" s="51">
        <f>ROUND(H87*G87,2)</f>
        <v>13.75</v>
      </c>
    </row>
    <row r="88" spans="1:11" s="11" customFormat="1" ht="13.7" customHeight="1">
      <c r="A88" s="64"/>
      <c r="C88" s="117"/>
      <c r="F88" s="125" t="s">
        <v>451</v>
      </c>
      <c r="G88" s="126"/>
      <c r="H88" s="127"/>
      <c r="I88" s="128">
        <f>SUM(I85:I87)</f>
        <v>69.89</v>
      </c>
    </row>
    <row r="89" spans="1:11" s="11" customFormat="1" ht="20.100000000000001" customHeight="1">
      <c r="A89" s="110" t="s">
        <v>69</v>
      </c>
      <c r="B89" s="140"/>
      <c r="C89" s="141" t="s">
        <v>28</v>
      </c>
      <c r="D89" s="142" t="s">
        <v>70</v>
      </c>
      <c r="E89" s="142" t="s">
        <v>71</v>
      </c>
      <c r="F89" s="143" t="s">
        <v>53</v>
      </c>
      <c r="G89" s="144">
        <f>'COMP. ELASTOMÉRICO'!G185</f>
        <v>98.69</v>
      </c>
      <c r="H89" s="114">
        <v>98.69</v>
      </c>
      <c r="I89" s="115"/>
      <c r="K89" s="116">
        <f>ROUND(H89*0.75,2)</f>
        <v>74.02</v>
      </c>
    </row>
    <row r="90" spans="1:11" s="11" customFormat="1" ht="9.9499999999999993" customHeight="1">
      <c r="A90" s="64"/>
      <c r="C90" s="117"/>
      <c r="E90" s="44" t="s">
        <v>481</v>
      </c>
      <c r="F90" s="45" t="s">
        <v>464</v>
      </c>
      <c r="G90" s="120">
        <v>1.75</v>
      </c>
      <c r="H90" s="121">
        <v>18.899999999999999</v>
      </c>
      <c r="I90" s="51">
        <f>ROUND(H90*G90,2)</f>
        <v>33.08</v>
      </c>
    </row>
    <row r="91" spans="1:11" s="11" customFormat="1" ht="9.9499999999999993" customHeight="1">
      <c r="A91" s="64"/>
      <c r="C91" s="117"/>
      <c r="E91" s="44" t="s">
        <v>482</v>
      </c>
      <c r="F91" s="45" t="s">
        <v>464</v>
      </c>
      <c r="G91" s="120">
        <v>1.75</v>
      </c>
      <c r="H91" s="121">
        <v>14.06</v>
      </c>
      <c r="I91" s="51">
        <f>ROUND(H91*G91,2)</f>
        <v>24.61</v>
      </c>
    </row>
    <row r="92" spans="1:11" s="11" customFormat="1" ht="9.9499999999999993" customHeight="1">
      <c r="A92" s="64"/>
      <c r="C92" s="117"/>
      <c r="E92" s="44" t="s">
        <v>483</v>
      </c>
      <c r="F92" s="45" t="s">
        <v>484</v>
      </c>
      <c r="G92" s="120">
        <v>1.1299999999999999</v>
      </c>
      <c r="H92" s="133" t="s">
        <v>485</v>
      </c>
      <c r="I92" s="51">
        <f>ROUND(H92*G92,2)</f>
        <v>16.350000000000001</v>
      </c>
    </row>
    <row r="93" spans="1:11" s="11" customFormat="1" ht="13.7" customHeight="1">
      <c r="A93" s="64"/>
      <c r="C93" s="117"/>
      <c r="F93" s="125" t="s">
        <v>451</v>
      </c>
      <c r="G93" s="126"/>
      <c r="H93" s="127"/>
      <c r="I93" s="128">
        <f>SUM(I90:I92)</f>
        <v>74.039999999999992</v>
      </c>
    </row>
    <row r="94" spans="1:11" s="11" customFormat="1" ht="20.100000000000001" customHeight="1">
      <c r="A94" s="110" t="s">
        <v>72</v>
      </c>
      <c r="B94" s="110" t="s">
        <v>73</v>
      </c>
      <c r="C94" s="110" t="s">
        <v>12</v>
      </c>
      <c r="D94" s="132">
        <v>94231</v>
      </c>
      <c r="E94" s="111" t="str">
        <f>VLOOKUP(D94,SERVIÇOS_AGOST!$A$7:$D$7425,2,0)</f>
        <v>RUFO EM CHAPA DE AÇO GALVANIZADO NÚMERO 24, CORTE DE 25 CM, INCLUSO TRANSPORTE VERTICAL. AF_07/2019</v>
      </c>
      <c r="F94" s="112" t="str">
        <f>VLOOKUP(D94,SERVIÇOS_AGOST!$A$7:$D$7425,3,0)</f>
        <v>M</v>
      </c>
      <c r="G94" s="129">
        <f>VLOOKUP(D94,SERVIÇOS_AGOST!$A$7:$D$7425,4,0)</f>
        <v>55.1</v>
      </c>
      <c r="H94" s="114">
        <v>55.1</v>
      </c>
      <c r="I94" s="115"/>
      <c r="K94" s="116">
        <f>ROUND(H94*0.75,2)</f>
        <v>41.33</v>
      </c>
    </row>
    <row r="95" spans="1:11" s="11" customFormat="1" ht="9.9499999999999993" customHeight="1">
      <c r="A95" s="135"/>
      <c r="B95" s="16"/>
      <c r="C95" s="16"/>
      <c r="D95" s="16"/>
      <c r="E95" s="136" t="s">
        <v>442</v>
      </c>
      <c r="F95" s="125" t="s">
        <v>19</v>
      </c>
      <c r="G95" s="137" t="s">
        <v>20</v>
      </c>
      <c r="H95" s="97" t="s">
        <v>443</v>
      </c>
      <c r="I95" s="138" t="s">
        <v>444</v>
      </c>
    </row>
    <row r="96" spans="1:11" s="11" customFormat="1" ht="9.9499999999999993" customHeight="1">
      <c r="A96" s="64"/>
      <c r="C96" s="117"/>
      <c r="E96" s="44" t="s">
        <v>483</v>
      </c>
      <c r="F96" s="45" t="s">
        <v>464</v>
      </c>
      <c r="G96" s="120">
        <v>0.2</v>
      </c>
      <c r="H96" s="133" t="s">
        <v>485</v>
      </c>
      <c r="I96" s="51">
        <f t="shared" ref="I96:I104" si="2">ROUND(H96*G96,2)</f>
        <v>2.89</v>
      </c>
    </row>
    <row r="97" spans="1:11" s="11" customFormat="1" ht="9.9499999999999993" customHeight="1">
      <c r="A97" s="64"/>
      <c r="C97" s="117"/>
      <c r="E97" s="44" t="s">
        <v>486</v>
      </c>
      <c r="F97" s="45" t="s">
        <v>464</v>
      </c>
      <c r="G97" s="120">
        <v>0.2</v>
      </c>
      <c r="H97" s="133" t="s">
        <v>487</v>
      </c>
      <c r="I97" s="51">
        <f t="shared" si="2"/>
        <v>3.69</v>
      </c>
    </row>
    <row r="98" spans="1:11" s="11" customFormat="1" ht="20.100000000000001" customHeight="1">
      <c r="A98" s="64"/>
      <c r="C98" s="117"/>
      <c r="E98" s="44" t="s">
        <v>488</v>
      </c>
      <c r="F98" s="45" t="s">
        <v>446</v>
      </c>
      <c r="G98" s="118" t="s">
        <v>489</v>
      </c>
      <c r="H98" s="121">
        <v>13.89</v>
      </c>
      <c r="I98" s="51">
        <f t="shared" si="2"/>
        <v>0.18</v>
      </c>
    </row>
    <row r="99" spans="1:11" s="11" customFormat="1" ht="20.100000000000001" customHeight="1">
      <c r="A99" s="64"/>
      <c r="C99" s="117"/>
      <c r="E99" s="44" t="s">
        <v>490</v>
      </c>
      <c r="F99" s="45" t="s">
        <v>448</v>
      </c>
      <c r="G99" s="118" t="s">
        <v>491</v>
      </c>
      <c r="H99" s="121">
        <v>13.46</v>
      </c>
      <c r="I99" s="51">
        <f t="shared" si="2"/>
        <v>0.25</v>
      </c>
    </row>
    <row r="100" spans="1:11" s="11" customFormat="1" ht="20.100000000000001" customHeight="1">
      <c r="A100" s="64"/>
      <c r="C100" s="117"/>
      <c r="E100" s="44" t="s">
        <v>492</v>
      </c>
      <c r="F100" s="45" t="s">
        <v>493</v>
      </c>
      <c r="G100" s="120">
        <v>0.182</v>
      </c>
      <c r="H100" s="121">
        <v>36.799999999999997</v>
      </c>
      <c r="I100" s="51">
        <f t="shared" si="2"/>
        <v>6.7</v>
      </c>
    </row>
    <row r="101" spans="1:11" s="11" customFormat="1" ht="9.9499999999999993" customHeight="1">
      <c r="A101" s="64"/>
      <c r="C101" s="117"/>
      <c r="E101" s="44" t="s">
        <v>475</v>
      </c>
      <c r="F101" s="45" t="s">
        <v>476</v>
      </c>
      <c r="G101" s="118" t="s">
        <v>494</v>
      </c>
      <c r="H101" s="121">
        <v>18</v>
      </c>
      <c r="I101" s="51">
        <f t="shared" si="2"/>
        <v>0.11</v>
      </c>
    </row>
    <row r="102" spans="1:11" s="11" customFormat="1" ht="9.9499999999999993" customHeight="1">
      <c r="A102" s="64"/>
      <c r="C102" s="117"/>
      <c r="E102" s="44" t="s">
        <v>495</v>
      </c>
      <c r="F102" s="45" t="s">
        <v>476</v>
      </c>
      <c r="G102" s="118" t="s">
        <v>496</v>
      </c>
      <c r="H102" s="121">
        <v>56.97</v>
      </c>
      <c r="I102" s="51">
        <f t="shared" si="2"/>
        <v>7.0000000000000007E-2</v>
      </c>
    </row>
    <row r="103" spans="1:11" s="11" customFormat="1" ht="9.9499999999999993" customHeight="1">
      <c r="A103" s="64"/>
      <c r="C103" s="117"/>
      <c r="E103" s="44" t="s">
        <v>497</v>
      </c>
      <c r="F103" s="45" t="s">
        <v>476</v>
      </c>
      <c r="G103" s="120">
        <v>0.03</v>
      </c>
      <c r="H103" s="121">
        <v>135.21</v>
      </c>
      <c r="I103" s="51">
        <f t="shared" si="2"/>
        <v>4.0599999999999996</v>
      </c>
    </row>
    <row r="104" spans="1:11" s="11" customFormat="1" ht="9.9499999999999993" customHeight="1">
      <c r="A104" s="64"/>
      <c r="C104" s="117"/>
      <c r="E104" s="44" t="s">
        <v>498</v>
      </c>
      <c r="F104" s="45" t="s">
        <v>53</v>
      </c>
      <c r="G104" s="118" t="s">
        <v>499</v>
      </c>
      <c r="H104" s="121">
        <v>22.28</v>
      </c>
      <c r="I104" s="51">
        <f t="shared" si="2"/>
        <v>23.39</v>
      </c>
    </row>
    <row r="105" spans="1:11" s="11" customFormat="1" ht="13.7" customHeight="1">
      <c r="A105" s="64"/>
      <c r="C105" s="117"/>
      <c r="F105" s="125" t="s">
        <v>451</v>
      </c>
      <c r="G105" s="126"/>
      <c r="H105" s="127"/>
      <c r="I105" s="128">
        <f>SUM(I96:I104)</f>
        <v>41.34</v>
      </c>
    </row>
    <row r="106" spans="1:11" s="11" customFormat="1" ht="20.100000000000001" customHeight="1">
      <c r="A106" s="110" t="s">
        <v>74</v>
      </c>
      <c r="B106" s="110" t="s">
        <v>73</v>
      </c>
      <c r="C106" s="110" t="s">
        <v>12</v>
      </c>
      <c r="D106" s="132">
        <v>100435</v>
      </c>
      <c r="E106" s="111" t="str">
        <f>VLOOKUP(D106,SERVIÇOS_AGOST!$A$7:$D$7425,2,0)</f>
        <v>RUFO EM FIBROCIMENTO PARA TELHA ONDULADA E = 6 MM, ABA DE 26 CM, INCLUSO TRANSPORTE VERTICAL, EXCETO CONTRARRUFO. AF_07/2019</v>
      </c>
      <c r="F106" s="112" t="str">
        <f>VLOOKUP(D106,SERVIÇOS_AGOST!$A$7:$D$7425,3,0)</f>
        <v>M</v>
      </c>
      <c r="G106" s="129">
        <f>VLOOKUP(D106,SERVIÇOS_AGOST!$A$7:$D$7425,4,0)</f>
        <v>82.67</v>
      </c>
      <c r="H106" s="114">
        <v>82.67</v>
      </c>
      <c r="I106" s="115"/>
      <c r="K106" s="116">
        <f>ROUND(H106*0.75,2)</f>
        <v>62</v>
      </c>
    </row>
    <row r="107" spans="1:11" s="11" customFormat="1" ht="9.9499999999999993" customHeight="1">
      <c r="A107" s="135"/>
      <c r="B107" s="16"/>
      <c r="C107" s="16"/>
      <c r="D107" s="16"/>
      <c r="E107" s="136" t="s">
        <v>442</v>
      </c>
      <c r="F107" s="125" t="s">
        <v>19</v>
      </c>
      <c r="G107" s="137" t="s">
        <v>20</v>
      </c>
      <c r="H107" s="97" t="s">
        <v>443</v>
      </c>
      <c r="I107" s="138" t="s">
        <v>444</v>
      </c>
    </row>
    <row r="108" spans="1:11" s="11" customFormat="1" ht="9.9499999999999993" customHeight="1">
      <c r="A108" s="64"/>
      <c r="C108" s="117"/>
      <c r="E108" s="44" t="s">
        <v>483</v>
      </c>
      <c r="F108" s="45" t="s">
        <v>464</v>
      </c>
      <c r="G108" s="120">
        <v>0.3</v>
      </c>
      <c r="H108" s="133" t="s">
        <v>485</v>
      </c>
      <c r="I108" s="51">
        <f>ROUND(H108*G108,2)</f>
        <v>4.34</v>
      </c>
    </row>
    <row r="109" spans="1:11" s="11" customFormat="1" ht="9.9499999999999993" customHeight="1">
      <c r="A109" s="64"/>
      <c r="C109" s="117"/>
      <c r="E109" s="44" t="s">
        <v>486</v>
      </c>
      <c r="F109" s="45" t="s">
        <v>464</v>
      </c>
      <c r="G109" s="120">
        <v>0.13</v>
      </c>
      <c r="H109" s="133" t="s">
        <v>487</v>
      </c>
      <c r="I109" s="51">
        <f>ROUND(H109*G109,2)</f>
        <v>2.4</v>
      </c>
    </row>
    <row r="110" spans="1:11" s="11" customFormat="1" ht="20.100000000000001" customHeight="1">
      <c r="A110" s="64"/>
      <c r="C110" s="117"/>
      <c r="E110" s="44" t="s">
        <v>488</v>
      </c>
      <c r="F110" s="45" t="s">
        <v>446</v>
      </c>
      <c r="G110" s="118" t="s">
        <v>489</v>
      </c>
      <c r="H110" s="121">
        <v>13.89</v>
      </c>
      <c r="I110" s="51">
        <f>ROUND(H110*G110,2)</f>
        <v>0.18</v>
      </c>
    </row>
    <row r="111" spans="1:11" s="11" customFormat="1" ht="20.100000000000001" customHeight="1">
      <c r="A111" s="64"/>
      <c r="C111" s="117"/>
      <c r="E111" s="44" t="s">
        <v>490</v>
      </c>
      <c r="F111" s="45" t="s">
        <v>448</v>
      </c>
      <c r="G111" s="118" t="s">
        <v>491</v>
      </c>
      <c r="H111" s="121">
        <v>13.46</v>
      </c>
      <c r="I111" s="51">
        <f>ROUND(H111*G111,2)</f>
        <v>0.25</v>
      </c>
    </row>
    <row r="112" spans="1:11" s="11" customFormat="1" ht="20.100000000000001" customHeight="1">
      <c r="A112" s="64"/>
      <c r="C112" s="117"/>
      <c r="E112" s="44" t="s">
        <v>500</v>
      </c>
      <c r="F112" s="45" t="s">
        <v>297</v>
      </c>
      <c r="G112" s="118" t="s">
        <v>501</v>
      </c>
      <c r="H112" s="121">
        <v>54.86</v>
      </c>
      <c r="I112" s="51">
        <f>ROUND(H112*G112,2)</f>
        <v>54.86</v>
      </c>
    </row>
    <row r="113" spans="1:11" s="11" customFormat="1" ht="13.7" customHeight="1">
      <c r="A113" s="64"/>
      <c r="C113" s="117"/>
      <c r="F113" s="125" t="s">
        <v>451</v>
      </c>
      <c r="G113" s="120"/>
      <c r="H113" s="122"/>
      <c r="I113" s="128">
        <f>SUM(I108:I112)</f>
        <v>62.03</v>
      </c>
    </row>
    <row r="114" spans="1:11" s="11" customFormat="1" ht="20.100000000000001" customHeight="1">
      <c r="A114" s="110" t="s">
        <v>75</v>
      </c>
      <c r="B114" s="110" t="s">
        <v>73</v>
      </c>
      <c r="C114" s="110" t="s">
        <v>12</v>
      </c>
      <c r="D114" s="132">
        <v>94447</v>
      </c>
      <c r="E114" s="111" t="str">
        <f>VLOOKUP(D114,SERVIÇOS_AGOST!$A$7:$D$7425,2,0)</f>
        <v>TELHAMENTO COM TELHA CERÂMICA CAPA-CANAL, TIPO PAULISTA, COM ATÉ 2 ÁGUAS, INCLUSO TRANSPORTE VERTICAL. AF_07/2019</v>
      </c>
      <c r="F114" s="112" t="str">
        <f>VLOOKUP(D114,SERVIÇOS_AGOST!$A$7:$D$7425,3,0)</f>
        <v>M2</v>
      </c>
      <c r="G114" s="129">
        <f>VLOOKUP(D114,SERVIÇOS_AGOST!$A$7:$D$7425,4,0)</f>
        <v>38.96</v>
      </c>
      <c r="H114" s="114">
        <v>38.96</v>
      </c>
      <c r="I114" s="115"/>
      <c r="K114" s="116">
        <f>ROUND(H114*0.75,2)</f>
        <v>29.22</v>
      </c>
    </row>
    <row r="115" spans="1:11" s="11" customFormat="1" ht="9.9499999999999993" customHeight="1">
      <c r="A115" s="135"/>
      <c r="B115" s="16"/>
      <c r="C115" s="16"/>
      <c r="D115" s="16"/>
      <c r="E115" s="136" t="s">
        <v>442</v>
      </c>
      <c r="F115" s="125" t="s">
        <v>19</v>
      </c>
      <c r="G115" s="137" t="s">
        <v>20</v>
      </c>
      <c r="H115" s="97" t="s">
        <v>443</v>
      </c>
      <c r="I115" s="138" t="s">
        <v>444</v>
      </c>
    </row>
    <row r="116" spans="1:11" s="11" customFormat="1" ht="9.9499999999999993" customHeight="1">
      <c r="A116" s="64"/>
      <c r="C116" s="117"/>
      <c r="E116" s="44" t="s">
        <v>483</v>
      </c>
      <c r="F116" s="45" t="s">
        <v>464</v>
      </c>
      <c r="G116" s="120">
        <v>0.26</v>
      </c>
      <c r="H116" s="133" t="s">
        <v>485</v>
      </c>
      <c r="I116" s="51">
        <f>ROUND(H116*G116,2)</f>
        <v>3.76</v>
      </c>
    </row>
    <row r="117" spans="1:11" s="11" customFormat="1" ht="9.9499999999999993" customHeight="1">
      <c r="A117" s="64"/>
      <c r="C117" s="117"/>
      <c r="E117" s="44" t="s">
        <v>486</v>
      </c>
      <c r="F117" s="45" t="s">
        <v>464</v>
      </c>
      <c r="G117" s="120">
        <v>0.1</v>
      </c>
      <c r="H117" s="133" t="s">
        <v>487</v>
      </c>
      <c r="I117" s="51">
        <f>ROUND(H117*G117,2)</f>
        <v>1.85</v>
      </c>
    </row>
    <row r="118" spans="1:11" s="11" customFormat="1" ht="20.100000000000001" customHeight="1">
      <c r="A118" s="64"/>
      <c r="C118" s="117"/>
      <c r="E118" s="44" t="s">
        <v>488</v>
      </c>
      <c r="F118" s="45" t="s">
        <v>446</v>
      </c>
      <c r="G118" s="118" t="s">
        <v>502</v>
      </c>
      <c r="H118" s="121">
        <v>13.89</v>
      </c>
      <c r="I118" s="51">
        <f>ROUND(H118*G118,2)</f>
        <v>0.52</v>
      </c>
    </row>
    <row r="119" spans="1:11" s="11" customFormat="1" ht="20.100000000000001" customHeight="1">
      <c r="A119" s="64"/>
      <c r="C119" s="117"/>
      <c r="E119" s="44" t="s">
        <v>490</v>
      </c>
      <c r="F119" s="45" t="s">
        <v>448</v>
      </c>
      <c r="G119" s="118" t="s">
        <v>503</v>
      </c>
      <c r="H119" s="121">
        <v>13.46</v>
      </c>
      <c r="I119" s="51">
        <f>ROUND(H119*G119,2)</f>
        <v>0.69</v>
      </c>
    </row>
    <row r="120" spans="1:11" s="11" customFormat="1" ht="20.100000000000001" customHeight="1">
      <c r="A120" s="64"/>
      <c r="C120" s="117"/>
      <c r="E120" s="44" t="s">
        <v>504</v>
      </c>
      <c r="F120" s="45" t="s">
        <v>505</v>
      </c>
      <c r="G120" s="120">
        <v>2.3599999999999999E-2</v>
      </c>
      <c r="H120" s="121">
        <v>950</v>
      </c>
      <c r="I120" s="51">
        <f>ROUND(H120*G120,2)</f>
        <v>22.42</v>
      </c>
    </row>
    <row r="121" spans="1:11" s="11" customFormat="1" ht="13.7" customHeight="1">
      <c r="A121" s="64"/>
      <c r="C121" s="117"/>
      <c r="F121" s="125" t="s">
        <v>451</v>
      </c>
      <c r="G121" s="120"/>
      <c r="H121" s="122"/>
      <c r="I121" s="128">
        <f>SUM(I116:I120)</f>
        <v>29.240000000000002</v>
      </c>
    </row>
    <row r="122" spans="1:11" s="11" customFormat="1" ht="20.100000000000001" customHeight="1">
      <c r="A122" s="110" t="s">
        <v>76</v>
      </c>
      <c r="B122" s="110" t="s">
        <v>73</v>
      </c>
      <c r="C122" s="110" t="s">
        <v>12</v>
      </c>
      <c r="D122" s="132">
        <v>94448</v>
      </c>
      <c r="E122" s="111" t="str">
        <f>VLOOKUP(D122,SERVIÇOS_AGOST!$A$7:$D$7425,2,0)</f>
        <v>TELHAMENTO COM TELHA CERÂMICA CAPA-CANAL, TIPO PAULISTA, COM MAIS DE 2 ÁGUAS, INCLUSO TRANSPORTE VERTICAL. AF_07/2019</v>
      </c>
      <c r="F122" s="112" t="str">
        <f>VLOOKUP(D122,SERVIÇOS_AGOST!$A$7:$D$7425,3,0)</f>
        <v>M2</v>
      </c>
      <c r="G122" s="129">
        <f>VLOOKUP(D122,SERVIÇOS_AGOST!$A$7:$D$7425,4,0)</f>
        <v>42.95</v>
      </c>
      <c r="H122" s="114">
        <v>42.95</v>
      </c>
      <c r="I122" s="115"/>
      <c r="K122" s="116">
        <f>ROUND(H122*0.75,2)</f>
        <v>32.21</v>
      </c>
    </row>
    <row r="123" spans="1:11" s="11" customFormat="1" ht="9.9499999999999993" customHeight="1">
      <c r="A123" s="135"/>
      <c r="B123" s="16"/>
      <c r="C123" s="16"/>
      <c r="D123" s="16"/>
      <c r="E123" s="136" t="s">
        <v>442</v>
      </c>
      <c r="F123" s="125" t="s">
        <v>19</v>
      </c>
      <c r="G123" s="137" t="s">
        <v>20</v>
      </c>
      <c r="H123" s="97" t="s">
        <v>443</v>
      </c>
      <c r="I123" s="138" t="s">
        <v>444</v>
      </c>
    </row>
    <row r="124" spans="1:11" s="11" customFormat="1" ht="9.9499999999999993" customHeight="1">
      <c r="A124" s="64"/>
      <c r="C124" s="117"/>
      <c r="E124" s="44" t="s">
        <v>483</v>
      </c>
      <c r="F124" s="45" t="s">
        <v>464</v>
      </c>
      <c r="G124" s="120">
        <v>0.4</v>
      </c>
      <c r="H124" s="133" t="s">
        <v>485</v>
      </c>
      <c r="I124" s="51">
        <f>ROUND(H124*G124,2)</f>
        <v>5.79</v>
      </c>
    </row>
    <row r="125" spans="1:11" s="11" customFormat="1" ht="9.9499999999999993" customHeight="1">
      <c r="A125" s="64"/>
      <c r="C125" s="117"/>
      <c r="E125" s="44" t="s">
        <v>486</v>
      </c>
      <c r="F125" s="45" t="s">
        <v>464</v>
      </c>
      <c r="G125" s="120">
        <v>0.16089999999999999</v>
      </c>
      <c r="H125" s="133" t="s">
        <v>487</v>
      </c>
      <c r="I125" s="51">
        <f>ROUND(H125*G125,2)</f>
        <v>2.97</v>
      </c>
    </row>
    <row r="126" spans="1:11" s="11" customFormat="1" ht="20.100000000000001" customHeight="1">
      <c r="A126" s="64"/>
      <c r="C126" s="117"/>
      <c r="E126" s="44" t="s">
        <v>488</v>
      </c>
      <c r="F126" s="45" t="s">
        <v>446</v>
      </c>
      <c r="G126" s="118" t="s">
        <v>502</v>
      </c>
      <c r="H126" s="121">
        <v>13.89</v>
      </c>
      <c r="I126" s="51">
        <f>ROUND(H126*G126,2)</f>
        <v>0.52</v>
      </c>
    </row>
    <row r="127" spans="1:11" s="11" customFormat="1" ht="20.100000000000001" customHeight="1">
      <c r="A127" s="64"/>
      <c r="C127" s="117"/>
      <c r="E127" s="44" t="s">
        <v>490</v>
      </c>
      <c r="F127" s="45" t="s">
        <v>448</v>
      </c>
      <c r="G127" s="118" t="s">
        <v>503</v>
      </c>
      <c r="H127" s="121">
        <v>13.46</v>
      </c>
      <c r="I127" s="51">
        <f>ROUND(H127*G127,2)</f>
        <v>0.69</v>
      </c>
    </row>
    <row r="128" spans="1:11" s="11" customFormat="1" ht="20.100000000000001" customHeight="1">
      <c r="A128" s="64"/>
      <c r="C128" s="117"/>
      <c r="E128" s="44" t="s">
        <v>504</v>
      </c>
      <c r="F128" s="45" t="s">
        <v>505</v>
      </c>
      <c r="G128" s="120">
        <v>2.3400000000000001E-2</v>
      </c>
      <c r="H128" s="121">
        <v>950</v>
      </c>
      <c r="I128" s="51">
        <f>ROUND(H128*G128,2)</f>
        <v>22.23</v>
      </c>
    </row>
    <row r="129" spans="1:11" s="11" customFormat="1" ht="13.7" customHeight="1">
      <c r="A129" s="64"/>
      <c r="C129" s="117"/>
      <c r="F129" s="125" t="s">
        <v>451</v>
      </c>
      <c r="G129" s="120"/>
      <c r="H129" s="122"/>
      <c r="I129" s="128">
        <f>SUM(I124:I128)</f>
        <v>32.200000000000003</v>
      </c>
    </row>
    <row r="130" spans="1:11" s="11" customFormat="1" ht="30" customHeight="1">
      <c r="A130" s="110" t="s">
        <v>77</v>
      </c>
      <c r="B130" s="110" t="s">
        <v>73</v>
      </c>
      <c r="C130" s="110" t="s">
        <v>12</v>
      </c>
      <c r="D130" s="132">
        <v>94207</v>
      </c>
      <c r="E130" s="111" t="str">
        <f>VLOOKUP(D130,SERVIÇOS_AGOST!$A$7:$D$7425,2,0)</f>
        <v>TELHAMENTO COM TELHA ONDULADA DE FIBROCIMENTO E = 6 MM, COM RECOBRIMENTO LATERAL DE 1/4 DE ONDA PARA TELHADO COM INCLINAÇÃO MAIOR QUE 10°, COM ATÉ 2 ÁGUAS, INCLUSO IÇAMENTO. AF_07/2019</v>
      </c>
      <c r="F130" s="112" t="str">
        <f>VLOOKUP(D130,SERVIÇOS_AGOST!$A$7:$D$7425,3,0)</f>
        <v>M2</v>
      </c>
      <c r="G130" s="129">
        <f>VLOOKUP(D130,SERVIÇOS_AGOST!$A$7:$D$7425,4,0)</f>
        <v>60.05</v>
      </c>
      <c r="H130" s="114">
        <v>60.05</v>
      </c>
      <c r="I130" s="115"/>
      <c r="K130" s="116">
        <f>ROUND(H130*0.75,2)</f>
        <v>45.04</v>
      </c>
    </row>
    <row r="131" spans="1:11" s="11" customFormat="1" ht="9.9499999999999993" customHeight="1">
      <c r="A131" s="135"/>
      <c r="B131" s="16"/>
      <c r="C131" s="16"/>
      <c r="D131" s="16"/>
      <c r="E131" s="136" t="s">
        <v>442</v>
      </c>
      <c r="F131" s="125" t="s">
        <v>19</v>
      </c>
      <c r="G131" s="137" t="s">
        <v>20</v>
      </c>
      <c r="H131" s="97" t="s">
        <v>443</v>
      </c>
      <c r="I131" s="138" t="s">
        <v>444</v>
      </c>
    </row>
    <row r="132" spans="1:11" s="11" customFormat="1" ht="9.9499999999999993" customHeight="1">
      <c r="A132" s="64"/>
      <c r="C132" s="117"/>
      <c r="E132" s="44" t="s">
        <v>483</v>
      </c>
      <c r="F132" s="45" t="s">
        <v>464</v>
      </c>
      <c r="G132" s="120">
        <v>0.4</v>
      </c>
      <c r="H132" s="133" t="s">
        <v>485</v>
      </c>
      <c r="I132" s="51">
        <f t="shared" ref="I132:I138" si="3">ROUND(H132*G132,2)</f>
        <v>5.79</v>
      </c>
    </row>
    <row r="133" spans="1:11" s="11" customFormat="1" ht="9.9499999999999993" customHeight="1">
      <c r="A133" s="64"/>
      <c r="C133" s="117"/>
      <c r="E133" s="44" t="s">
        <v>486</v>
      </c>
      <c r="F133" s="45" t="s">
        <v>464</v>
      </c>
      <c r="G133" s="120">
        <v>0.22500000000000001</v>
      </c>
      <c r="H133" s="133" t="s">
        <v>487</v>
      </c>
      <c r="I133" s="51">
        <f t="shared" si="3"/>
        <v>4.1500000000000004</v>
      </c>
    </row>
    <row r="134" spans="1:11" s="11" customFormat="1" ht="20.100000000000001" customHeight="1">
      <c r="A134" s="64"/>
      <c r="C134" s="117"/>
      <c r="E134" s="44" t="s">
        <v>488</v>
      </c>
      <c r="F134" s="45" t="s">
        <v>446</v>
      </c>
      <c r="G134" s="118" t="s">
        <v>506</v>
      </c>
      <c r="H134" s="121">
        <v>13.89</v>
      </c>
      <c r="I134" s="51">
        <f t="shared" si="3"/>
        <v>7.0000000000000007E-2</v>
      </c>
    </row>
    <row r="135" spans="1:11" s="11" customFormat="1" ht="20.100000000000001" customHeight="1">
      <c r="A135" s="64"/>
      <c r="C135" s="117"/>
      <c r="E135" s="44" t="s">
        <v>490</v>
      </c>
      <c r="F135" s="45" t="s">
        <v>448</v>
      </c>
      <c r="G135" s="118" t="s">
        <v>507</v>
      </c>
      <c r="H135" s="121">
        <v>13.46</v>
      </c>
      <c r="I135" s="51">
        <f t="shared" si="3"/>
        <v>0.09</v>
      </c>
    </row>
    <row r="136" spans="1:11" s="11" customFormat="1" ht="20.100000000000001" customHeight="1">
      <c r="A136" s="64"/>
      <c r="C136" s="117"/>
      <c r="E136" s="44" t="s">
        <v>508</v>
      </c>
      <c r="F136" s="45" t="s">
        <v>509</v>
      </c>
      <c r="G136" s="118" t="s">
        <v>510</v>
      </c>
      <c r="H136" s="121">
        <v>0.2</v>
      </c>
      <c r="I136" s="51">
        <f t="shared" si="3"/>
        <v>0.25</v>
      </c>
    </row>
    <row r="137" spans="1:11" s="11" customFormat="1" ht="20.100000000000001" customHeight="1">
      <c r="A137" s="64"/>
      <c r="C137" s="117"/>
      <c r="E137" s="44" t="s">
        <v>511</v>
      </c>
      <c r="F137" s="45" t="s">
        <v>297</v>
      </c>
      <c r="G137" s="118" t="s">
        <v>510</v>
      </c>
      <c r="H137" s="121">
        <v>3.6</v>
      </c>
      <c r="I137" s="51">
        <f t="shared" si="3"/>
        <v>4.57</v>
      </c>
    </row>
    <row r="138" spans="1:11" s="11" customFormat="1" ht="9.9499999999999993" customHeight="1">
      <c r="A138" s="64"/>
      <c r="C138" s="117"/>
      <c r="E138" s="44" t="s">
        <v>512</v>
      </c>
      <c r="F138" s="45" t="s">
        <v>478</v>
      </c>
      <c r="G138" s="120">
        <v>1.0249999999999999</v>
      </c>
      <c r="H138" s="121">
        <v>29.4</v>
      </c>
      <c r="I138" s="51">
        <f t="shared" si="3"/>
        <v>30.14</v>
      </c>
    </row>
    <row r="139" spans="1:11" s="11" customFormat="1" ht="13.7" customHeight="1">
      <c r="A139" s="64"/>
      <c r="C139" s="117"/>
      <c r="F139" s="125" t="s">
        <v>451</v>
      </c>
      <c r="G139" s="120"/>
      <c r="H139" s="122"/>
      <c r="I139" s="128">
        <f>SUM(I132:I138)</f>
        <v>45.06</v>
      </c>
    </row>
    <row r="140" spans="1:11" s="11" customFormat="1" ht="30" customHeight="1">
      <c r="A140" s="110" t="s">
        <v>78</v>
      </c>
      <c r="B140" s="110" t="s">
        <v>73</v>
      </c>
      <c r="C140" s="110" t="s">
        <v>12</v>
      </c>
      <c r="D140" s="132">
        <v>94210</v>
      </c>
      <c r="E140" s="111" t="str">
        <f>VLOOKUP(D140,SERVIÇOS_AGOST!$A$7:$D$7425,2,0)</f>
        <v>TELHAMENTO COM TELHA ONDULADA DE FIBROCIMENTO E = 6 MM, COM RECOBRIMENTO LATERAL DE 1 1/4 DE ONDA PARA TELHADO COM INCLINAÇÃO MÁXIMA DE 10°, COM ATÉ 2 ÁGUAS, INCLUSO IÇAMENTO. AF_07/2019</v>
      </c>
      <c r="F140" s="112" t="str">
        <f>VLOOKUP(D140,SERVIÇOS_AGOST!$A$7:$D$7425,3,0)</f>
        <v>M2</v>
      </c>
      <c r="G140" s="129">
        <f>VLOOKUP(D140,SERVIÇOS_AGOST!$A$7:$D$7425,4,0)</f>
        <v>63.71</v>
      </c>
      <c r="H140" s="114">
        <v>63.71</v>
      </c>
      <c r="I140" s="115"/>
      <c r="K140" s="116">
        <f>ROUND(H140*0.75,2)</f>
        <v>47.78</v>
      </c>
    </row>
    <row r="141" spans="1:11" s="11" customFormat="1" ht="9.9499999999999993" customHeight="1">
      <c r="A141" s="135"/>
      <c r="B141" s="16"/>
      <c r="C141" s="16"/>
      <c r="D141" s="16"/>
      <c r="E141" s="136" t="s">
        <v>442</v>
      </c>
      <c r="F141" s="125" t="s">
        <v>19</v>
      </c>
      <c r="G141" s="137" t="s">
        <v>20</v>
      </c>
      <c r="H141" s="97" t="s">
        <v>443</v>
      </c>
      <c r="I141" s="138" t="s">
        <v>444</v>
      </c>
    </row>
    <row r="142" spans="1:11" s="11" customFormat="1" ht="9.9499999999999993" customHeight="1">
      <c r="A142" s="64"/>
      <c r="C142" s="117"/>
      <c r="E142" s="44" t="s">
        <v>483</v>
      </c>
      <c r="F142" s="45" t="s">
        <v>464</v>
      </c>
      <c r="G142" s="120">
        <v>0.35</v>
      </c>
      <c r="H142" s="133" t="s">
        <v>485</v>
      </c>
      <c r="I142" s="51">
        <f t="shared" ref="I142:I148" si="4">ROUND(H142*G142,2)</f>
        <v>5.0599999999999996</v>
      </c>
    </row>
    <row r="143" spans="1:11" s="11" customFormat="1" ht="9.9499999999999993" customHeight="1">
      <c r="A143" s="64"/>
      <c r="C143" s="117"/>
      <c r="E143" s="44" t="s">
        <v>486</v>
      </c>
      <c r="F143" s="45" t="s">
        <v>464</v>
      </c>
      <c r="G143" s="120">
        <v>0.32500000000000001</v>
      </c>
      <c r="H143" s="133" t="s">
        <v>487</v>
      </c>
      <c r="I143" s="51">
        <f t="shared" si="4"/>
        <v>6</v>
      </c>
    </row>
    <row r="144" spans="1:11" s="11" customFormat="1" ht="20.100000000000001" customHeight="1">
      <c r="A144" s="64"/>
      <c r="C144" s="117"/>
      <c r="E144" s="44" t="s">
        <v>488</v>
      </c>
      <c r="F144" s="45" t="s">
        <v>446</v>
      </c>
      <c r="G144" s="118" t="s">
        <v>513</v>
      </c>
      <c r="H144" s="121">
        <v>13.89</v>
      </c>
      <c r="I144" s="51">
        <f t="shared" si="4"/>
        <v>7.0000000000000007E-2</v>
      </c>
    </row>
    <row r="145" spans="1:11" s="11" customFormat="1" ht="20.100000000000001" customHeight="1">
      <c r="A145" s="64"/>
      <c r="C145" s="117"/>
      <c r="E145" s="44" t="s">
        <v>490</v>
      </c>
      <c r="F145" s="45" t="s">
        <v>448</v>
      </c>
      <c r="G145" s="118" t="s">
        <v>514</v>
      </c>
      <c r="H145" s="121">
        <v>13.46</v>
      </c>
      <c r="I145" s="51">
        <f t="shared" si="4"/>
        <v>0.1</v>
      </c>
    </row>
    <row r="146" spans="1:11" s="11" customFormat="1" ht="20.100000000000001" customHeight="1">
      <c r="A146" s="64"/>
      <c r="C146" s="117"/>
      <c r="E146" s="44" t="s">
        <v>508</v>
      </c>
      <c r="F146" s="45" t="s">
        <v>509</v>
      </c>
      <c r="G146" s="118" t="s">
        <v>515</v>
      </c>
      <c r="H146" s="121">
        <v>0.2</v>
      </c>
      <c r="I146" s="51">
        <f t="shared" si="4"/>
        <v>0.25</v>
      </c>
    </row>
    <row r="147" spans="1:11" s="11" customFormat="1" ht="20.100000000000001" customHeight="1">
      <c r="A147" s="64"/>
      <c r="C147" s="117"/>
      <c r="E147" s="44" t="s">
        <v>511</v>
      </c>
      <c r="F147" s="45" t="s">
        <v>297</v>
      </c>
      <c r="G147" s="118" t="s">
        <v>515</v>
      </c>
      <c r="H147" s="121">
        <v>3.6</v>
      </c>
      <c r="I147" s="51">
        <f t="shared" si="4"/>
        <v>4.54</v>
      </c>
    </row>
    <row r="148" spans="1:11" s="11" customFormat="1" ht="9.9499999999999993" customHeight="1">
      <c r="A148" s="64"/>
      <c r="C148" s="117"/>
      <c r="E148" s="44" t="s">
        <v>512</v>
      </c>
      <c r="F148" s="45" t="s">
        <v>478</v>
      </c>
      <c r="G148" s="120">
        <v>1.08</v>
      </c>
      <c r="H148" s="121">
        <v>29.4</v>
      </c>
      <c r="I148" s="51">
        <f t="shared" si="4"/>
        <v>31.75</v>
      </c>
    </row>
    <row r="149" spans="1:11" s="11" customFormat="1" ht="13.7" customHeight="1">
      <c r="A149" s="64"/>
      <c r="C149" s="117"/>
      <c r="F149" s="125" t="s">
        <v>451</v>
      </c>
      <c r="G149" s="120"/>
      <c r="H149" s="122"/>
      <c r="I149" s="128">
        <f>SUM(I142:I148)</f>
        <v>47.769999999999996</v>
      </c>
    </row>
    <row r="150" spans="1:11" s="11" customFormat="1" ht="20.100000000000001" customHeight="1">
      <c r="A150" s="110" t="s">
        <v>79</v>
      </c>
      <c r="B150" s="110" t="s">
        <v>73</v>
      </c>
      <c r="C150" s="110" t="s">
        <v>12</v>
      </c>
      <c r="D150" s="132">
        <v>94218</v>
      </c>
      <c r="E150" s="111" t="str">
        <f>VLOOKUP(D150,SERVIÇOS_AGOST!$A$7:$D$7425,2,0)</f>
        <v>TELHAMENTO COM TELHA ESTRUTURAL DE FIBROCIMENTO E= 8 MM, COM ATÉ 2 ÁGUAS, INCLUSO IÇAMENTO. AF_07/2019_P</v>
      </c>
      <c r="F150" s="112" t="str">
        <f>VLOOKUP(D150,SERVIÇOS_AGOST!$A$7:$D$7425,3,0)</f>
        <v>M2</v>
      </c>
      <c r="G150" s="129">
        <f>VLOOKUP(D150,SERVIÇOS_AGOST!$A$7:$D$7425,4,0)</f>
        <v>165.81</v>
      </c>
      <c r="H150" s="114">
        <v>165.81</v>
      </c>
      <c r="I150" s="115"/>
      <c r="K150" s="116">
        <f>ROUND(H150*0.75,2)</f>
        <v>124.36</v>
      </c>
    </row>
    <row r="151" spans="1:11" s="11" customFormat="1" ht="9.9499999999999993" customHeight="1">
      <c r="A151" s="135"/>
      <c r="B151" s="16"/>
      <c r="C151" s="16"/>
      <c r="D151" s="16"/>
      <c r="E151" s="136" t="s">
        <v>442</v>
      </c>
      <c r="F151" s="125" t="s">
        <v>19</v>
      </c>
      <c r="G151" s="137" t="s">
        <v>20</v>
      </c>
      <c r="H151" s="97" t="s">
        <v>443</v>
      </c>
      <c r="I151" s="138" t="s">
        <v>444</v>
      </c>
    </row>
    <row r="152" spans="1:11" s="11" customFormat="1" ht="9.9499999999999993" customHeight="1">
      <c r="A152" s="64"/>
      <c r="C152" s="117"/>
      <c r="E152" s="44" t="s">
        <v>483</v>
      </c>
      <c r="F152" s="45" t="s">
        <v>464</v>
      </c>
      <c r="G152" s="120">
        <v>0.4</v>
      </c>
      <c r="H152" s="133" t="s">
        <v>485</v>
      </c>
      <c r="I152" s="51">
        <f t="shared" ref="I152:I159" si="5">ROUND(H152*G152,2)</f>
        <v>5.79</v>
      </c>
    </row>
    <row r="153" spans="1:11" s="11" customFormat="1" ht="9.9499999999999993" customHeight="1">
      <c r="A153" s="64"/>
      <c r="C153" s="117"/>
      <c r="E153" s="44" t="s">
        <v>486</v>
      </c>
      <c r="F153" s="45" t="s">
        <v>464</v>
      </c>
      <c r="G153" s="120">
        <v>0.31</v>
      </c>
      <c r="H153" s="133" t="s">
        <v>487</v>
      </c>
      <c r="I153" s="51">
        <f t="shared" si="5"/>
        <v>5.72</v>
      </c>
    </row>
    <row r="154" spans="1:11" s="11" customFormat="1" ht="20.100000000000001" customHeight="1">
      <c r="A154" s="64"/>
      <c r="C154" s="117"/>
      <c r="E154" s="44" t="s">
        <v>488</v>
      </c>
      <c r="F154" s="45" t="s">
        <v>446</v>
      </c>
      <c r="G154" s="118" t="s">
        <v>516</v>
      </c>
      <c r="H154" s="121">
        <v>13.89</v>
      </c>
      <c r="I154" s="51">
        <f t="shared" si="5"/>
        <v>0.03</v>
      </c>
    </row>
    <row r="155" spans="1:11" s="11" customFormat="1" ht="20.100000000000001" customHeight="1">
      <c r="A155" s="64"/>
      <c r="C155" s="117"/>
      <c r="E155" s="44" t="s">
        <v>490</v>
      </c>
      <c r="F155" s="45" t="s">
        <v>448</v>
      </c>
      <c r="G155" s="118" t="s">
        <v>517</v>
      </c>
      <c r="H155" s="121">
        <v>13.46</v>
      </c>
      <c r="I155" s="51">
        <f t="shared" si="5"/>
        <v>0.05</v>
      </c>
    </row>
    <row r="156" spans="1:11" s="11" customFormat="1" ht="20.100000000000001" customHeight="1">
      <c r="A156" s="64"/>
      <c r="C156" s="117"/>
      <c r="E156" s="44" t="s">
        <v>508</v>
      </c>
      <c r="F156" s="45" t="s">
        <v>509</v>
      </c>
      <c r="G156" s="118" t="s">
        <v>518</v>
      </c>
      <c r="H156" s="121">
        <v>0.2</v>
      </c>
      <c r="I156" s="51">
        <f t="shared" si="5"/>
        <v>0.19</v>
      </c>
    </row>
    <row r="157" spans="1:11" s="11" customFormat="1" ht="20.100000000000001" customHeight="1">
      <c r="A157" s="64"/>
      <c r="C157" s="117"/>
      <c r="E157" s="44" t="s">
        <v>519</v>
      </c>
      <c r="F157" s="45" t="s">
        <v>297</v>
      </c>
      <c r="G157" s="118" t="s">
        <v>520</v>
      </c>
      <c r="H157" s="121">
        <v>2.8</v>
      </c>
      <c r="I157" s="51">
        <f t="shared" si="5"/>
        <v>0.87</v>
      </c>
    </row>
    <row r="158" spans="1:11" s="11" customFormat="1" ht="20.100000000000001" customHeight="1">
      <c r="A158" s="64"/>
      <c r="C158" s="117"/>
      <c r="E158" s="44" t="s">
        <v>521</v>
      </c>
      <c r="F158" s="45" t="s">
        <v>297</v>
      </c>
      <c r="G158" s="118" t="s">
        <v>518</v>
      </c>
      <c r="H158" s="121">
        <v>2.08</v>
      </c>
      <c r="I158" s="51">
        <f t="shared" si="5"/>
        <v>1.96</v>
      </c>
    </row>
    <row r="159" spans="1:11" s="11" customFormat="1" ht="9.9499999999999993" customHeight="1">
      <c r="A159" s="64"/>
      <c r="C159" s="117"/>
      <c r="E159" s="44" t="s">
        <v>522</v>
      </c>
      <c r="F159" s="45" t="s">
        <v>297</v>
      </c>
      <c r="G159" s="120">
        <v>0.18920000000000001</v>
      </c>
      <c r="H159" s="121">
        <v>580</v>
      </c>
      <c r="I159" s="51">
        <f t="shared" si="5"/>
        <v>109.74</v>
      </c>
    </row>
    <row r="160" spans="1:11" s="11" customFormat="1" ht="13.7" customHeight="1">
      <c r="A160" s="64"/>
      <c r="C160" s="117"/>
      <c r="F160" s="125" t="s">
        <v>451</v>
      </c>
      <c r="G160" s="120"/>
      <c r="H160" s="122"/>
      <c r="I160" s="128">
        <f>SUM(I152:I159)</f>
        <v>124.35</v>
      </c>
    </row>
    <row r="161" spans="1:11" s="11" customFormat="1" ht="30" customHeight="1">
      <c r="A161" s="110" t="s">
        <v>80</v>
      </c>
      <c r="B161" s="110" t="s">
        <v>73</v>
      </c>
      <c r="C161" s="110" t="s">
        <v>12</v>
      </c>
      <c r="D161" s="132">
        <v>92539</v>
      </c>
      <c r="E161" s="111" t="str">
        <f>VLOOKUP(D161,SERVIÇOS_AGOST!$A$7:$D$7425,2,0)</f>
        <v>TRAMA DE MADEIRA COMPOSTA POR RIPAS, CAIBROS E TERÇAS PARA TELHADOS DE ATÉ 2 ÁGUAS PARA TELHA DE ENCAIXE DE CERÂMICA OU DE CONCRETO, INCLUSO TRANSPORTE VERTICAL. AF_07/2019</v>
      </c>
      <c r="F161" s="112" t="str">
        <f>VLOOKUP(D161,SERVIÇOS_AGOST!$A$7:$D$7425,3,0)</f>
        <v>M2</v>
      </c>
      <c r="G161" s="129">
        <f>VLOOKUP(D161,SERVIÇOS_AGOST!$A$7:$D$7425,4,0)</f>
        <v>76.959999999999994</v>
      </c>
      <c r="H161" s="114">
        <v>76.959999999999994</v>
      </c>
      <c r="I161" s="115"/>
      <c r="K161" s="116">
        <f>ROUND(H161*0.75,2)</f>
        <v>57.72</v>
      </c>
    </row>
    <row r="162" spans="1:11" s="11" customFormat="1" ht="9.9499999999999993" customHeight="1">
      <c r="A162" s="135"/>
      <c r="B162" s="16"/>
      <c r="C162" s="16"/>
      <c r="D162" s="16"/>
      <c r="E162" s="136" t="s">
        <v>442</v>
      </c>
      <c r="F162" s="125" t="s">
        <v>19</v>
      </c>
      <c r="G162" s="137" t="s">
        <v>20</v>
      </c>
      <c r="H162" s="97" t="s">
        <v>443</v>
      </c>
      <c r="I162" s="138" t="s">
        <v>444</v>
      </c>
    </row>
    <row r="163" spans="1:11" s="11" customFormat="1" ht="9.9499999999999993" customHeight="1">
      <c r="A163" s="64"/>
      <c r="C163" s="117"/>
      <c r="E163" s="44" t="s">
        <v>463</v>
      </c>
      <c r="F163" s="45" t="s">
        <v>464</v>
      </c>
      <c r="G163" s="120">
        <v>0.3</v>
      </c>
      <c r="H163" s="133" t="s">
        <v>465</v>
      </c>
      <c r="I163" s="51">
        <f t="shared" ref="I163:I172" si="6">ROUND(H163*G163,2)</f>
        <v>4.41</v>
      </c>
    </row>
    <row r="164" spans="1:11" s="11" customFormat="1" ht="9.9499999999999993" customHeight="1">
      <c r="A164" s="64"/>
      <c r="C164" s="117"/>
      <c r="E164" s="44" t="s">
        <v>466</v>
      </c>
      <c r="F164" s="45" t="s">
        <v>464</v>
      </c>
      <c r="G164" s="120">
        <v>0.26</v>
      </c>
      <c r="H164" s="133" t="s">
        <v>467</v>
      </c>
      <c r="I164" s="51">
        <f t="shared" si="6"/>
        <v>4.84</v>
      </c>
    </row>
    <row r="165" spans="1:11" s="11" customFormat="1" ht="20.100000000000001" customHeight="1">
      <c r="A165" s="64"/>
      <c r="C165" s="117"/>
      <c r="E165" s="44" t="s">
        <v>488</v>
      </c>
      <c r="F165" s="45" t="s">
        <v>446</v>
      </c>
      <c r="G165" s="120">
        <v>0.04</v>
      </c>
      <c r="H165" s="121">
        <v>13.89</v>
      </c>
      <c r="I165" s="51">
        <f t="shared" si="6"/>
        <v>0.56000000000000005</v>
      </c>
    </row>
    <row r="166" spans="1:11" s="11" customFormat="1" ht="20.100000000000001" customHeight="1">
      <c r="A166" s="64"/>
      <c r="C166" s="117"/>
      <c r="E166" s="44" t="s">
        <v>490</v>
      </c>
      <c r="F166" s="45" t="s">
        <v>448</v>
      </c>
      <c r="G166" s="120">
        <v>0.05</v>
      </c>
      <c r="H166" s="121">
        <v>13.46</v>
      </c>
      <c r="I166" s="51">
        <f t="shared" si="6"/>
        <v>0.67</v>
      </c>
    </row>
    <row r="167" spans="1:11" s="11" customFormat="1" ht="20.100000000000001" customHeight="1">
      <c r="A167" s="64"/>
      <c r="C167" s="117"/>
      <c r="E167" s="44" t="s">
        <v>523</v>
      </c>
      <c r="F167" s="45" t="s">
        <v>53</v>
      </c>
      <c r="G167" s="120">
        <v>3.2</v>
      </c>
      <c r="H167" s="121">
        <v>2.52</v>
      </c>
      <c r="I167" s="51">
        <f t="shared" si="6"/>
        <v>8.06</v>
      </c>
    </row>
    <row r="168" spans="1:11" s="11" customFormat="1" ht="20.100000000000001" customHeight="1">
      <c r="A168" s="64"/>
      <c r="C168" s="117"/>
      <c r="E168" s="44" t="s">
        <v>524</v>
      </c>
      <c r="F168" s="45" t="s">
        <v>53</v>
      </c>
      <c r="G168" s="120">
        <v>0.6</v>
      </c>
      <c r="H168" s="121">
        <v>26.65</v>
      </c>
      <c r="I168" s="51">
        <f t="shared" si="6"/>
        <v>15.99</v>
      </c>
    </row>
    <row r="169" spans="1:11" s="11" customFormat="1" ht="20.100000000000001" customHeight="1">
      <c r="A169" s="64"/>
      <c r="C169" s="117"/>
      <c r="E169" s="44" t="s">
        <v>525</v>
      </c>
      <c r="F169" s="45" t="s">
        <v>53</v>
      </c>
      <c r="G169" s="120">
        <v>1.65</v>
      </c>
      <c r="H169" s="121">
        <v>12.7</v>
      </c>
      <c r="I169" s="51">
        <f t="shared" si="6"/>
        <v>20.96</v>
      </c>
    </row>
    <row r="170" spans="1:11" s="11" customFormat="1" ht="9.9499999999999993" customHeight="1">
      <c r="A170" s="64"/>
      <c r="C170" s="117"/>
      <c r="E170" s="44" t="s">
        <v>526</v>
      </c>
      <c r="F170" s="45" t="s">
        <v>476</v>
      </c>
      <c r="G170" s="120">
        <v>0.05</v>
      </c>
      <c r="H170" s="121">
        <v>21.06</v>
      </c>
      <c r="I170" s="51">
        <f t="shared" si="6"/>
        <v>1.05</v>
      </c>
    </row>
    <row r="171" spans="1:11" s="11" customFormat="1" ht="9.9499999999999993" customHeight="1">
      <c r="A171" s="64"/>
      <c r="C171" s="117"/>
      <c r="E171" s="44" t="s">
        <v>527</v>
      </c>
      <c r="F171" s="45" t="s">
        <v>476</v>
      </c>
      <c r="G171" s="120">
        <v>0.04</v>
      </c>
      <c r="H171" s="121">
        <v>19.100000000000001</v>
      </c>
      <c r="I171" s="51">
        <f t="shared" si="6"/>
        <v>0.76</v>
      </c>
    </row>
    <row r="172" spans="1:11" s="11" customFormat="1" ht="9.9499999999999993" customHeight="1">
      <c r="A172" s="64"/>
      <c r="C172" s="117"/>
      <c r="E172" s="44" t="s">
        <v>528</v>
      </c>
      <c r="F172" s="45" t="s">
        <v>476</v>
      </c>
      <c r="G172" s="120">
        <v>0.02</v>
      </c>
      <c r="H172" s="121">
        <v>19.2</v>
      </c>
      <c r="I172" s="51">
        <f t="shared" si="6"/>
        <v>0.38</v>
      </c>
    </row>
    <row r="173" spans="1:11" s="11" customFormat="1" ht="13.7" customHeight="1">
      <c r="A173" s="64"/>
      <c r="C173" s="117"/>
      <c r="F173" s="125" t="s">
        <v>451</v>
      </c>
      <c r="G173" s="120"/>
      <c r="H173" s="122"/>
      <c r="I173" s="128">
        <f>SUM(I163:I172)</f>
        <v>57.68</v>
      </c>
    </row>
    <row r="174" spans="1:11" s="11" customFormat="1" ht="30" customHeight="1">
      <c r="A174" s="110" t="s">
        <v>81</v>
      </c>
      <c r="B174" s="110" t="s">
        <v>73</v>
      </c>
      <c r="C174" s="110" t="s">
        <v>12</v>
      </c>
      <c r="D174" s="132">
        <v>92540</v>
      </c>
      <c r="E174" s="111" t="str">
        <f>VLOOKUP(D174,SERVIÇOS_AGOST!$A$7:$D$7425,2,0)</f>
        <v>TRAMA DE MADEIRA COMPOSTA POR RIPAS, CAIBROS E TERÇAS PARA TELHADOS DE MAIS QUE 2 ÁGUAS PARA TELHA DE ENCAIXE DE CERÂMICA OU DE CONCRETO, INCLUSO TRANSPORTE VERTICAL. AF_07/2019</v>
      </c>
      <c r="F174" s="112" t="str">
        <f>VLOOKUP(D174,SERVIÇOS_AGOST!$A$7:$D$7425,3,0)</f>
        <v>M2</v>
      </c>
      <c r="G174" s="129">
        <f>VLOOKUP(D174,SERVIÇOS_AGOST!$A$7:$D$7425,4,0)</f>
        <v>83.74</v>
      </c>
      <c r="H174" s="114">
        <v>83.74</v>
      </c>
      <c r="I174" s="115"/>
      <c r="K174" s="116">
        <f>ROUND(H174*0.75,2)</f>
        <v>62.81</v>
      </c>
    </row>
    <row r="175" spans="1:11" s="11" customFormat="1" ht="9.9499999999999993" customHeight="1">
      <c r="A175" s="135"/>
      <c r="B175" s="16"/>
      <c r="C175" s="16"/>
      <c r="D175" s="16"/>
      <c r="E175" s="136" t="s">
        <v>442</v>
      </c>
      <c r="F175" s="125" t="s">
        <v>19</v>
      </c>
      <c r="G175" s="137" t="s">
        <v>20</v>
      </c>
      <c r="H175" s="97" t="s">
        <v>443</v>
      </c>
      <c r="I175" s="138" t="s">
        <v>444</v>
      </c>
    </row>
    <row r="176" spans="1:11" s="11" customFormat="1" ht="9.9499999999999993" customHeight="1">
      <c r="A176" s="64"/>
      <c r="C176" s="117"/>
      <c r="E176" s="44" t="s">
        <v>463</v>
      </c>
      <c r="F176" s="45" t="s">
        <v>464</v>
      </c>
      <c r="G176" s="120">
        <v>0.5</v>
      </c>
      <c r="H176" s="133" t="s">
        <v>465</v>
      </c>
      <c r="I176" s="51">
        <f t="shared" ref="I176:I185" si="7">ROUND(H176*G176,2)</f>
        <v>7.35</v>
      </c>
    </row>
    <row r="177" spans="1:11" s="11" customFormat="1" ht="9.9499999999999993" customHeight="1">
      <c r="A177" s="64"/>
      <c r="C177" s="117"/>
      <c r="E177" s="44" t="s">
        <v>466</v>
      </c>
      <c r="F177" s="45" t="s">
        <v>464</v>
      </c>
      <c r="G177" s="120">
        <v>0.76</v>
      </c>
      <c r="H177" s="133" t="s">
        <v>467</v>
      </c>
      <c r="I177" s="51">
        <f t="shared" si="7"/>
        <v>14.16</v>
      </c>
    </row>
    <row r="178" spans="1:11" s="11" customFormat="1" ht="20.100000000000001" customHeight="1">
      <c r="A178" s="64"/>
      <c r="C178" s="117"/>
      <c r="E178" s="44" t="s">
        <v>488</v>
      </c>
      <c r="F178" s="45" t="s">
        <v>446</v>
      </c>
      <c r="G178" s="120">
        <v>0.04</v>
      </c>
      <c r="H178" s="121">
        <v>13.89</v>
      </c>
      <c r="I178" s="51">
        <f t="shared" si="7"/>
        <v>0.56000000000000005</v>
      </c>
    </row>
    <row r="179" spans="1:11" s="11" customFormat="1" ht="20.100000000000001" customHeight="1">
      <c r="A179" s="64"/>
      <c r="C179" s="117"/>
      <c r="E179" s="44" t="s">
        <v>490</v>
      </c>
      <c r="F179" s="45" t="s">
        <v>448</v>
      </c>
      <c r="G179" s="120">
        <v>0.06</v>
      </c>
      <c r="H179" s="121">
        <v>13.46</v>
      </c>
      <c r="I179" s="51">
        <f t="shared" si="7"/>
        <v>0.81</v>
      </c>
    </row>
    <row r="180" spans="1:11" s="11" customFormat="1" ht="20.100000000000001" customHeight="1">
      <c r="A180" s="64"/>
      <c r="C180" s="117"/>
      <c r="E180" s="44" t="s">
        <v>523</v>
      </c>
      <c r="F180" s="45" t="s">
        <v>53</v>
      </c>
      <c r="G180" s="120">
        <v>2.7</v>
      </c>
      <c r="H180" s="121">
        <v>2.52</v>
      </c>
      <c r="I180" s="51">
        <f t="shared" si="7"/>
        <v>6.8</v>
      </c>
    </row>
    <row r="181" spans="1:11" s="11" customFormat="1" ht="20.100000000000001" customHeight="1">
      <c r="A181" s="64"/>
      <c r="C181" s="117"/>
      <c r="E181" s="44" t="s">
        <v>524</v>
      </c>
      <c r="F181" s="45" t="s">
        <v>53</v>
      </c>
      <c r="G181" s="120">
        <v>0.4</v>
      </c>
      <c r="H181" s="121">
        <v>26.65</v>
      </c>
      <c r="I181" s="51">
        <f t="shared" si="7"/>
        <v>10.66</v>
      </c>
    </row>
    <row r="182" spans="1:11" s="11" customFormat="1" ht="20.100000000000001" customHeight="1">
      <c r="A182" s="64"/>
      <c r="C182" s="117"/>
      <c r="E182" s="44" t="s">
        <v>525</v>
      </c>
      <c r="F182" s="45" t="s">
        <v>53</v>
      </c>
      <c r="G182" s="120">
        <v>1.6</v>
      </c>
      <c r="H182" s="121">
        <v>12.7</v>
      </c>
      <c r="I182" s="51">
        <f t="shared" si="7"/>
        <v>20.32</v>
      </c>
    </row>
    <row r="183" spans="1:11" s="11" customFormat="1" ht="9.9499999999999993" customHeight="1">
      <c r="A183" s="64"/>
      <c r="C183" s="117"/>
      <c r="E183" s="44" t="s">
        <v>526</v>
      </c>
      <c r="F183" s="45" t="s">
        <v>476</v>
      </c>
      <c r="G183" s="120">
        <v>0.05</v>
      </c>
      <c r="H183" s="121">
        <v>21.06</v>
      </c>
      <c r="I183" s="51">
        <f t="shared" si="7"/>
        <v>1.05</v>
      </c>
    </row>
    <row r="184" spans="1:11" s="11" customFormat="1" ht="9.9499999999999993" customHeight="1">
      <c r="A184" s="64"/>
      <c r="C184" s="117"/>
      <c r="E184" s="44" t="s">
        <v>527</v>
      </c>
      <c r="F184" s="45" t="s">
        <v>476</v>
      </c>
      <c r="G184" s="120">
        <v>0.04</v>
      </c>
      <c r="H184" s="121">
        <v>19.100000000000001</v>
      </c>
      <c r="I184" s="51">
        <f t="shared" si="7"/>
        <v>0.76</v>
      </c>
    </row>
    <row r="185" spans="1:11" s="11" customFormat="1" ht="9.9499999999999993" customHeight="1">
      <c r="A185" s="64"/>
      <c r="C185" s="117"/>
      <c r="E185" s="44" t="s">
        <v>528</v>
      </c>
      <c r="F185" s="45" t="s">
        <v>476</v>
      </c>
      <c r="G185" s="120">
        <v>0.02</v>
      </c>
      <c r="H185" s="121">
        <v>19.2</v>
      </c>
      <c r="I185" s="51">
        <f t="shared" si="7"/>
        <v>0.38</v>
      </c>
    </row>
    <row r="186" spans="1:11" s="11" customFormat="1" ht="13.7" customHeight="1">
      <c r="A186" s="64"/>
      <c r="C186" s="117"/>
      <c r="F186" s="125" t="s">
        <v>451</v>
      </c>
      <c r="G186" s="120"/>
      <c r="H186" s="122"/>
      <c r="I186" s="128">
        <f>SUM(I176:I185)</f>
        <v>62.849999999999994</v>
      </c>
    </row>
    <row r="187" spans="1:11" s="11" customFormat="1" ht="30" customHeight="1">
      <c r="A187" s="110" t="s">
        <v>82</v>
      </c>
      <c r="B187" s="110" t="s">
        <v>73</v>
      </c>
      <c r="C187" s="110" t="s">
        <v>12</v>
      </c>
      <c r="D187" s="132">
        <v>92541</v>
      </c>
      <c r="E187" s="111" t="str">
        <f>VLOOKUP(D187,SERVIÇOS_AGOST!$A$7:$D$7425,2,0)</f>
        <v>TRAMA DE MADEIRA COMPOSTA POR RIPAS, CAIBROS E TERÇAS PARA TELHADOS DE ATÉ 2 ÁGUAS PARA TELHA CERÂMICA CAPA-CANAL, INCLUSO TRANSPORTE VERTICAL. AF_07/2019</v>
      </c>
      <c r="F187" s="112" t="str">
        <f>VLOOKUP(D187,SERVIÇOS_AGOST!$A$7:$D$7425,3,0)</f>
        <v>M2</v>
      </c>
      <c r="G187" s="129">
        <f>VLOOKUP(D187,SERVIÇOS_AGOST!$A$7:$D$7425,4,0)</f>
        <v>83.45</v>
      </c>
      <c r="H187" s="114">
        <v>83.45</v>
      </c>
      <c r="I187" s="115"/>
      <c r="K187" s="116">
        <f>ROUND(H187*0.75,2)</f>
        <v>62.59</v>
      </c>
    </row>
    <row r="188" spans="1:11" s="11" customFormat="1" ht="9.9499999999999993" customHeight="1">
      <c r="A188" s="135"/>
      <c r="B188" s="16"/>
      <c r="C188" s="16"/>
      <c r="D188" s="16"/>
      <c r="E188" s="136" t="s">
        <v>442</v>
      </c>
      <c r="F188" s="125" t="s">
        <v>19</v>
      </c>
      <c r="G188" s="137" t="s">
        <v>20</v>
      </c>
      <c r="H188" s="97" t="s">
        <v>443</v>
      </c>
      <c r="I188" s="138" t="s">
        <v>444</v>
      </c>
    </row>
    <row r="189" spans="1:11" s="11" customFormat="1" ht="9.9499999999999993" customHeight="1">
      <c r="A189" s="64"/>
      <c r="C189" s="117"/>
      <c r="E189" s="44" t="s">
        <v>463</v>
      </c>
      <c r="F189" s="45" t="s">
        <v>464</v>
      </c>
      <c r="G189" s="120">
        <v>0.5</v>
      </c>
      <c r="H189" s="133" t="s">
        <v>465</v>
      </c>
      <c r="I189" s="51">
        <f t="shared" ref="I189:I198" si="8">ROUND(H189*G189,2)</f>
        <v>7.35</v>
      </c>
    </row>
    <row r="190" spans="1:11" s="11" customFormat="1" ht="9.9499999999999993" customHeight="1">
      <c r="A190" s="64"/>
      <c r="C190" s="117"/>
      <c r="E190" s="44" t="s">
        <v>466</v>
      </c>
      <c r="F190" s="45" t="s">
        <v>464</v>
      </c>
      <c r="G190" s="120">
        <v>0.53500000000000003</v>
      </c>
      <c r="H190" s="133" t="s">
        <v>467</v>
      </c>
      <c r="I190" s="51">
        <f t="shared" si="8"/>
        <v>9.9700000000000006</v>
      </c>
    </row>
    <row r="191" spans="1:11" s="11" customFormat="1" ht="20.100000000000001" customHeight="1">
      <c r="A191" s="64"/>
      <c r="C191" s="117"/>
      <c r="E191" s="44" t="s">
        <v>488</v>
      </c>
      <c r="F191" s="45" t="s">
        <v>446</v>
      </c>
      <c r="G191" s="120">
        <v>0.04</v>
      </c>
      <c r="H191" s="121">
        <v>13.89</v>
      </c>
      <c r="I191" s="51">
        <f t="shared" si="8"/>
        <v>0.56000000000000005</v>
      </c>
    </row>
    <row r="192" spans="1:11" s="11" customFormat="1" ht="20.100000000000001" customHeight="1">
      <c r="A192" s="64"/>
      <c r="C192" s="117"/>
      <c r="E192" s="44" t="s">
        <v>490</v>
      </c>
      <c r="F192" s="45" t="s">
        <v>448</v>
      </c>
      <c r="G192" s="120">
        <v>0.05</v>
      </c>
      <c r="H192" s="121">
        <v>13.46</v>
      </c>
      <c r="I192" s="51">
        <f t="shared" si="8"/>
        <v>0.67</v>
      </c>
    </row>
    <row r="193" spans="1:11" s="11" customFormat="1" ht="20.100000000000001" customHeight="1">
      <c r="A193" s="64"/>
      <c r="C193" s="117"/>
      <c r="E193" s="44" t="s">
        <v>523</v>
      </c>
      <c r="F193" s="45" t="s">
        <v>53</v>
      </c>
      <c r="G193" s="120">
        <v>2.2000000000000002</v>
      </c>
      <c r="H193" s="121">
        <v>2.52</v>
      </c>
      <c r="I193" s="51">
        <f t="shared" si="8"/>
        <v>5.54</v>
      </c>
    </row>
    <row r="194" spans="1:11" s="11" customFormat="1" ht="20.100000000000001" customHeight="1">
      <c r="A194" s="64"/>
      <c r="C194" s="117"/>
      <c r="E194" s="44" t="s">
        <v>524</v>
      </c>
      <c r="F194" s="45" t="s">
        <v>53</v>
      </c>
      <c r="G194" s="120">
        <v>0.5</v>
      </c>
      <c r="H194" s="121">
        <v>26.65</v>
      </c>
      <c r="I194" s="51">
        <f t="shared" si="8"/>
        <v>13.33</v>
      </c>
    </row>
    <row r="195" spans="1:11" s="11" customFormat="1" ht="20.100000000000001" customHeight="1">
      <c r="A195" s="64"/>
      <c r="C195" s="117"/>
      <c r="E195" s="44" t="s">
        <v>525</v>
      </c>
      <c r="F195" s="45" t="s">
        <v>53</v>
      </c>
      <c r="G195" s="120">
        <v>1.81</v>
      </c>
      <c r="H195" s="121">
        <v>12.7</v>
      </c>
      <c r="I195" s="51">
        <f t="shared" si="8"/>
        <v>22.99</v>
      </c>
    </row>
    <row r="196" spans="1:11" s="11" customFormat="1" ht="9.9499999999999993" customHeight="1">
      <c r="A196" s="64"/>
      <c r="C196" s="117"/>
      <c r="E196" s="44" t="s">
        <v>526</v>
      </c>
      <c r="F196" s="45" t="s">
        <v>476</v>
      </c>
      <c r="G196" s="120">
        <v>0.05</v>
      </c>
      <c r="H196" s="121">
        <v>21.06</v>
      </c>
      <c r="I196" s="51">
        <f t="shared" si="8"/>
        <v>1.05</v>
      </c>
    </row>
    <row r="197" spans="1:11" s="11" customFormat="1" ht="9.9499999999999993" customHeight="1">
      <c r="A197" s="64"/>
      <c r="C197" s="117"/>
      <c r="E197" s="44" t="s">
        <v>527</v>
      </c>
      <c r="F197" s="45" t="s">
        <v>476</v>
      </c>
      <c r="G197" s="120">
        <v>0.04</v>
      </c>
      <c r="H197" s="121">
        <v>19.100000000000001</v>
      </c>
      <c r="I197" s="51">
        <f t="shared" si="8"/>
        <v>0.76</v>
      </c>
    </row>
    <row r="198" spans="1:11" s="11" customFormat="1" ht="9.9499999999999993" customHeight="1">
      <c r="A198" s="64"/>
      <c r="C198" s="117"/>
      <c r="E198" s="44" t="s">
        <v>528</v>
      </c>
      <c r="F198" s="45" t="s">
        <v>476</v>
      </c>
      <c r="G198" s="120">
        <v>0.02</v>
      </c>
      <c r="H198" s="121">
        <v>19.2</v>
      </c>
      <c r="I198" s="51">
        <f t="shared" si="8"/>
        <v>0.38</v>
      </c>
    </row>
    <row r="199" spans="1:11" s="11" customFormat="1" ht="13.7" customHeight="1">
      <c r="A199" s="64"/>
      <c r="C199" s="117"/>
      <c r="F199" s="125" t="s">
        <v>451</v>
      </c>
      <c r="G199" s="120"/>
      <c r="H199" s="122"/>
      <c r="I199" s="128">
        <f>SUM(I189:I198)</f>
        <v>62.599999999999994</v>
      </c>
    </row>
    <row r="200" spans="1:11" s="11" customFormat="1" ht="30" customHeight="1">
      <c r="A200" s="110" t="s">
        <v>83</v>
      </c>
      <c r="B200" s="110" t="s">
        <v>73</v>
      </c>
      <c r="C200" s="110" t="s">
        <v>12</v>
      </c>
      <c r="D200" s="132">
        <v>92542</v>
      </c>
      <c r="E200" s="111" t="str">
        <f>VLOOKUP(D200,SERVIÇOS_AGOST!$A$7:$D$7425,2,0)</f>
        <v>TRAMA DE MADEIRA COMPOSTA POR RIPAS, CAIBROS E TERÇAS PARA TELHADOS DE MAIS QUE 2 ÁGUAS PARA TELHA CERÂMICA CAPA-CANAL, INCLUSO TRANSPORTE VERTICAL. AF_07/2019</v>
      </c>
      <c r="F200" s="112" t="str">
        <f>VLOOKUP(D200,SERVIÇOS_AGOST!$A$7:$D$7425,3,0)</f>
        <v>M2</v>
      </c>
      <c r="G200" s="129">
        <f>VLOOKUP(D200,SERVIÇOS_AGOST!$A$7:$D$7425,4,0)</f>
        <v>99.26</v>
      </c>
      <c r="H200" s="114">
        <v>99.26</v>
      </c>
      <c r="I200" s="115"/>
      <c r="K200" s="116">
        <f>ROUND(H200*0.75,2)</f>
        <v>74.45</v>
      </c>
    </row>
    <row r="201" spans="1:11" s="11" customFormat="1" ht="9.9499999999999993" customHeight="1">
      <c r="A201" s="135"/>
      <c r="B201" s="16"/>
      <c r="C201" s="16"/>
      <c r="D201" s="16"/>
      <c r="E201" s="136" t="s">
        <v>442</v>
      </c>
      <c r="F201" s="125" t="s">
        <v>19</v>
      </c>
      <c r="G201" s="137" t="s">
        <v>20</v>
      </c>
      <c r="H201" s="97" t="s">
        <v>443</v>
      </c>
      <c r="I201" s="138" t="s">
        <v>444</v>
      </c>
    </row>
    <row r="202" spans="1:11" s="11" customFormat="1" ht="9.9499999999999993" customHeight="1">
      <c r="A202" s="64"/>
      <c r="C202" s="117"/>
      <c r="E202" s="44" t="s">
        <v>463</v>
      </c>
      <c r="F202" s="45" t="s">
        <v>464</v>
      </c>
      <c r="G202" s="120">
        <v>0.5</v>
      </c>
      <c r="H202" s="133" t="s">
        <v>465</v>
      </c>
      <c r="I202" s="51">
        <f t="shared" ref="I202:I211" si="9">ROUND(H202*G202,2)</f>
        <v>7.35</v>
      </c>
    </row>
    <row r="203" spans="1:11" s="11" customFormat="1" ht="9.9499999999999993" customHeight="1">
      <c r="A203" s="64"/>
      <c r="C203" s="117"/>
      <c r="E203" s="44" t="s">
        <v>466</v>
      </c>
      <c r="F203" s="45" t="s">
        <v>464</v>
      </c>
      <c r="G203" s="120">
        <v>0.6</v>
      </c>
      <c r="H203" s="133" t="s">
        <v>467</v>
      </c>
      <c r="I203" s="51">
        <f t="shared" si="9"/>
        <v>11.18</v>
      </c>
    </row>
    <row r="204" spans="1:11" s="11" customFormat="1" ht="20.100000000000001" customHeight="1">
      <c r="A204" s="64"/>
      <c r="C204" s="117"/>
      <c r="E204" s="44" t="s">
        <v>488</v>
      </c>
      <c r="F204" s="45" t="s">
        <v>446</v>
      </c>
      <c r="G204" s="120">
        <v>0.04</v>
      </c>
      <c r="H204" s="121">
        <v>13.89</v>
      </c>
      <c r="I204" s="51">
        <f t="shared" si="9"/>
        <v>0.56000000000000005</v>
      </c>
    </row>
    <row r="205" spans="1:11" s="11" customFormat="1" ht="20.100000000000001" customHeight="1">
      <c r="A205" s="64"/>
      <c r="C205" s="117"/>
      <c r="E205" s="44" t="s">
        <v>490</v>
      </c>
      <c r="F205" s="45" t="s">
        <v>448</v>
      </c>
      <c r="G205" s="120">
        <v>0.05</v>
      </c>
      <c r="H205" s="121">
        <v>13.46</v>
      </c>
      <c r="I205" s="51">
        <f t="shared" si="9"/>
        <v>0.67</v>
      </c>
    </row>
    <row r="206" spans="1:11" s="11" customFormat="1" ht="20.100000000000001" customHeight="1">
      <c r="A206" s="64"/>
      <c r="C206" s="117"/>
      <c r="E206" s="44" t="s">
        <v>523</v>
      </c>
      <c r="F206" s="45" t="s">
        <v>53</v>
      </c>
      <c r="G206" s="120">
        <v>2.2999999999999998</v>
      </c>
      <c r="H206" s="121">
        <v>2.52</v>
      </c>
      <c r="I206" s="51">
        <f t="shared" si="9"/>
        <v>5.8</v>
      </c>
    </row>
    <row r="207" spans="1:11" s="11" customFormat="1" ht="20.100000000000001" customHeight="1">
      <c r="A207" s="64"/>
      <c r="C207" s="117"/>
      <c r="E207" s="44" t="s">
        <v>524</v>
      </c>
      <c r="F207" s="45" t="s">
        <v>53</v>
      </c>
      <c r="G207" s="126">
        <v>0.79100000000000004</v>
      </c>
      <c r="H207" s="121">
        <v>26.65</v>
      </c>
      <c r="I207" s="51">
        <f t="shared" si="9"/>
        <v>21.08</v>
      </c>
    </row>
    <row r="208" spans="1:11" s="11" customFormat="1" ht="20.100000000000001" customHeight="1">
      <c r="A208" s="64"/>
      <c r="C208" s="117"/>
      <c r="E208" s="44" t="s">
        <v>525</v>
      </c>
      <c r="F208" s="45" t="s">
        <v>53</v>
      </c>
      <c r="G208" s="120">
        <v>2</v>
      </c>
      <c r="H208" s="121">
        <v>12.7</v>
      </c>
      <c r="I208" s="51">
        <f t="shared" si="9"/>
        <v>25.4</v>
      </c>
    </row>
    <row r="209" spans="1:11" s="11" customFormat="1" ht="9.9499999999999993" customHeight="1">
      <c r="A209" s="64"/>
      <c r="C209" s="117"/>
      <c r="E209" s="44" t="s">
        <v>526</v>
      </c>
      <c r="F209" s="45" t="s">
        <v>476</v>
      </c>
      <c r="G209" s="120">
        <v>0.06</v>
      </c>
      <c r="H209" s="121">
        <v>21.06</v>
      </c>
      <c r="I209" s="51">
        <f t="shared" si="9"/>
        <v>1.26</v>
      </c>
    </row>
    <row r="210" spans="1:11" s="11" customFormat="1" ht="9.9499999999999993" customHeight="1">
      <c r="A210" s="64"/>
      <c r="C210" s="117"/>
      <c r="E210" s="44" t="s">
        <v>527</v>
      </c>
      <c r="F210" s="45" t="s">
        <v>476</v>
      </c>
      <c r="G210" s="120">
        <v>0.04</v>
      </c>
      <c r="H210" s="121">
        <v>19.100000000000001</v>
      </c>
      <c r="I210" s="51">
        <f t="shared" si="9"/>
        <v>0.76</v>
      </c>
    </row>
    <row r="211" spans="1:11" s="11" customFormat="1" ht="9.9499999999999993" customHeight="1">
      <c r="A211" s="64"/>
      <c r="C211" s="117"/>
      <c r="E211" s="44" t="s">
        <v>528</v>
      </c>
      <c r="F211" s="45" t="s">
        <v>476</v>
      </c>
      <c r="G211" s="120">
        <v>0.02</v>
      </c>
      <c r="H211" s="121">
        <v>19.2</v>
      </c>
      <c r="I211" s="51">
        <f t="shared" si="9"/>
        <v>0.38</v>
      </c>
    </row>
    <row r="212" spans="1:11" s="11" customFormat="1" ht="13.7" customHeight="1">
      <c r="A212" s="64"/>
      <c r="C212" s="117"/>
      <c r="F212" s="125" t="s">
        <v>451</v>
      </c>
      <c r="G212" s="120"/>
      <c r="H212" s="122"/>
      <c r="I212" s="128">
        <f>SUM(I202:I211)</f>
        <v>74.44</v>
      </c>
    </row>
    <row r="213" spans="1:11" s="11" customFormat="1" ht="20.100000000000001" customHeight="1">
      <c r="A213" s="110" t="s">
        <v>84</v>
      </c>
      <c r="B213" s="110" t="s">
        <v>73</v>
      </c>
      <c r="C213" s="110" t="s">
        <v>12</v>
      </c>
      <c r="D213" s="132">
        <v>94213</v>
      </c>
      <c r="E213" s="111" t="str">
        <f>VLOOKUP(D213,SERVIÇOS_AGOST!$A$7:$D$7425,2,0)</f>
        <v>TELHAMENTO COM TELHA DE AÇO/ALUMÍNIO E = 0,5 MM, COM ATÉ 2 ÁGUAS, INCLUSO IÇAMENTO. AF_07/2019</v>
      </c>
      <c r="F213" s="112" t="str">
        <f>VLOOKUP(D213,SERVIÇOS_AGOST!$A$7:$D$7425,3,0)</f>
        <v>M2</v>
      </c>
      <c r="G213" s="129">
        <f>VLOOKUP(D213,SERVIÇOS_AGOST!$A$7:$D$7425,4,0)</f>
        <v>94.18</v>
      </c>
      <c r="H213" s="114">
        <v>94.18</v>
      </c>
      <c r="I213" s="115"/>
      <c r="K213" s="116">
        <f>ROUND(H213*0.75,2)</f>
        <v>70.64</v>
      </c>
    </row>
    <row r="214" spans="1:11" s="11" customFormat="1" ht="9.9499999999999993" customHeight="1">
      <c r="A214" s="135"/>
      <c r="B214" s="16"/>
      <c r="C214" s="16"/>
      <c r="D214" s="16"/>
      <c r="E214" s="136" t="s">
        <v>442</v>
      </c>
      <c r="F214" s="125" t="s">
        <v>19</v>
      </c>
      <c r="G214" s="137" t="s">
        <v>20</v>
      </c>
      <c r="H214" s="97" t="s">
        <v>443</v>
      </c>
      <c r="I214" s="138" t="s">
        <v>444</v>
      </c>
    </row>
    <row r="215" spans="1:11" s="11" customFormat="1" ht="9.9499999999999993" customHeight="1">
      <c r="A215" s="64"/>
      <c r="C215" s="117"/>
      <c r="E215" s="44" t="s">
        <v>483</v>
      </c>
      <c r="F215" s="45" t="s">
        <v>464</v>
      </c>
      <c r="G215" s="120">
        <v>0.08</v>
      </c>
      <c r="H215" s="133" t="s">
        <v>485</v>
      </c>
      <c r="I215" s="51">
        <f t="shared" ref="I215:I220" si="10">ROUND(H215*G215,2)</f>
        <v>1.1599999999999999</v>
      </c>
    </row>
    <row r="216" spans="1:11" s="11" customFormat="1" ht="9.9499999999999993" customHeight="1">
      <c r="A216" s="64"/>
      <c r="C216" s="117"/>
      <c r="E216" s="44" t="s">
        <v>486</v>
      </c>
      <c r="F216" s="45" t="s">
        <v>464</v>
      </c>
      <c r="G216" s="120">
        <v>0.08</v>
      </c>
      <c r="H216" s="133" t="s">
        <v>487</v>
      </c>
      <c r="I216" s="51">
        <f t="shared" si="10"/>
        <v>1.48</v>
      </c>
    </row>
    <row r="217" spans="1:11" s="11" customFormat="1" ht="20.100000000000001" customHeight="1">
      <c r="A217" s="64"/>
      <c r="C217" s="117"/>
      <c r="E217" s="44" t="s">
        <v>488</v>
      </c>
      <c r="F217" s="45" t="s">
        <v>446</v>
      </c>
      <c r="G217" s="118" t="s">
        <v>529</v>
      </c>
      <c r="H217" s="121">
        <v>13.89</v>
      </c>
      <c r="I217" s="51">
        <f t="shared" si="10"/>
        <v>0.01</v>
      </c>
    </row>
    <row r="218" spans="1:11" s="11" customFormat="1" ht="20.100000000000001" customHeight="1">
      <c r="A218" s="64"/>
      <c r="C218" s="117"/>
      <c r="E218" s="44" t="s">
        <v>490</v>
      </c>
      <c r="F218" s="45" t="s">
        <v>448</v>
      </c>
      <c r="G218" s="118" t="s">
        <v>530</v>
      </c>
      <c r="H218" s="121">
        <v>13.46</v>
      </c>
      <c r="I218" s="51">
        <f t="shared" si="10"/>
        <v>0.02</v>
      </c>
    </row>
    <row r="219" spans="1:11" s="11" customFormat="1" ht="20.100000000000001" customHeight="1">
      <c r="A219" s="64"/>
      <c r="C219" s="117"/>
      <c r="E219" s="44" t="s">
        <v>480</v>
      </c>
      <c r="F219" s="45" t="s">
        <v>478</v>
      </c>
      <c r="G219" s="120">
        <v>1.02</v>
      </c>
      <c r="H219" s="121">
        <v>62.16</v>
      </c>
      <c r="I219" s="51">
        <f t="shared" si="10"/>
        <v>63.4</v>
      </c>
    </row>
    <row r="220" spans="1:11" s="11" customFormat="1" ht="20.100000000000001" customHeight="1">
      <c r="A220" s="64"/>
      <c r="C220" s="117"/>
      <c r="E220" s="44" t="s">
        <v>531</v>
      </c>
      <c r="F220" s="45" t="s">
        <v>509</v>
      </c>
      <c r="G220" s="120">
        <v>2.73</v>
      </c>
      <c r="H220" s="121">
        <v>1.67</v>
      </c>
      <c r="I220" s="51">
        <f t="shared" si="10"/>
        <v>4.5599999999999996</v>
      </c>
    </row>
    <row r="221" spans="1:11" s="11" customFormat="1" ht="13.7" customHeight="1">
      <c r="A221" s="64"/>
      <c r="C221" s="117"/>
      <c r="F221" s="125" t="s">
        <v>451</v>
      </c>
      <c r="G221" s="120"/>
      <c r="H221" s="122"/>
      <c r="I221" s="128">
        <f>SUM(I215:I220)</f>
        <v>70.63</v>
      </c>
    </row>
    <row r="222" spans="1:11" s="11" customFormat="1" ht="20.100000000000001" customHeight="1">
      <c r="A222" s="110" t="s">
        <v>85</v>
      </c>
      <c r="B222" s="110" t="s">
        <v>73</v>
      </c>
      <c r="C222" s="110" t="s">
        <v>12</v>
      </c>
      <c r="D222" s="132">
        <v>94216</v>
      </c>
      <c r="E222" s="111" t="str">
        <f>VLOOKUP(D222,SERVIÇOS_AGOST!$A$7:$D$7425,2,0)</f>
        <v>TELHAMENTO COM TELHA METÁLICA TERMOACÚSTICA E = 30 MM, COM ATÉ 2 ÁGUAS, INCLUSO IÇAMENTO. AF_07/2019</v>
      </c>
      <c r="F222" s="112" t="str">
        <f>VLOOKUP(D222,SERVIÇOS_AGOST!$A$7:$D$7425,3,0)</f>
        <v>M2</v>
      </c>
      <c r="G222" s="129">
        <f>VLOOKUP(D222,SERVIÇOS_AGOST!$A$7:$D$7425,4,0)</f>
        <v>281.81</v>
      </c>
      <c r="H222" s="114">
        <v>281.81</v>
      </c>
      <c r="I222" s="115"/>
      <c r="K222" s="116">
        <f>ROUND(H222*0.75,2)</f>
        <v>211.36</v>
      </c>
    </row>
    <row r="223" spans="1:11" s="11" customFormat="1" ht="9.9499999999999993" customHeight="1">
      <c r="A223" s="135"/>
      <c r="B223" s="16"/>
      <c r="C223" s="16"/>
      <c r="D223" s="16"/>
      <c r="E223" s="136" t="s">
        <v>442</v>
      </c>
      <c r="F223" s="125" t="s">
        <v>19</v>
      </c>
      <c r="G223" s="137" t="s">
        <v>20</v>
      </c>
      <c r="H223" s="97" t="s">
        <v>443</v>
      </c>
      <c r="I223" s="138" t="s">
        <v>444</v>
      </c>
    </row>
    <row r="224" spans="1:11" s="11" customFormat="1" ht="9.9499999999999993" customHeight="1">
      <c r="A224" s="64"/>
      <c r="C224" s="117"/>
      <c r="E224" s="44" t="s">
        <v>483</v>
      </c>
      <c r="F224" s="45" t="s">
        <v>464</v>
      </c>
      <c r="G224" s="120">
        <v>0.5</v>
      </c>
      <c r="H224" s="133" t="s">
        <v>485</v>
      </c>
      <c r="I224" s="51">
        <f t="shared" ref="I224:I229" si="11">ROUND(H224*G224,2)</f>
        <v>7.24</v>
      </c>
    </row>
    <row r="225" spans="1:9" s="11" customFormat="1" ht="9.9499999999999993" customHeight="1">
      <c r="A225" s="64"/>
      <c r="C225" s="117"/>
      <c r="E225" s="44" t="s">
        <v>486</v>
      </c>
      <c r="F225" s="45" t="s">
        <v>464</v>
      </c>
      <c r="G225" s="120">
        <v>0.5</v>
      </c>
      <c r="H225" s="133" t="s">
        <v>487</v>
      </c>
      <c r="I225" s="51">
        <f t="shared" si="11"/>
        <v>9.23</v>
      </c>
    </row>
    <row r="226" spans="1:9" s="11" customFormat="1" ht="20.100000000000001" customHeight="1">
      <c r="A226" s="64"/>
      <c r="C226" s="117"/>
      <c r="E226" s="44" t="s">
        <v>488</v>
      </c>
      <c r="F226" s="45" t="s">
        <v>446</v>
      </c>
      <c r="G226" s="118" t="s">
        <v>529</v>
      </c>
      <c r="H226" s="121">
        <v>13.89</v>
      </c>
      <c r="I226" s="51">
        <f t="shared" si="11"/>
        <v>0.01</v>
      </c>
    </row>
    <row r="227" spans="1:9" s="11" customFormat="1" ht="20.100000000000001" customHeight="1">
      <c r="A227" s="64"/>
      <c r="C227" s="117"/>
      <c r="E227" s="44" t="s">
        <v>490</v>
      </c>
      <c r="F227" s="45" t="s">
        <v>448</v>
      </c>
      <c r="G227" s="118" t="s">
        <v>496</v>
      </c>
      <c r="H227" s="121">
        <v>13.46</v>
      </c>
      <c r="I227" s="51">
        <f t="shared" si="11"/>
        <v>0.02</v>
      </c>
    </row>
    <row r="228" spans="1:9" s="11" customFormat="1" ht="20.100000000000001" customHeight="1">
      <c r="A228" s="64"/>
      <c r="C228" s="117"/>
      <c r="E228" s="44" t="s">
        <v>531</v>
      </c>
      <c r="F228" s="45" t="s">
        <v>509</v>
      </c>
      <c r="G228" s="118" t="s">
        <v>532</v>
      </c>
      <c r="H228" s="121">
        <v>1.67</v>
      </c>
      <c r="I228" s="51">
        <f t="shared" si="11"/>
        <v>6.93</v>
      </c>
    </row>
    <row r="229" spans="1:9" s="11" customFormat="1" ht="39.950000000000003" customHeight="1">
      <c r="A229" s="64"/>
      <c r="C229" s="117"/>
      <c r="E229" s="44" t="s">
        <v>533</v>
      </c>
      <c r="F229" s="45" t="s">
        <v>478</v>
      </c>
      <c r="G229" s="120">
        <v>1.07</v>
      </c>
      <c r="H229" s="121">
        <v>175.66</v>
      </c>
      <c r="I229" s="51">
        <f t="shared" si="11"/>
        <v>187.96</v>
      </c>
    </row>
    <row r="230" spans="1:9" s="11" customFormat="1" ht="13.7" customHeight="1">
      <c r="A230" s="64"/>
      <c r="C230" s="117"/>
      <c r="F230" s="125" t="s">
        <v>451</v>
      </c>
      <c r="G230" s="120"/>
      <c r="H230" s="122"/>
      <c r="I230" s="128">
        <f>SUM(I224:I229)</f>
        <v>211.39000000000001</v>
      </c>
    </row>
    <row r="231" spans="1:9" s="11" customFormat="1" ht="9.9499999999999993" customHeight="1">
      <c r="A231" s="110" t="s">
        <v>86</v>
      </c>
      <c r="B231" s="110" t="s">
        <v>87</v>
      </c>
      <c r="C231" s="110" t="s">
        <v>87</v>
      </c>
      <c r="D231" s="110" t="s">
        <v>88</v>
      </c>
      <c r="E231" s="111" t="s">
        <v>534</v>
      </c>
      <c r="F231" s="112" t="s">
        <v>19</v>
      </c>
      <c r="G231" s="113">
        <v>88.78</v>
      </c>
      <c r="H231" s="114">
        <v>88.78</v>
      </c>
      <c r="I231" s="115"/>
    </row>
    <row r="232" spans="1:9" s="11" customFormat="1" ht="9.9499999999999993" customHeight="1">
      <c r="A232" s="135"/>
      <c r="B232" s="16"/>
      <c r="C232" s="16"/>
      <c r="D232" s="16"/>
      <c r="E232" s="136" t="s">
        <v>442</v>
      </c>
      <c r="F232" s="125" t="s">
        <v>19</v>
      </c>
      <c r="G232" s="137" t="s">
        <v>20</v>
      </c>
      <c r="H232" s="97" t="s">
        <v>443</v>
      </c>
      <c r="I232" s="138" t="s">
        <v>444</v>
      </c>
    </row>
    <row r="233" spans="1:9" s="11" customFormat="1" ht="9.9499999999999993" customHeight="1">
      <c r="A233" s="64"/>
      <c r="C233" s="117"/>
      <c r="E233" s="44" t="s">
        <v>535</v>
      </c>
      <c r="F233" s="45" t="s">
        <v>19</v>
      </c>
      <c r="G233" s="120">
        <v>1</v>
      </c>
      <c r="H233" s="121">
        <v>88.78</v>
      </c>
      <c r="I233" s="51">
        <f>ROUND(G233*H233,2)</f>
        <v>88.78</v>
      </c>
    </row>
    <row r="234" spans="1:9" s="11" customFormat="1" ht="13.7" customHeight="1">
      <c r="A234" s="64"/>
      <c r="C234" s="117"/>
      <c r="E234" s="124"/>
      <c r="F234" s="125" t="s">
        <v>451</v>
      </c>
      <c r="G234" s="126"/>
      <c r="H234" s="127"/>
      <c r="I234" s="128">
        <f>I233</f>
        <v>88.78</v>
      </c>
    </row>
    <row r="235" spans="1:9" s="11" customFormat="1" ht="9.9499999999999993" customHeight="1">
      <c r="A235" s="110" t="s">
        <v>90</v>
      </c>
      <c r="B235" s="110" t="s">
        <v>87</v>
      </c>
      <c r="C235" s="110" t="s">
        <v>87</v>
      </c>
      <c r="D235" s="110" t="s">
        <v>91</v>
      </c>
      <c r="E235" s="111" t="s">
        <v>536</v>
      </c>
      <c r="F235" s="112" t="s">
        <v>19</v>
      </c>
      <c r="G235" s="113">
        <v>155.38</v>
      </c>
      <c r="H235" s="114">
        <v>155.38</v>
      </c>
      <c r="I235" s="115"/>
    </row>
    <row r="236" spans="1:9" s="11" customFormat="1" ht="9.9499999999999993" customHeight="1">
      <c r="A236" s="135"/>
      <c r="B236" s="16"/>
      <c r="C236" s="16"/>
      <c r="D236" s="16"/>
      <c r="E236" s="136" t="s">
        <v>442</v>
      </c>
      <c r="F236" s="125" t="s">
        <v>19</v>
      </c>
      <c r="G236" s="137" t="s">
        <v>537</v>
      </c>
      <c r="H236" s="97" t="s">
        <v>443</v>
      </c>
      <c r="I236" s="138" t="s">
        <v>444</v>
      </c>
    </row>
    <row r="237" spans="1:9" s="11" customFormat="1" ht="9.9499999999999993" customHeight="1">
      <c r="A237" s="64"/>
      <c r="C237" s="117"/>
      <c r="E237" s="44" t="s">
        <v>536</v>
      </c>
      <c r="F237" s="45" t="s">
        <v>19</v>
      </c>
      <c r="G237" s="120">
        <v>1</v>
      </c>
      <c r="H237" s="121">
        <v>155.38</v>
      </c>
      <c r="I237" s="51">
        <f>ROUND(G237*H237,2)</f>
        <v>155.38</v>
      </c>
    </row>
    <row r="238" spans="1:9" s="11" customFormat="1" ht="13.7" customHeight="1">
      <c r="A238" s="64"/>
      <c r="C238" s="117"/>
      <c r="E238" s="124"/>
      <c r="F238" s="125" t="s">
        <v>451</v>
      </c>
      <c r="G238" s="126"/>
      <c r="H238" s="127"/>
      <c r="I238" s="128">
        <f>I237</f>
        <v>155.38</v>
      </c>
    </row>
    <row r="239" spans="1:9" s="11" customFormat="1" ht="9.9499999999999993" customHeight="1">
      <c r="A239" s="110" t="s">
        <v>93</v>
      </c>
      <c r="B239" s="110" t="s">
        <v>87</v>
      </c>
      <c r="C239" s="110" t="s">
        <v>87</v>
      </c>
      <c r="D239" s="110" t="s">
        <v>94</v>
      </c>
      <c r="E239" s="111" t="s">
        <v>538</v>
      </c>
      <c r="F239" s="112" t="s">
        <v>19</v>
      </c>
      <c r="G239" s="113">
        <v>233.94</v>
      </c>
      <c r="H239" s="114">
        <v>233.94</v>
      </c>
      <c r="I239" s="115"/>
    </row>
    <row r="240" spans="1:9" s="11" customFormat="1" ht="9.9499999999999993" customHeight="1">
      <c r="A240" s="135"/>
      <c r="B240" s="16"/>
      <c r="C240" s="16"/>
      <c r="D240" s="16"/>
      <c r="E240" s="136" t="s">
        <v>442</v>
      </c>
      <c r="F240" s="125" t="s">
        <v>19</v>
      </c>
      <c r="G240" s="137" t="s">
        <v>537</v>
      </c>
      <c r="H240" s="97" t="s">
        <v>443</v>
      </c>
      <c r="I240" s="138" t="s">
        <v>444</v>
      </c>
    </row>
    <row r="241" spans="1:11" s="11" customFormat="1" ht="9.9499999999999993" customHeight="1">
      <c r="A241" s="64"/>
      <c r="C241" s="117"/>
      <c r="E241" s="44" t="s">
        <v>538</v>
      </c>
      <c r="F241" s="45" t="s">
        <v>19</v>
      </c>
      <c r="G241" s="120">
        <v>1</v>
      </c>
      <c r="H241" s="121">
        <v>233.94</v>
      </c>
      <c r="I241" s="51">
        <f>ROUND(G241*H241,2)</f>
        <v>233.94</v>
      </c>
    </row>
    <row r="242" spans="1:11" s="11" customFormat="1" ht="13.7" customHeight="1">
      <c r="A242" s="64"/>
      <c r="C242" s="117"/>
      <c r="E242" s="124"/>
      <c r="F242" s="125" t="s">
        <v>451</v>
      </c>
      <c r="G242" s="126"/>
      <c r="H242" s="127"/>
      <c r="I242" s="128">
        <f>I241</f>
        <v>233.94</v>
      </c>
    </row>
    <row r="243" spans="1:11" s="11" customFormat="1" ht="39.950000000000003" customHeight="1">
      <c r="A243" s="110" t="s">
        <v>96</v>
      </c>
      <c r="B243" s="110" t="s">
        <v>97</v>
      </c>
      <c r="C243" s="110" t="s">
        <v>12</v>
      </c>
      <c r="D243" s="132">
        <v>94273</v>
      </c>
      <c r="E243" s="111" t="str">
        <f>VLOOKUP(D243,SERVIÇOS_AGOST!$A$7:$D$7425,2,0)</f>
        <v>ASSENTAMENTO DE GUIA (MEIO-FIO) EM TRECHO RETO, CONFECCIONADA EM CONCRETO PRÉ-FABRICADO, DIMENSÕES 100X15X13X30 CM (COMPRIMENTO X BASE INFERIOR X BASE SUPERIOR X ALTURA), PARA VIAS URBANAS (USO VIÁRIO). AF_06/2016</v>
      </c>
      <c r="F243" s="112" t="str">
        <f>VLOOKUP(D243,SERVIÇOS_AGOST!$A$7:$D$7425,3,0)</f>
        <v>M</v>
      </c>
      <c r="G243" s="129">
        <f>VLOOKUP(D243,SERVIÇOS_AGOST!$A$7:$D$7425,4,0)</f>
        <v>50.99</v>
      </c>
      <c r="H243" s="114">
        <v>50.99</v>
      </c>
      <c r="I243" s="115"/>
      <c r="K243" s="116">
        <f>ROUND(H243*0.75,2)</f>
        <v>38.24</v>
      </c>
    </row>
    <row r="244" spans="1:11" s="11" customFormat="1" ht="9.9499999999999993" customHeight="1">
      <c r="A244" s="135"/>
      <c r="B244" s="16"/>
      <c r="C244" s="16"/>
      <c r="D244" s="16"/>
      <c r="E244" s="136" t="s">
        <v>442</v>
      </c>
      <c r="F244" s="125" t="s">
        <v>19</v>
      </c>
      <c r="G244" s="137" t="s">
        <v>537</v>
      </c>
      <c r="H244" s="97" t="s">
        <v>443</v>
      </c>
      <c r="I244" s="138" t="s">
        <v>444</v>
      </c>
    </row>
    <row r="245" spans="1:11" s="11" customFormat="1" ht="9.9499999999999993" customHeight="1">
      <c r="A245" s="64"/>
      <c r="C245" s="117"/>
      <c r="E245" s="44" t="s">
        <v>539</v>
      </c>
      <c r="F245" s="45" t="s">
        <v>464</v>
      </c>
      <c r="G245" s="120">
        <v>0.18</v>
      </c>
      <c r="H245" s="133" t="s">
        <v>540</v>
      </c>
      <c r="I245" s="51">
        <f>ROUND(G245*H245,2)</f>
        <v>3.4</v>
      </c>
    </row>
    <row r="246" spans="1:11" s="11" customFormat="1" ht="9.9499999999999993" customHeight="1">
      <c r="A246" s="64"/>
      <c r="C246" s="117"/>
      <c r="E246" s="44" t="s">
        <v>483</v>
      </c>
      <c r="F246" s="45" t="s">
        <v>464</v>
      </c>
      <c r="G246" s="120">
        <v>0.19</v>
      </c>
      <c r="H246" s="133" t="s">
        <v>485</v>
      </c>
      <c r="I246" s="51">
        <f>ROUND(G246*H246,2)</f>
        <v>2.75</v>
      </c>
    </row>
    <row r="247" spans="1:11" s="11" customFormat="1" ht="20.100000000000001" customHeight="1">
      <c r="A247" s="64"/>
      <c r="C247" s="117"/>
      <c r="E247" s="44" t="s">
        <v>541</v>
      </c>
      <c r="F247" s="45" t="s">
        <v>471</v>
      </c>
      <c r="G247" s="118" t="s">
        <v>542</v>
      </c>
      <c r="H247" s="121">
        <v>560.70000000000005</v>
      </c>
      <c r="I247" s="51">
        <f>ROUND(G247*H247,2)</f>
        <v>1.1200000000000001</v>
      </c>
    </row>
    <row r="248" spans="1:11" s="11" customFormat="1" ht="9.9499999999999993" customHeight="1">
      <c r="A248" s="64"/>
      <c r="C248" s="117"/>
      <c r="E248" s="44" t="s">
        <v>543</v>
      </c>
      <c r="F248" s="45" t="s">
        <v>471</v>
      </c>
      <c r="G248" s="118" t="s">
        <v>544</v>
      </c>
      <c r="H248" s="121">
        <v>62</v>
      </c>
      <c r="I248" s="51">
        <f>ROUND(G248*H248,2)</f>
        <v>0.43</v>
      </c>
    </row>
    <row r="249" spans="1:11" s="11" customFormat="1" ht="20.100000000000001" customHeight="1">
      <c r="A249" s="64"/>
      <c r="C249" s="117"/>
      <c r="E249" s="44" t="s">
        <v>545</v>
      </c>
      <c r="F249" s="45" t="s">
        <v>53</v>
      </c>
      <c r="G249" s="120">
        <v>1</v>
      </c>
      <c r="H249" s="121">
        <v>30.54</v>
      </c>
      <c r="I249" s="51">
        <f>ROUND(G249*H249,2)</f>
        <v>30.54</v>
      </c>
    </row>
    <row r="250" spans="1:11" s="11" customFormat="1" ht="13.7" customHeight="1">
      <c r="A250" s="64"/>
      <c r="C250" s="117"/>
      <c r="F250" s="125" t="s">
        <v>451</v>
      </c>
      <c r="G250" s="126"/>
      <c r="H250" s="127"/>
      <c r="I250" s="128">
        <f>SUM(I245:I249)</f>
        <v>38.24</v>
      </c>
    </row>
    <row r="251" spans="1:11" s="11" customFormat="1" ht="39.950000000000003" customHeight="1">
      <c r="A251" s="110" t="s">
        <v>98</v>
      </c>
      <c r="B251" s="110" t="s">
        <v>97</v>
      </c>
      <c r="C251" s="110" t="s">
        <v>12</v>
      </c>
      <c r="D251" s="132">
        <v>94274</v>
      </c>
      <c r="E251" s="111" t="str">
        <f>VLOOKUP(D251,SERVIÇOS_AGOST!$A$7:$D$7425,2,0)</f>
        <v>ASSENTAMENTO DE GUIA (MEIO-FIO) EM TRECHO CURVO, CONFECCIONADA EM CONCRETO PRÉ-FABRICADO, DIMENSÕES 100X15X13X30 CM (COMPRIMENTO X BASE INFERIOR X BASE SUPERIOR X ALTURA), PARA VIAS URBANAS (USO VIÁRIO). AF_06/2016</v>
      </c>
      <c r="F251" s="112" t="str">
        <f>VLOOKUP(D251,SERVIÇOS_AGOST!$A$7:$D$7425,3,0)</f>
        <v>M</v>
      </c>
      <c r="G251" s="129">
        <f>VLOOKUP(D251,SERVIÇOS_AGOST!$A$7:$D$7425,4,0)</f>
        <v>53.95</v>
      </c>
      <c r="H251" s="114">
        <v>53.95</v>
      </c>
      <c r="I251" s="115"/>
      <c r="K251" s="116">
        <f>ROUND(H251*0.75,2)</f>
        <v>40.46</v>
      </c>
    </row>
    <row r="252" spans="1:11" s="11" customFormat="1" ht="9.9499999999999993" customHeight="1">
      <c r="A252" s="135"/>
      <c r="B252" s="16"/>
      <c r="C252" s="16"/>
      <c r="D252" s="16"/>
      <c r="E252" s="136" t="s">
        <v>442</v>
      </c>
      <c r="F252" s="125" t="s">
        <v>19</v>
      </c>
      <c r="G252" s="137" t="s">
        <v>537</v>
      </c>
      <c r="H252" s="97" t="s">
        <v>443</v>
      </c>
      <c r="I252" s="138" t="s">
        <v>444</v>
      </c>
    </row>
    <row r="253" spans="1:11" s="11" customFormat="1" ht="9.9499999999999993" customHeight="1">
      <c r="A253" s="64"/>
      <c r="C253" s="117"/>
      <c r="E253" s="44" t="s">
        <v>539</v>
      </c>
      <c r="F253" s="45" t="s">
        <v>464</v>
      </c>
      <c r="G253" s="120">
        <v>0.245</v>
      </c>
      <c r="H253" s="133" t="s">
        <v>540</v>
      </c>
      <c r="I253" s="51">
        <f>ROUND(G253*H253,2)</f>
        <v>4.62</v>
      </c>
    </row>
    <row r="254" spans="1:11" s="11" customFormat="1" ht="9.9499999999999993" customHeight="1">
      <c r="A254" s="64"/>
      <c r="C254" s="117"/>
      <c r="E254" s="44" t="s">
        <v>483</v>
      </c>
      <c r="F254" s="45" t="s">
        <v>464</v>
      </c>
      <c r="G254" s="120">
        <v>0.25</v>
      </c>
      <c r="H254" s="133" t="s">
        <v>485</v>
      </c>
      <c r="I254" s="51">
        <f>ROUND(G254*H254,2)</f>
        <v>3.62</v>
      </c>
    </row>
    <row r="255" spans="1:11" s="11" customFormat="1" ht="20.100000000000001" customHeight="1">
      <c r="A255" s="64"/>
      <c r="C255" s="117"/>
      <c r="E255" s="44" t="s">
        <v>541</v>
      </c>
      <c r="F255" s="45" t="s">
        <v>471</v>
      </c>
      <c r="G255" s="118" t="s">
        <v>542</v>
      </c>
      <c r="H255" s="121">
        <v>560.70000000000005</v>
      </c>
      <c r="I255" s="51">
        <f>ROUND(G255*H255,2)</f>
        <v>1.1200000000000001</v>
      </c>
    </row>
    <row r="256" spans="1:11" s="11" customFormat="1" ht="9.9499999999999993" customHeight="1">
      <c r="A256" s="64"/>
      <c r="C256" s="117"/>
      <c r="E256" s="44" t="s">
        <v>543</v>
      </c>
      <c r="F256" s="45" t="s">
        <v>471</v>
      </c>
      <c r="G256" s="118" t="s">
        <v>544</v>
      </c>
      <c r="H256" s="121">
        <v>62</v>
      </c>
      <c r="I256" s="51">
        <f>ROUND(G256*H256,2)</f>
        <v>0.43</v>
      </c>
    </row>
    <row r="257" spans="1:11" s="11" customFormat="1" ht="20.100000000000001" customHeight="1">
      <c r="A257" s="64"/>
      <c r="C257" s="117"/>
      <c r="E257" s="44" t="s">
        <v>545</v>
      </c>
      <c r="F257" s="45" t="s">
        <v>53</v>
      </c>
      <c r="G257" s="118" t="s">
        <v>546</v>
      </c>
      <c r="H257" s="121">
        <v>30.54</v>
      </c>
      <c r="I257" s="51">
        <f>ROUND(G257*H257,2)</f>
        <v>30.69</v>
      </c>
    </row>
    <row r="258" spans="1:11" s="11" customFormat="1" ht="13.7" customHeight="1">
      <c r="A258" s="64"/>
      <c r="C258" s="117"/>
      <c r="F258" s="125" t="s">
        <v>451</v>
      </c>
      <c r="G258" s="126"/>
      <c r="H258" s="127"/>
      <c r="I258" s="128">
        <f>SUM(I253:I257)</f>
        <v>40.480000000000004</v>
      </c>
    </row>
    <row r="259" spans="1:11" s="11" customFormat="1" ht="39.950000000000003" customHeight="1">
      <c r="A259" s="110" t="s">
        <v>99</v>
      </c>
      <c r="B259" s="110" t="s">
        <v>97</v>
      </c>
      <c r="C259" s="110" t="s">
        <v>12</v>
      </c>
      <c r="D259" s="132">
        <v>94275</v>
      </c>
      <c r="E259" s="111" t="str">
        <f>VLOOKUP(D259,SERVIÇOS_AGOST!$A$7:$D$7425,2,0)</f>
        <v>ASSENTAMENTO DE GUIA (MEIO-FIO) EM TRECHO RETO, CONFECCIONADA EM CONCRETO PRÉ-FABRICADO, DIMENSÕES 100X15X13X20 CM (COMPRIMENTO X BASE INFERIOR X BASE SUPERIOR X ALTURA), PARA URBANIZAÇÃO INTERNA DE EMPREENDIMENTOS. AF_06/2016_P</v>
      </c>
      <c r="F259" s="112" t="str">
        <f>VLOOKUP(D259,SERVIÇOS_AGOST!$A$7:$D$7425,3,0)</f>
        <v>M</v>
      </c>
      <c r="G259" s="129">
        <f>VLOOKUP(D259,SERVIÇOS_AGOST!$A$7:$D$7425,4,0)</f>
        <v>49.21</v>
      </c>
      <c r="H259" s="114">
        <v>49.21</v>
      </c>
      <c r="I259" s="115"/>
      <c r="K259" s="116">
        <f>ROUND(H259*0.75,2)</f>
        <v>36.909999999999997</v>
      </c>
    </row>
    <row r="260" spans="1:11" s="11" customFormat="1" ht="9.9499999999999993" customHeight="1">
      <c r="A260" s="135"/>
      <c r="B260" s="16"/>
      <c r="C260" s="16"/>
      <c r="D260" s="16"/>
      <c r="E260" s="136" t="s">
        <v>442</v>
      </c>
      <c r="F260" s="125" t="s">
        <v>19</v>
      </c>
      <c r="G260" s="137" t="s">
        <v>537</v>
      </c>
      <c r="H260" s="97" t="s">
        <v>443</v>
      </c>
      <c r="I260" s="138" t="s">
        <v>444</v>
      </c>
    </row>
    <row r="261" spans="1:11" s="11" customFormat="1" ht="9.9499999999999993" customHeight="1">
      <c r="A261" s="64"/>
      <c r="C261" s="117"/>
      <c r="E261" s="44" t="s">
        <v>539</v>
      </c>
      <c r="F261" s="45" t="s">
        <v>464</v>
      </c>
      <c r="G261" s="120">
        <v>0.26</v>
      </c>
      <c r="H261" s="133" t="s">
        <v>540</v>
      </c>
      <c r="I261" s="51">
        <f>ROUND(G261*H261,2)</f>
        <v>4.91</v>
      </c>
    </row>
    <row r="262" spans="1:11" s="11" customFormat="1" ht="9.9499999999999993" customHeight="1">
      <c r="A262" s="64"/>
      <c r="C262" s="117"/>
      <c r="E262" s="44" t="s">
        <v>483</v>
      </c>
      <c r="F262" s="45" t="s">
        <v>464</v>
      </c>
      <c r="G262" s="120">
        <v>0.3</v>
      </c>
      <c r="H262" s="133" t="s">
        <v>485</v>
      </c>
      <c r="I262" s="51">
        <f>ROUND(G262*H262,2)</f>
        <v>4.34</v>
      </c>
    </row>
    <row r="263" spans="1:11" s="11" customFormat="1" ht="20.100000000000001" customHeight="1">
      <c r="A263" s="64"/>
      <c r="C263" s="117"/>
      <c r="E263" s="44" t="s">
        <v>541</v>
      </c>
      <c r="F263" s="45" t="s">
        <v>471</v>
      </c>
      <c r="G263" s="118" t="s">
        <v>547</v>
      </c>
      <c r="H263" s="121">
        <v>560.70000000000005</v>
      </c>
      <c r="I263" s="51">
        <f>ROUND(G263*H263,2)</f>
        <v>0.56000000000000005</v>
      </c>
    </row>
    <row r="264" spans="1:11" s="11" customFormat="1" ht="9.9499999999999993" customHeight="1">
      <c r="A264" s="64"/>
      <c r="C264" s="117"/>
      <c r="E264" s="44" t="s">
        <v>543</v>
      </c>
      <c r="F264" s="45" t="s">
        <v>471</v>
      </c>
      <c r="G264" s="118" t="s">
        <v>544</v>
      </c>
      <c r="H264" s="121">
        <v>62</v>
      </c>
      <c r="I264" s="51">
        <f>ROUND(G264*H264,2)</f>
        <v>0.43</v>
      </c>
    </row>
    <row r="265" spans="1:11" s="11" customFormat="1" ht="9.9499999999999993" customHeight="1">
      <c r="A265" s="64"/>
      <c r="C265" s="117"/>
      <c r="E265" s="44" t="s">
        <v>548</v>
      </c>
      <c r="F265" s="45" t="s">
        <v>297</v>
      </c>
      <c r="G265" s="118" t="s">
        <v>546</v>
      </c>
      <c r="H265" s="121">
        <v>26.54</v>
      </c>
      <c r="I265" s="51">
        <f>ROUND(G265*H265,2)</f>
        <v>26.67</v>
      </c>
    </row>
    <row r="266" spans="1:11" s="11" customFormat="1" ht="13.7" customHeight="1">
      <c r="A266" s="64"/>
      <c r="C266" s="117"/>
      <c r="F266" s="125" t="s">
        <v>451</v>
      </c>
      <c r="G266" s="126"/>
      <c r="H266" s="127"/>
      <c r="I266" s="128">
        <f>SUM(I261:I265)</f>
        <v>36.910000000000004</v>
      </c>
    </row>
    <row r="267" spans="1:11" s="11" customFormat="1" ht="39.950000000000003" customHeight="1">
      <c r="A267" s="110" t="s">
        <v>100</v>
      </c>
      <c r="B267" s="110" t="s">
        <v>97</v>
      </c>
      <c r="C267" s="110" t="s">
        <v>12</v>
      </c>
      <c r="D267" s="132">
        <v>94276</v>
      </c>
      <c r="E267" s="111" t="str">
        <f>VLOOKUP(D267,SERVIÇOS_AGOST!$A$7:$D$7425,2,0)</f>
        <v>ASSENTAMENTO DE GUIA (MEIO-FIO) EM TRECHO CURVO, CONFECCIONADA EM CONCRETO PRÉ-FABRICADO, DIMENSÕES 100X15X13X20 CM (COMPRIMENTO X BASE INFERIOR X BASE SUPERIOR X ALTURA), PARA URBANIZAÇÃO INTERNA DE EMPREENDIMENTOS. AF_06/2016_P</v>
      </c>
      <c r="F267" s="112" t="str">
        <f>VLOOKUP(D267,SERVIÇOS_AGOST!$A$7:$D$7425,3,0)</f>
        <v>M</v>
      </c>
      <c r="G267" s="129">
        <f>VLOOKUP(D267,SERVIÇOS_AGOST!$A$7:$D$7425,4,0)</f>
        <v>52.18</v>
      </c>
      <c r="H267" s="114">
        <v>52.18</v>
      </c>
      <c r="I267" s="115"/>
      <c r="K267" s="116">
        <f>ROUND(H267*0.75,2)</f>
        <v>39.14</v>
      </c>
    </row>
    <row r="268" spans="1:11" s="11" customFormat="1" ht="9.9499999999999993" customHeight="1">
      <c r="A268" s="135"/>
      <c r="B268" s="16"/>
      <c r="C268" s="16"/>
      <c r="D268" s="16"/>
      <c r="E268" s="136" t="s">
        <v>442</v>
      </c>
      <c r="F268" s="125" t="s">
        <v>19</v>
      </c>
      <c r="G268" s="137" t="s">
        <v>537</v>
      </c>
      <c r="H268" s="97" t="s">
        <v>443</v>
      </c>
      <c r="I268" s="138" t="s">
        <v>444</v>
      </c>
    </row>
    <row r="269" spans="1:11" s="11" customFormat="1" ht="9.9499999999999993" customHeight="1">
      <c r="A269" s="64"/>
      <c r="C269" s="117"/>
      <c r="E269" s="44" t="s">
        <v>539</v>
      </c>
      <c r="F269" s="45" t="s">
        <v>464</v>
      </c>
      <c r="G269" s="120">
        <v>0.34</v>
      </c>
      <c r="H269" s="133" t="s">
        <v>540</v>
      </c>
      <c r="I269" s="51">
        <f>ROUND(G269*H269,2)</f>
        <v>6.42</v>
      </c>
    </row>
    <row r="270" spans="1:11" s="11" customFormat="1" ht="9.9499999999999993" customHeight="1">
      <c r="A270" s="64"/>
      <c r="C270" s="117"/>
      <c r="E270" s="44" t="s">
        <v>483</v>
      </c>
      <c r="F270" s="45" t="s">
        <v>464</v>
      </c>
      <c r="G270" s="120">
        <v>0.35</v>
      </c>
      <c r="H270" s="133" t="s">
        <v>485</v>
      </c>
      <c r="I270" s="51">
        <f>ROUND(G270*H270,2)</f>
        <v>5.0599999999999996</v>
      </c>
    </row>
    <row r="271" spans="1:11" s="11" customFormat="1" ht="20.100000000000001" customHeight="1">
      <c r="A271" s="64"/>
      <c r="C271" s="117"/>
      <c r="E271" s="44" t="s">
        <v>541</v>
      </c>
      <c r="F271" s="45" t="s">
        <v>471</v>
      </c>
      <c r="G271" s="118" t="s">
        <v>547</v>
      </c>
      <c r="H271" s="121">
        <v>560.70000000000005</v>
      </c>
      <c r="I271" s="51">
        <f>ROUND(G271*H271,2)</f>
        <v>0.56000000000000005</v>
      </c>
    </row>
    <row r="272" spans="1:11" s="11" customFormat="1" ht="9.9499999999999993" customHeight="1">
      <c r="A272" s="64"/>
      <c r="C272" s="117"/>
      <c r="E272" s="44" t="s">
        <v>543</v>
      </c>
      <c r="F272" s="45" t="s">
        <v>471</v>
      </c>
      <c r="G272" s="118" t="s">
        <v>544</v>
      </c>
      <c r="H272" s="121">
        <v>62</v>
      </c>
      <c r="I272" s="51">
        <f>ROUND(G272*H272,2)</f>
        <v>0.43</v>
      </c>
    </row>
    <row r="273" spans="1:11" s="11" customFormat="1" ht="9.9499999999999993" customHeight="1">
      <c r="A273" s="64"/>
      <c r="C273" s="117"/>
      <c r="E273" s="44" t="s">
        <v>548</v>
      </c>
      <c r="F273" s="45" t="s">
        <v>297</v>
      </c>
      <c r="G273" s="118" t="s">
        <v>546</v>
      </c>
      <c r="H273" s="121">
        <v>26.54</v>
      </c>
      <c r="I273" s="51">
        <f>ROUND(G273*H273,2)</f>
        <v>26.67</v>
      </c>
    </row>
    <row r="274" spans="1:11" s="11" customFormat="1" ht="13.7" customHeight="1">
      <c r="A274" s="64"/>
      <c r="C274" s="117"/>
      <c r="F274" s="125" t="s">
        <v>451</v>
      </c>
      <c r="G274" s="126"/>
      <c r="H274" s="127"/>
      <c r="I274" s="128">
        <f>SUM(I269:I273)</f>
        <v>39.14</v>
      </c>
    </row>
    <row r="275" spans="1:11" s="11" customFormat="1" ht="20.100000000000001" customHeight="1">
      <c r="A275" s="110" t="s">
        <v>101</v>
      </c>
      <c r="B275" s="110" t="s">
        <v>97</v>
      </c>
      <c r="C275" s="110" t="s">
        <v>12</v>
      </c>
      <c r="D275" s="132">
        <v>94281</v>
      </c>
      <c r="E275" s="111" t="str">
        <f>VLOOKUP(D275,SERVIÇOS_AGOST!$A$7:$D$7425,2,0)</f>
        <v>EXECUÇÃO DE SARJETA DE CONCRETO USINADO, MOLDADA  IN LOCO  EM TRECHO RETO, 30 CM BASE X 15 CM ALTURA. AF_06/2016</v>
      </c>
      <c r="F275" s="112" t="str">
        <f>VLOOKUP(D275,SERVIÇOS_AGOST!$A$7:$D$7425,3,0)</f>
        <v>M</v>
      </c>
      <c r="G275" s="129">
        <f>VLOOKUP(D275,SERVIÇOS_AGOST!$A$7:$D$7425,4,0)</f>
        <v>46.9</v>
      </c>
      <c r="H275" s="114">
        <v>46.9</v>
      </c>
      <c r="I275" s="115"/>
      <c r="K275" s="116">
        <f>ROUND(H275*0.75,2)</f>
        <v>35.18</v>
      </c>
    </row>
    <row r="276" spans="1:11" s="11" customFormat="1" ht="9.9499999999999993" customHeight="1">
      <c r="A276" s="135"/>
      <c r="B276" s="16"/>
      <c r="C276" s="16"/>
      <c r="D276" s="16"/>
      <c r="E276" s="136" t="s">
        <v>442</v>
      </c>
      <c r="F276" s="125" t="s">
        <v>19</v>
      </c>
      <c r="G276" s="137" t="s">
        <v>537</v>
      </c>
      <c r="H276" s="97" t="s">
        <v>443</v>
      </c>
      <c r="I276" s="138" t="s">
        <v>444</v>
      </c>
    </row>
    <row r="277" spans="1:11" s="11" customFormat="1" ht="9.9499999999999993" customHeight="1">
      <c r="A277" s="64"/>
      <c r="C277" s="117"/>
      <c r="E277" s="44" t="s">
        <v>539</v>
      </c>
      <c r="F277" s="45" t="s">
        <v>464</v>
      </c>
      <c r="G277" s="120">
        <v>0.5</v>
      </c>
      <c r="H277" s="133" t="s">
        <v>540</v>
      </c>
      <c r="I277" s="51">
        <f t="shared" ref="I277:I282" si="12">ROUND(G277*H277,2)</f>
        <v>9.44</v>
      </c>
    </row>
    <row r="278" spans="1:11" s="11" customFormat="1" ht="9.9499999999999993" customHeight="1">
      <c r="A278" s="64"/>
      <c r="C278" s="117"/>
      <c r="E278" s="44" t="s">
        <v>483</v>
      </c>
      <c r="F278" s="45" t="s">
        <v>464</v>
      </c>
      <c r="G278" s="120">
        <v>0.46</v>
      </c>
      <c r="H278" s="133" t="s">
        <v>485</v>
      </c>
      <c r="I278" s="51">
        <f t="shared" si="12"/>
        <v>6.66</v>
      </c>
    </row>
    <row r="279" spans="1:11" s="11" customFormat="1" ht="9.9499999999999993" customHeight="1">
      <c r="A279" s="64"/>
      <c r="C279" s="117"/>
      <c r="E279" s="44" t="s">
        <v>543</v>
      </c>
      <c r="F279" s="45" t="s">
        <v>471</v>
      </c>
      <c r="G279" s="118" t="s">
        <v>549</v>
      </c>
      <c r="H279" s="121">
        <v>62</v>
      </c>
      <c r="I279" s="51">
        <f t="shared" si="12"/>
        <v>0.62</v>
      </c>
    </row>
    <row r="280" spans="1:11" s="11" customFormat="1" ht="9.9499999999999993" customHeight="1">
      <c r="A280" s="64"/>
      <c r="C280" s="117"/>
      <c r="E280" s="44" t="s">
        <v>550</v>
      </c>
      <c r="F280" s="45" t="s">
        <v>53</v>
      </c>
      <c r="G280" s="118" t="s">
        <v>551</v>
      </c>
      <c r="H280" s="121">
        <v>3.47</v>
      </c>
      <c r="I280" s="51">
        <f t="shared" si="12"/>
        <v>0.69</v>
      </c>
    </row>
    <row r="281" spans="1:11" s="11" customFormat="1" ht="20.100000000000001" customHeight="1">
      <c r="A281" s="64"/>
      <c r="C281" s="117"/>
      <c r="E281" s="44" t="s">
        <v>552</v>
      </c>
      <c r="F281" s="45" t="s">
        <v>53</v>
      </c>
      <c r="G281" s="120">
        <v>0.1</v>
      </c>
      <c r="H281" s="121">
        <v>25.94</v>
      </c>
      <c r="I281" s="51">
        <f t="shared" si="12"/>
        <v>2.59</v>
      </c>
    </row>
    <row r="282" spans="1:11" s="11" customFormat="1" ht="20.100000000000001" customHeight="1">
      <c r="A282" s="64"/>
      <c r="C282" s="117"/>
      <c r="E282" s="44" t="s">
        <v>553</v>
      </c>
      <c r="F282" s="45" t="s">
        <v>471</v>
      </c>
      <c r="G282" s="120">
        <v>3.7999999999999999E-2</v>
      </c>
      <c r="H282" s="121">
        <v>398.75</v>
      </c>
      <c r="I282" s="51">
        <f t="shared" si="12"/>
        <v>15.15</v>
      </c>
    </row>
    <row r="283" spans="1:11" s="11" customFormat="1" ht="13.7" customHeight="1">
      <c r="A283" s="64"/>
      <c r="C283" s="117"/>
      <c r="F283" s="125" t="s">
        <v>451</v>
      </c>
      <c r="G283" s="126"/>
      <c r="H283" s="127"/>
      <c r="I283" s="128">
        <f>SUM(I277:I282)</f>
        <v>35.150000000000006</v>
      </c>
    </row>
    <row r="284" spans="1:11" s="11" customFormat="1" ht="20.100000000000001" customHeight="1">
      <c r="A284" s="110" t="s">
        <v>102</v>
      </c>
      <c r="B284" s="110" t="s">
        <v>97</v>
      </c>
      <c r="C284" s="110" t="s">
        <v>12</v>
      </c>
      <c r="D284" s="132">
        <v>94282</v>
      </c>
      <c r="E284" s="111" t="str">
        <f>VLOOKUP(D284,SERVIÇOS_AGOST!$A$7:$D$7425,2,0)</f>
        <v>EXECUÇÃO DE SARJETA DE CONCRETO USINADO, MOLDADA  IN LOCO  EM TRECHO CURVO, 30 CM BASE X 15 CM ALTURA. AF_06/2016</v>
      </c>
      <c r="F284" s="112" t="str">
        <f>VLOOKUP(D284,SERVIÇOS_AGOST!$A$7:$D$7425,3,0)</f>
        <v>M</v>
      </c>
      <c r="G284" s="129">
        <f>VLOOKUP(D284,SERVIÇOS_AGOST!$A$7:$D$7425,4,0)</f>
        <v>55.94</v>
      </c>
      <c r="H284" s="114">
        <v>55.94</v>
      </c>
      <c r="I284" s="115"/>
      <c r="K284" s="116">
        <f>ROUND(H284*0.75,2)</f>
        <v>41.96</v>
      </c>
    </row>
    <row r="285" spans="1:11" s="11" customFormat="1" ht="9.9499999999999993" customHeight="1">
      <c r="A285" s="135"/>
      <c r="B285" s="16"/>
      <c r="C285" s="16"/>
      <c r="D285" s="16"/>
      <c r="E285" s="136" t="s">
        <v>442</v>
      </c>
      <c r="F285" s="125" t="s">
        <v>19</v>
      </c>
      <c r="G285" s="137" t="s">
        <v>537</v>
      </c>
      <c r="H285" s="97" t="s">
        <v>443</v>
      </c>
      <c r="I285" s="138" t="s">
        <v>444</v>
      </c>
    </row>
    <row r="286" spans="1:11" s="11" customFormat="1" ht="9.9499999999999993" customHeight="1">
      <c r="A286" s="64"/>
      <c r="C286" s="117"/>
      <c r="E286" s="44" t="s">
        <v>539</v>
      </c>
      <c r="F286" s="45" t="s">
        <v>464</v>
      </c>
      <c r="G286" s="120">
        <v>0.59599999999999997</v>
      </c>
      <c r="H286" s="133" t="s">
        <v>540</v>
      </c>
      <c r="I286" s="51">
        <f t="shared" ref="I286:I291" si="13">ROUND(G286*H286,2)</f>
        <v>11.25</v>
      </c>
    </row>
    <row r="287" spans="1:11" s="11" customFormat="1" ht="9.9499999999999993" customHeight="1">
      <c r="A287" s="64"/>
      <c r="C287" s="117"/>
      <c r="E287" s="44" t="s">
        <v>483</v>
      </c>
      <c r="F287" s="45" t="s">
        <v>464</v>
      </c>
      <c r="G287" s="120">
        <v>0.6</v>
      </c>
      <c r="H287" s="133" t="s">
        <v>485</v>
      </c>
      <c r="I287" s="51">
        <f t="shared" si="13"/>
        <v>8.68</v>
      </c>
    </row>
    <row r="288" spans="1:11" s="11" customFormat="1" ht="9.9499999999999993" customHeight="1">
      <c r="A288" s="64"/>
      <c r="C288" s="117"/>
      <c r="E288" s="44" t="s">
        <v>543</v>
      </c>
      <c r="F288" s="45" t="s">
        <v>471</v>
      </c>
      <c r="G288" s="118" t="s">
        <v>549</v>
      </c>
      <c r="H288" s="121">
        <v>62</v>
      </c>
      <c r="I288" s="51">
        <f t="shared" si="13"/>
        <v>0.62</v>
      </c>
    </row>
    <row r="289" spans="1:11" s="11" customFormat="1" ht="9.9499999999999993" customHeight="1">
      <c r="A289" s="64"/>
      <c r="C289" s="117"/>
      <c r="E289" s="44" t="s">
        <v>550</v>
      </c>
      <c r="F289" s="45" t="s">
        <v>53</v>
      </c>
      <c r="G289" s="146">
        <v>0.3</v>
      </c>
      <c r="H289" s="121">
        <v>3.47</v>
      </c>
      <c r="I289" s="51">
        <f t="shared" si="13"/>
        <v>1.04</v>
      </c>
    </row>
    <row r="290" spans="1:11" s="11" customFormat="1" ht="20.100000000000001" customHeight="1">
      <c r="A290" s="64"/>
      <c r="C290" s="117"/>
      <c r="E290" s="44" t="s">
        <v>552</v>
      </c>
      <c r="F290" s="45" t="s">
        <v>53</v>
      </c>
      <c r="G290" s="120">
        <v>0.15</v>
      </c>
      <c r="H290" s="121">
        <v>25.94</v>
      </c>
      <c r="I290" s="51">
        <f t="shared" si="13"/>
        <v>3.89</v>
      </c>
    </row>
    <row r="291" spans="1:11" s="11" customFormat="1" ht="20.100000000000001" customHeight="1">
      <c r="A291" s="64"/>
      <c r="C291" s="117"/>
      <c r="E291" s="44" t="s">
        <v>553</v>
      </c>
      <c r="F291" s="45" t="s">
        <v>471</v>
      </c>
      <c r="G291" s="120">
        <v>4.1300000000000003E-2</v>
      </c>
      <c r="H291" s="121">
        <v>398.75</v>
      </c>
      <c r="I291" s="51">
        <f t="shared" si="13"/>
        <v>16.47</v>
      </c>
    </row>
    <row r="292" spans="1:11" s="11" customFormat="1" ht="13.7" customHeight="1">
      <c r="A292" s="64"/>
      <c r="C292" s="117"/>
      <c r="F292" s="125" t="s">
        <v>451</v>
      </c>
      <c r="G292" s="126"/>
      <c r="H292" s="127"/>
      <c r="I292" s="128">
        <f>SUM(I286:I291)</f>
        <v>41.95</v>
      </c>
    </row>
    <row r="293" spans="1:11" s="11" customFormat="1" ht="20.100000000000001" customHeight="1">
      <c r="A293" s="110" t="s">
        <v>103</v>
      </c>
      <c r="B293" s="110" t="s">
        <v>97</v>
      </c>
      <c r="C293" s="110" t="s">
        <v>12</v>
      </c>
      <c r="D293" s="132">
        <v>94283</v>
      </c>
      <c r="E293" s="111" t="str">
        <f>VLOOKUP(D293,SERVIÇOS_AGOST!$A$7:$D$7425,2,0)</f>
        <v>EXECUÇÃO DE SARJETA DE CONCRETO USINADO, MOLDADA  IN LOCO  EM TRECHO RETO, 45 CM BASE X 15 CM ALTURA. AF_06/2016</v>
      </c>
      <c r="F293" s="112" t="str">
        <f>VLOOKUP(D293,SERVIÇOS_AGOST!$A$7:$D$7425,3,0)</f>
        <v>M</v>
      </c>
      <c r="G293" s="129">
        <f>VLOOKUP(D293,SERVIÇOS_AGOST!$A$7:$D$7425,4,0)</f>
        <v>61.27</v>
      </c>
      <c r="H293" s="114">
        <v>61.27</v>
      </c>
      <c r="I293" s="115"/>
      <c r="K293" s="116">
        <f>ROUND(H293*0.75,2)</f>
        <v>45.95</v>
      </c>
    </row>
    <row r="294" spans="1:11" s="11" customFormat="1" ht="9.9499999999999993" customHeight="1">
      <c r="A294" s="135"/>
      <c r="B294" s="16"/>
      <c r="C294" s="16"/>
      <c r="D294" s="16"/>
      <c r="E294" s="136" t="s">
        <v>442</v>
      </c>
      <c r="F294" s="125" t="s">
        <v>19</v>
      </c>
      <c r="G294" s="137" t="s">
        <v>537</v>
      </c>
      <c r="H294" s="97" t="s">
        <v>443</v>
      </c>
      <c r="I294" s="138" t="s">
        <v>444</v>
      </c>
    </row>
    <row r="295" spans="1:11" s="11" customFormat="1" ht="9.9499999999999993" customHeight="1">
      <c r="A295" s="64"/>
      <c r="C295" s="117"/>
      <c r="E295" s="44" t="s">
        <v>539</v>
      </c>
      <c r="F295" s="45" t="s">
        <v>464</v>
      </c>
      <c r="G295" s="120">
        <v>0.55000000000000004</v>
      </c>
      <c r="H295" s="133" t="s">
        <v>540</v>
      </c>
      <c r="I295" s="51">
        <f t="shared" ref="I295:I300" si="14">ROUND(G295*H295,2)</f>
        <v>10.38</v>
      </c>
    </row>
    <row r="296" spans="1:11" s="11" customFormat="1" ht="9.9499999999999993" customHeight="1">
      <c r="A296" s="64"/>
      <c r="C296" s="117"/>
      <c r="E296" s="44" t="s">
        <v>483</v>
      </c>
      <c r="F296" s="45" t="s">
        <v>464</v>
      </c>
      <c r="G296" s="120">
        <v>0.59</v>
      </c>
      <c r="H296" s="133" t="s">
        <v>485</v>
      </c>
      <c r="I296" s="51">
        <f t="shared" si="14"/>
        <v>8.5399999999999991</v>
      </c>
    </row>
    <row r="297" spans="1:11" s="11" customFormat="1" ht="9.9499999999999993" customHeight="1">
      <c r="A297" s="64"/>
      <c r="C297" s="117"/>
      <c r="E297" s="44" t="s">
        <v>543</v>
      </c>
      <c r="F297" s="45" t="s">
        <v>471</v>
      </c>
      <c r="G297" s="118" t="s">
        <v>554</v>
      </c>
      <c r="H297" s="121">
        <v>62</v>
      </c>
      <c r="I297" s="51">
        <f t="shared" si="14"/>
        <v>0.93</v>
      </c>
    </row>
    <row r="298" spans="1:11" s="11" customFormat="1" ht="9.9499999999999993" customHeight="1">
      <c r="A298" s="64"/>
      <c r="C298" s="117"/>
      <c r="E298" s="44" t="s">
        <v>550</v>
      </c>
      <c r="F298" s="45" t="s">
        <v>53</v>
      </c>
      <c r="G298" s="118" t="s">
        <v>551</v>
      </c>
      <c r="H298" s="121">
        <v>3.47</v>
      </c>
      <c r="I298" s="51">
        <f t="shared" si="14"/>
        <v>0.69</v>
      </c>
    </row>
    <row r="299" spans="1:11" s="11" customFormat="1" ht="20.100000000000001" customHeight="1">
      <c r="A299" s="64"/>
      <c r="C299" s="117"/>
      <c r="E299" s="44" t="s">
        <v>552</v>
      </c>
      <c r="F299" s="45" t="s">
        <v>53</v>
      </c>
      <c r="G299" s="120">
        <v>0.1</v>
      </c>
      <c r="H299" s="121">
        <v>25.94</v>
      </c>
      <c r="I299" s="51">
        <f t="shared" si="14"/>
        <v>2.59</v>
      </c>
    </row>
    <row r="300" spans="1:11" s="11" customFormat="1" ht="20.100000000000001" customHeight="1">
      <c r="A300" s="64"/>
      <c r="C300" s="117"/>
      <c r="E300" s="44" t="s">
        <v>553</v>
      </c>
      <c r="F300" s="45" t="s">
        <v>471</v>
      </c>
      <c r="G300" s="120">
        <v>5.7299999999999997E-2</v>
      </c>
      <c r="H300" s="121">
        <v>398.75</v>
      </c>
      <c r="I300" s="51">
        <f t="shared" si="14"/>
        <v>22.85</v>
      </c>
    </row>
    <row r="301" spans="1:11" s="11" customFormat="1" ht="13.7" customHeight="1">
      <c r="A301" s="64"/>
      <c r="C301" s="117"/>
      <c r="F301" s="125" t="s">
        <v>451</v>
      </c>
      <c r="G301" s="126"/>
      <c r="H301" s="127"/>
      <c r="I301" s="128">
        <f>SUM(I295:I300)</f>
        <v>45.980000000000004</v>
      </c>
    </row>
    <row r="302" spans="1:11" s="11" customFormat="1" ht="20.100000000000001" customHeight="1">
      <c r="A302" s="110" t="s">
        <v>104</v>
      </c>
      <c r="B302" s="110" t="s">
        <v>97</v>
      </c>
      <c r="C302" s="110" t="s">
        <v>12</v>
      </c>
      <c r="D302" s="132">
        <v>94284</v>
      </c>
      <c r="E302" s="111" t="str">
        <f>VLOOKUP(D302,SERVIÇOS_AGOST!$A$7:$D$7425,2,0)</f>
        <v>EXECUÇÃO DE SARJETA DE CONCRETO USINADO, MOLDADA  IN LOCO  EM TRECHO CURVO, 45 CM BASE X 15 CM ALTURA. AF_06/2016</v>
      </c>
      <c r="F302" s="112" t="str">
        <f>VLOOKUP(D302,SERVIÇOS_AGOST!$A$7:$D$7425,3,0)</f>
        <v>M</v>
      </c>
      <c r="G302" s="129">
        <f>VLOOKUP(D302,SERVIÇOS_AGOST!$A$7:$D$7425,4,0)</f>
        <v>70.31</v>
      </c>
      <c r="H302" s="114">
        <v>70.31</v>
      </c>
      <c r="I302" s="115"/>
      <c r="K302" s="116">
        <f>ROUND(H302*0.75,2)</f>
        <v>52.73</v>
      </c>
    </row>
    <row r="303" spans="1:11" s="11" customFormat="1" ht="9.9499999999999993" customHeight="1">
      <c r="A303" s="135"/>
      <c r="B303" s="16"/>
      <c r="C303" s="16"/>
      <c r="D303" s="16"/>
      <c r="E303" s="136" t="s">
        <v>442</v>
      </c>
      <c r="F303" s="125" t="s">
        <v>19</v>
      </c>
      <c r="G303" s="137" t="s">
        <v>537</v>
      </c>
      <c r="H303" s="97" t="s">
        <v>443</v>
      </c>
      <c r="I303" s="138" t="s">
        <v>444</v>
      </c>
    </row>
    <row r="304" spans="1:11" s="11" customFormat="1" ht="9.9499999999999993" customHeight="1">
      <c r="A304" s="64"/>
      <c r="C304" s="117"/>
      <c r="E304" s="44" t="s">
        <v>539</v>
      </c>
      <c r="F304" s="45" t="s">
        <v>464</v>
      </c>
      <c r="G304" s="120">
        <v>0.69499999999999995</v>
      </c>
      <c r="H304" s="133" t="s">
        <v>540</v>
      </c>
      <c r="I304" s="51">
        <f t="shared" ref="I304:I309" si="15">ROUND(G304*H304,2)</f>
        <v>13.11</v>
      </c>
    </row>
    <row r="305" spans="1:11" s="11" customFormat="1" ht="9.9499999999999993" customHeight="1">
      <c r="A305" s="64"/>
      <c r="C305" s="117"/>
      <c r="E305" s="44" t="s">
        <v>483</v>
      </c>
      <c r="F305" s="45" t="s">
        <v>464</v>
      </c>
      <c r="G305" s="120">
        <v>0.65500000000000003</v>
      </c>
      <c r="H305" s="133" t="s">
        <v>485</v>
      </c>
      <c r="I305" s="51">
        <f t="shared" si="15"/>
        <v>9.48</v>
      </c>
    </row>
    <row r="306" spans="1:11" s="11" customFormat="1" ht="9.9499999999999993" customHeight="1">
      <c r="A306" s="64"/>
      <c r="C306" s="117"/>
      <c r="E306" s="44" t="s">
        <v>543</v>
      </c>
      <c r="F306" s="45" t="s">
        <v>471</v>
      </c>
      <c r="G306" s="118" t="s">
        <v>554</v>
      </c>
      <c r="H306" s="121">
        <v>62</v>
      </c>
      <c r="I306" s="51">
        <f t="shared" si="15"/>
        <v>0.93</v>
      </c>
    </row>
    <row r="307" spans="1:11" s="11" customFormat="1" ht="9.9499999999999993" customHeight="1">
      <c r="A307" s="64"/>
      <c r="C307" s="117"/>
      <c r="E307" s="44" t="s">
        <v>550</v>
      </c>
      <c r="F307" s="45" t="s">
        <v>53</v>
      </c>
      <c r="G307" s="118" t="s">
        <v>551</v>
      </c>
      <c r="H307" s="121">
        <v>3.47</v>
      </c>
      <c r="I307" s="51">
        <f t="shared" si="15"/>
        <v>0.69</v>
      </c>
    </row>
    <row r="308" spans="1:11" s="11" customFormat="1" ht="20.100000000000001" customHeight="1">
      <c r="A308" s="64"/>
      <c r="C308" s="117"/>
      <c r="E308" s="44" t="s">
        <v>552</v>
      </c>
      <c r="F308" s="45" t="s">
        <v>53</v>
      </c>
      <c r="G308" s="120">
        <v>0.1</v>
      </c>
      <c r="H308" s="121">
        <v>25.94</v>
      </c>
      <c r="I308" s="51">
        <f t="shared" si="15"/>
        <v>2.59</v>
      </c>
    </row>
    <row r="309" spans="1:11" s="11" customFormat="1" ht="20.100000000000001" customHeight="1">
      <c r="A309" s="64"/>
      <c r="C309" s="117"/>
      <c r="E309" s="44" t="s">
        <v>553</v>
      </c>
      <c r="F309" s="45" t="s">
        <v>471</v>
      </c>
      <c r="G309" s="120">
        <v>6.5000000000000002E-2</v>
      </c>
      <c r="H309" s="121">
        <v>398.75</v>
      </c>
      <c r="I309" s="51">
        <f t="shared" si="15"/>
        <v>25.92</v>
      </c>
    </row>
    <row r="310" spans="1:11" s="11" customFormat="1" ht="13.7" customHeight="1">
      <c r="A310" s="64"/>
      <c r="C310" s="117"/>
      <c r="F310" s="125" t="s">
        <v>451</v>
      </c>
      <c r="G310" s="126"/>
      <c r="H310" s="127"/>
      <c r="I310" s="128">
        <f>SUM(I304:I309)</f>
        <v>52.72</v>
      </c>
    </row>
    <row r="311" spans="1:11" s="11" customFormat="1" ht="20.100000000000001" customHeight="1">
      <c r="A311" s="110" t="s">
        <v>105</v>
      </c>
      <c r="B311" s="110" t="s">
        <v>97</v>
      </c>
      <c r="C311" s="110" t="s">
        <v>12</v>
      </c>
      <c r="D311" s="132">
        <v>94285</v>
      </c>
      <c r="E311" s="111" t="str">
        <f>VLOOKUP(D311,SERVIÇOS_AGOST!$A$7:$D$7425,2,0)</f>
        <v>EXECUÇÃO DE SARJETA DE CONCRETO USINADO, MOLDADA  IN LOCO  EM TRECHO RETO, 60 CM BASE X 15 CM ALTURA. AF_06/2016</v>
      </c>
      <c r="F311" s="112" t="str">
        <f>VLOOKUP(D311,SERVIÇOS_AGOST!$A$7:$D$7425,3,0)</f>
        <v>M</v>
      </c>
      <c r="G311" s="129">
        <f>VLOOKUP(D311,SERVIÇOS_AGOST!$A$7:$D$7425,4,0)</f>
        <v>75.22</v>
      </c>
      <c r="H311" s="114">
        <v>75.22</v>
      </c>
      <c r="I311" s="115"/>
      <c r="K311" s="116">
        <f>ROUND(H311*0.75,2)</f>
        <v>56.42</v>
      </c>
    </row>
    <row r="312" spans="1:11" s="11" customFormat="1" ht="9.9499999999999993" customHeight="1">
      <c r="A312" s="135"/>
      <c r="B312" s="16"/>
      <c r="C312" s="16"/>
      <c r="D312" s="16"/>
      <c r="E312" s="136" t="s">
        <v>442</v>
      </c>
      <c r="F312" s="125" t="s">
        <v>19</v>
      </c>
      <c r="G312" s="137" t="s">
        <v>537</v>
      </c>
      <c r="H312" s="97" t="s">
        <v>443</v>
      </c>
      <c r="I312" s="138" t="s">
        <v>444</v>
      </c>
    </row>
    <row r="313" spans="1:11" s="11" customFormat="1" ht="9.9499999999999993" customHeight="1">
      <c r="A313" s="64"/>
      <c r="C313" s="117"/>
      <c r="E313" s="44" t="s">
        <v>539</v>
      </c>
      <c r="F313" s="45" t="s">
        <v>464</v>
      </c>
      <c r="G313" s="120">
        <v>0.5</v>
      </c>
      <c r="H313" s="133" t="s">
        <v>540</v>
      </c>
      <c r="I313" s="51">
        <f t="shared" ref="I313:I318" si="16">ROUND(G313*H313,2)</f>
        <v>9.44</v>
      </c>
    </row>
    <row r="314" spans="1:11" s="11" customFormat="1" ht="9.9499999999999993" customHeight="1">
      <c r="A314" s="64"/>
      <c r="C314" s="117"/>
      <c r="E314" s="44" t="s">
        <v>483</v>
      </c>
      <c r="F314" s="45" t="s">
        <v>464</v>
      </c>
      <c r="G314" s="120">
        <v>0.45500000000000002</v>
      </c>
      <c r="H314" s="133" t="s">
        <v>485</v>
      </c>
      <c r="I314" s="51">
        <f t="shared" si="16"/>
        <v>6.58</v>
      </c>
    </row>
    <row r="315" spans="1:11" s="11" customFormat="1" ht="9.9499999999999993" customHeight="1">
      <c r="A315" s="64"/>
      <c r="C315" s="117"/>
      <c r="E315" s="44" t="s">
        <v>543</v>
      </c>
      <c r="F315" s="45" t="s">
        <v>471</v>
      </c>
      <c r="G315" s="118" t="s">
        <v>555</v>
      </c>
      <c r="H315" s="121">
        <v>62</v>
      </c>
      <c r="I315" s="51">
        <f t="shared" si="16"/>
        <v>1.24</v>
      </c>
    </row>
    <row r="316" spans="1:11" s="11" customFormat="1" ht="9.9499999999999993" customHeight="1">
      <c r="A316" s="64"/>
      <c r="C316" s="117"/>
      <c r="E316" s="44" t="s">
        <v>550</v>
      </c>
      <c r="F316" s="45" t="s">
        <v>53</v>
      </c>
      <c r="G316" s="118" t="s">
        <v>551</v>
      </c>
      <c r="H316" s="121">
        <v>3.47</v>
      </c>
      <c r="I316" s="51">
        <f t="shared" si="16"/>
        <v>0.69</v>
      </c>
    </row>
    <row r="317" spans="1:11" s="11" customFormat="1" ht="20.100000000000001" customHeight="1">
      <c r="A317" s="64"/>
      <c r="C317" s="117"/>
      <c r="E317" s="44" t="s">
        <v>552</v>
      </c>
      <c r="F317" s="45" t="s">
        <v>53</v>
      </c>
      <c r="G317" s="120">
        <v>0.1</v>
      </c>
      <c r="H317" s="121">
        <v>25.94</v>
      </c>
      <c r="I317" s="51">
        <f t="shared" si="16"/>
        <v>2.59</v>
      </c>
    </row>
    <row r="318" spans="1:11" s="11" customFormat="1" ht="20.100000000000001" customHeight="1">
      <c r="A318" s="64"/>
      <c r="C318" s="117"/>
      <c r="E318" s="44" t="s">
        <v>553</v>
      </c>
      <c r="F318" s="45" t="s">
        <v>471</v>
      </c>
      <c r="G318" s="120">
        <v>0.09</v>
      </c>
      <c r="H318" s="121">
        <v>398.75</v>
      </c>
      <c r="I318" s="51">
        <f t="shared" si="16"/>
        <v>35.89</v>
      </c>
    </row>
    <row r="319" spans="1:11" s="11" customFormat="1" ht="13.7" customHeight="1">
      <c r="A319" s="64"/>
      <c r="C319" s="117"/>
      <c r="F319" s="125" t="s">
        <v>451</v>
      </c>
      <c r="G319" s="126"/>
      <c r="H319" s="127"/>
      <c r="I319" s="128">
        <f>SUM(I313:I318)</f>
        <v>56.43</v>
      </c>
    </row>
    <row r="320" spans="1:11" s="11" customFormat="1" ht="20.100000000000001" customHeight="1">
      <c r="A320" s="110" t="s">
        <v>106</v>
      </c>
      <c r="B320" s="110" t="s">
        <v>97</v>
      </c>
      <c r="C320" s="110" t="s">
        <v>12</v>
      </c>
      <c r="D320" s="132">
        <v>94286</v>
      </c>
      <c r="E320" s="111" t="str">
        <f>VLOOKUP(D320,SERVIÇOS_AGOST!$A$7:$D$7425,2,0)</f>
        <v>EXECUÇÃO DE SARJETA DE CONCRETO USINADO, MOLDADA  IN LOCO  EM TRECHO CURVO, 60 CM BASE X 15 CM ALTURA. AF_06/2016</v>
      </c>
      <c r="F320" s="112" t="str">
        <f>VLOOKUP(D320,SERVIÇOS_AGOST!$A$7:$D$7425,3,0)</f>
        <v>M</v>
      </c>
      <c r="G320" s="129">
        <f>VLOOKUP(D320,SERVIÇOS_AGOST!$A$7:$D$7425,4,0)</f>
        <v>84.25</v>
      </c>
      <c r="H320" s="114">
        <v>84.25</v>
      </c>
      <c r="I320" s="115"/>
      <c r="K320" s="116">
        <f>ROUND(H320*0.75,2)</f>
        <v>63.19</v>
      </c>
    </row>
    <row r="321" spans="1:11" s="11" customFormat="1" ht="9.9499999999999993" customHeight="1">
      <c r="A321" s="135"/>
      <c r="B321" s="16"/>
      <c r="C321" s="16"/>
      <c r="D321" s="16"/>
      <c r="E321" s="136" t="s">
        <v>442</v>
      </c>
      <c r="F321" s="125" t="s">
        <v>19</v>
      </c>
      <c r="G321" s="137" t="s">
        <v>537</v>
      </c>
      <c r="H321" s="97" t="s">
        <v>443</v>
      </c>
      <c r="I321" s="138" t="s">
        <v>444</v>
      </c>
    </row>
    <row r="322" spans="1:11" s="11" customFormat="1" ht="9.9499999999999993" customHeight="1">
      <c r="A322" s="64"/>
      <c r="C322" s="117"/>
      <c r="E322" s="44" t="s">
        <v>539</v>
      </c>
      <c r="F322" s="45" t="s">
        <v>464</v>
      </c>
      <c r="G322" s="120">
        <v>0.7</v>
      </c>
      <c r="H322" s="133" t="s">
        <v>540</v>
      </c>
      <c r="I322" s="51">
        <f t="shared" ref="I322:I327" si="17">ROUND(G322*H322,2)</f>
        <v>13.21</v>
      </c>
    </row>
    <row r="323" spans="1:11" s="11" customFormat="1" ht="9.9499999999999993" customHeight="1">
      <c r="A323" s="64"/>
      <c r="C323" s="117"/>
      <c r="E323" s="44" t="s">
        <v>483</v>
      </c>
      <c r="F323" s="45" t="s">
        <v>464</v>
      </c>
      <c r="G323" s="120">
        <v>0.61599999999999999</v>
      </c>
      <c r="H323" s="133" t="s">
        <v>485</v>
      </c>
      <c r="I323" s="51">
        <f t="shared" si="17"/>
        <v>8.91</v>
      </c>
    </row>
    <row r="324" spans="1:11" s="11" customFormat="1" ht="9.9499999999999993" customHeight="1">
      <c r="A324" s="64"/>
      <c r="C324" s="117"/>
      <c r="E324" s="44" t="s">
        <v>543</v>
      </c>
      <c r="F324" s="45" t="s">
        <v>471</v>
      </c>
      <c r="G324" s="118" t="s">
        <v>555</v>
      </c>
      <c r="H324" s="121">
        <v>62</v>
      </c>
      <c r="I324" s="51">
        <f t="shared" si="17"/>
        <v>1.24</v>
      </c>
    </row>
    <row r="325" spans="1:11" s="11" customFormat="1" ht="9.9499999999999993" customHeight="1">
      <c r="A325" s="64"/>
      <c r="C325" s="117"/>
      <c r="E325" s="44" t="s">
        <v>550</v>
      </c>
      <c r="F325" s="45" t="s">
        <v>53</v>
      </c>
      <c r="G325" s="118" t="s">
        <v>551</v>
      </c>
      <c r="H325" s="121">
        <v>3.47</v>
      </c>
      <c r="I325" s="51">
        <f t="shared" si="17"/>
        <v>0.69</v>
      </c>
    </row>
    <row r="326" spans="1:11" s="11" customFormat="1" ht="20.100000000000001" customHeight="1">
      <c r="A326" s="64"/>
      <c r="C326" s="117"/>
      <c r="E326" s="44" t="s">
        <v>552</v>
      </c>
      <c r="F326" s="45" t="s">
        <v>53</v>
      </c>
      <c r="G326" s="118" t="s">
        <v>556</v>
      </c>
      <c r="H326" s="121">
        <v>25.94</v>
      </c>
      <c r="I326" s="51">
        <f t="shared" si="17"/>
        <v>3.24</v>
      </c>
    </row>
    <row r="327" spans="1:11" s="11" customFormat="1" ht="20.100000000000001" customHeight="1">
      <c r="A327" s="64"/>
      <c r="C327" s="117"/>
      <c r="E327" s="44" t="s">
        <v>553</v>
      </c>
      <c r="F327" s="45" t="s">
        <v>471</v>
      </c>
      <c r="G327" s="120">
        <v>0.09</v>
      </c>
      <c r="H327" s="121">
        <v>398.75</v>
      </c>
      <c r="I327" s="51">
        <f t="shared" si="17"/>
        <v>35.89</v>
      </c>
    </row>
    <row r="328" spans="1:11" s="11" customFormat="1" ht="13.7" customHeight="1">
      <c r="A328" s="64"/>
      <c r="C328" s="117"/>
      <c r="F328" s="125" t="s">
        <v>451</v>
      </c>
      <c r="G328" s="126"/>
      <c r="H328" s="127"/>
      <c r="I328" s="128">
        <f>SUM(I322:I327)</f>
        <v>63.18</v>
      </c>
    </row>
    <row r="329" spans="1:11" s="11" customFormat="1" ht="20.100000000000001" customHeight="1">
      <c r="A329" s="110" t="s">
        <v>107</v>
      </c>
      <c r="B329" s="110" t="s">
        <v>97</v>
      </c>
      <c r="C329" s="110" t="s">
        <v>12</v>
      </c>
      <c r="D329" s="132">
        <v>94287</v>
      </c>
      <c r="E329" s="111" t="str">
        <f>VLOOKUP(D329,SERVIÇOS_AGOST!$A$7:$D$7425,2,0)</f>
        <v>EXECUÇÃO DE SARJETA DE CONCRETO USINADO, MOLDADA  IN LOCO  EM TRECHO RETO, 30 CM BASE X 10 CM ALTURA. AF_06/2016</v>
      </c>
      <c r="F329" s="112" t="str">
        <f>VLOOKUP(D329,SERVIÇOS_AGOST!$A$7:$D$7425,3,0)</f>
        <v>M</v>
      </c>
      <c r="G329" s="129">
        <f>VLOOKUP(D329,SERVIÇOS_AGOST!$A$7:$D$7425,4,0)</f>
        <v>35.64</v>
      </c>
      <c r="H329" s="114">
        <v>35.64</v>
      </c>
      <c r="I329" s="115"/>
      <c r="K329" s="116">
        <f>ROUND(H329*0.75,2)</f>
        <v>26.73</v>
      </c>
    </row>
    <row r="330" spans="1:11" s="11" customFormat="1" ht="9.9499999999999993" customHeight="1">
      <c r="A330" s="135"/>
      <c r="B330" s="16"/>
      <c r="C330" s="16"/>
      <c r="D330" s="16"/>
      <c r="E330" s="136" t="s">
        <v>442</v>
      </c>
      <c r="F330" s="125" t="s">
        <v>19</v>
      </c>
      <c r="G330" s="137" t="s">
        <v>537</v>
      </c>
      <c r="H330" s="97" t="s">
        <v>443</v>
      </c>
      <c r="I330" s="138" t="s">
        <v>444</v>
      </c>
    </row>
    <row r="331" spans="1:11" s="11" customFormat="1" ht="9.9499999999999993" customHeight="1">
      <c r="A331" s="64"/>
      <c r="C331" s="117"/>
      <c r="E331" s="44" t="s">
        <v>539</v>
      </c>
      <c r="F331" s="45" t="s">
        <v>464</v>
      </c>
      <c r="G331" s="120">
        <v>0.4</v>
      </c>
      <c r="H331" s="133" t="s">
        <v>540</v>
      </c>
      <c r="I331" s="51">
        <f t="shared" ref="I331:I336" si="18">ROUND(G331*H331,2)</f>
        <v>7.55</v>
      </c>
    </row>
    <row r="332" spans="1:11" s="11" customFormat="1" ht="9.9499999999999993" customHeight="1">
      <c r="A332" s="64"/>
      <c r="C332" s="117"/>
      <c r="E332" s="44" t="s">
        <v>483</v>
      </c>
      <c r="F332" s="45" t="s">
        <v>464</v>
      </c>
      <c r="G332" s="120">
        <v>0.35399999999999998</v>
      </c>
      <c r="H332" s="133" t="s">
        <v>485</v>
      </c>
      <c r="I332" s="51">
        <f t="shared" si="18"/>
        <v>5.12</v>
      </c>
    </row>
    <row r="333" spans="1:11" s="11" customFormat="1" ht="9.9499999999999993" customHeight="1">
      <c r="A333" s="64"/>
      <c r="C333" s="117"/>
      <c r="E333" s="44" t="s">
        <v>543</v>
      </c>
      <c r="F333" s="45" t="s">
        <v>471</v>
      </c>
      <c r="G333" s="118" t="s">
        <v>549</v>
      </c>
      <c r="H333" s="121">
        <v>62</v>
      </c>
      <c r="I333" s="51">
        <f t="shared" si="18"/>
        <v>0.62</v>
      </c>
    </row>
    <row r="334" spans="1:11" s="11" customFormat="1" ht="9.9499999999999993" customHeight="1">
      <c r="A334" s="64"/>
      <c r="C334" s="117"/>
      <c r="E334" s="44" t="s">
        <v>550</v>
      </c>
      <c r="F334" s="45" t="s">
        <v>53</v>
      </c>
      <c r="G334" s="118" t="s">
        <v>551</v>
      </c>
      <c r="H334" s="121">
        <v>3.47</v>
      </c>
      <c r="I334" s="51">
        <f t="shared" si="18"/>
        <v>0.69</v>
      </c>
    </row>
    <row r="335" spans="1:11" s="11" customFormat="1" ht="20.100000000000001" customHeight="1">
      <c r="A335" s="64"/>
      <c r="C335" s="117"/>
      <c r="E335" s="44" t="s">
        <v>552</v>
      </c>
      <c r="F335" s="45" t="s">
        <v>53</v>
      </c>
      <c r="G335" s="120">
        <v>0.06</v>
      </c>
      <c r="H335" s="121">
        <v>25.94</v>
      </c>
      <c r="I335" s="51">
        <f t="shared" si="18"/>
        <v>1.56</v>
      </c>
    </row>
    <row r="336" spans="1:11" s="11" customFormat="1" ht="20.100000000000001" customHeight="1">
      <c r="A336" s="64"/>
      <c r="C336" s="117"/>
      <c r="E336" s="44" t="s">
        <v>553</v>
      </c>
      <c r="F336" s="45" t="s">
        <v>471</v>
      </c>
      <c r="G336" s="120">
        <v>2.8000000000000001E-2</v>
      </c>
      <c r="H336" s="121">
        <v>398.75</v>
      </c>
      <c r="I336" s="51">
        <f t="shared" si="18"/>
        <v>11.17</v>
      </c>
    </row>
    <row r="337" spans="1:11" s="11" customFormat="1" ht="13.7" customHeight="1">
      <c r="A337" s="64"/>
      <c r="C337" s="117"/>
      <c r="F337" s="125" t="s">
        <v>451</v>
      </c>
      <c r="G337" s="126"/>
      <c r="H337" s="127"/>
      <c r="I337" s="128">
        <f>SUM(I331:I336)</f>
        <v>26.71</v>
      </c>
    </row>
    <row r="338" spans="1:11" s="11" customFormat="1" ht="20.100000000000001" customHeight="1">
      <c r="A338" s="110" t="s">
        <v>108</v>
      </c>
      <c r="B338" s="110" t="s">
        <v>97</v>
      </c>
      <c r="C338" s="110" t="s">
        <v>12</v>
      </c>
      <c r="D338" s="132">
        <v>94288</v>
      </c>
      <c r="E338" s="111" t="str">
        <f>VLOOKUP(D338,SERVIÇOS_AGOST!$A$7:$D$7425,2,0)</f>
        <v>EXECUÇÃO DE SARJETA DE CONCRETO USINADO, MOLDADA  IN LOCO  EM TRECHO CURVO, 30 CM BASE X 10 CM ALTURA. AF_06/2016</v>
      </c>
      <c r="F338" s="112" t="str">
        <f>VLOOKUP(D338,SERVIÇOS_AGOST!$A$7:$D$7425,3,0)</f>
        <v>M</v>
      </c>
      <c r="G338" s="129">
        <f>VLOOKUP(D338,SERVIÇOS_AGOST!$A$7:$D$7425,4,0)</f>
        <v>43.54</v>
      </c>
      <c r="H338" s="114">
        <v>43.54</v>
      </c>
      <c r="I338" s="115"/>
      <c r="K338" s="116">
        <f>ROUND(H338*0.75,2)</f>
        <v>32.659999999999997</v>
      </c>
    </row>
    <row r="339" spans="1:11" s="11" customFormat="1" ht="9.9499999999999993" customHeight="1">
      <c r="A339" s="135"/>
      <c r="B339" s="16"/>
      <c r="C339" s="16"/>
      <c r="D339" s="16"/>
      <c r="E339" s="136" t="s">
        <v>442</v>
      </c>
      <c r="F339" s="125" t="s">
        <v>19</v>
      </c>
      <c r="G339" s="137" t="s">
        <v>537</v>
      </c>
      <c r="H339" s="97" t="s">
        <v>443</v>
      </c>
      <c r="I339" s="138" t="s">
        <v>444</v>
      </c>
    </row>
    <row r="340" spans="1:11" s="11" customFormat="1" ht="9.9499999999999993" customHeight="1">
      <c r="A340" s="64"/>
      <c r="C340" s="117"/>
      <c r="E340" s="44" t="s">
        <v>539</v>
      </c>
      <c r="F340" s="45" t="s">
        <v>464</v>
      </c>
      <c r="G340" s="120">
        <v>0.55000000000000004</v>
      </c>
      <c r="H340" s="133" t="s">
        <v>540</v>
      </c>
      <c r="I340" s="51">
        <f t="shared" ref="I340:I345" si="19">ROUND(G340*H340,2)</f>
        <v>10.38</v>
      </c>
    </row>
    <row r="341" spans="1:11" s="11" customFormat="1" ht="9.9499999999999993" customHeight="1">
      <c r="A341" s="64"/>
      <c r="C341" s="117"/>
      <c r="E341" s="44" t="s">
        <v>483</v>
      </c>
      <c r="F341" s="45" t="s">
        <v>464</v>
      </c>
      <c r="G341" s="120">
        <v>0.5</v>
      </c>
      <c r="H341" s="133" t="s">
        <v>485</v>
      </c>
      <c r="I341" s="51">
        <f t="shared" si="19"/>
        <v>7.24</v>
      </c>
    </row>
    <row r="342" spans="1:11" s="11" customFormat="1" ht="9.9499999999999993" customHeight="1">
      <c r="A342" s="64"/>
      <c r="C342" s="117"/>
      <c r="E342" s="44" t="s">
        <v>543</v>
      </c>
      <c r="F342" s="45" t="s">
        <v>471</v>
      </c>
      <c r="G342" s="118" t="s">
        <v>549</v>
      </c>
      <c r="H342" s="121">
        <v>62</v>
      </c>
      <c r="I342" s="51">
        <f t="shared" si="19"/>
        <v>0.62</v>
      </c>
    </row>
    <row r="343" spans="1:11" s="11" customFormat="1" ht="9.9499999999999993" customHeight="1">
      <c r="A343" s="64"/>
      <c r="C343" s="117"/>
      <c r="E343" s="44" t="s">
        <v>550</v>
      </c>
      <c r="F343" s="45" t="s">
        <v>53</v>
      </c>
      <c r="G343" s="118" t="s">
        <v>551</v>
      </c>
      <c r="H343" s="121">
        <v>3.47</v>
      </c>
      <c r="I343" s="51">
        <f t="shared" si="19"/>
        <v>0.69</v>
      </c>
    </row>
    <row r="344" spans="1:11" s="11" customFormat="1" ht="20.100000000000001" customHeight="1">
      <c r="A344" s="64"/>
      <c r="C344" s="117"/>
      <c r="E344" s="44" t="s">
        <v>552</v>
      </c>
      <c r="F344" s="45" t="s">
        <v>53</v>
      </c>
      <c r="G344" s="120">
        <v>0.06</v>
      </c>
      <c r="H344" s="121">
        <v>25.94</v>
      </c>
      <c r="I344" s="51">
        <f t="shared" si="19"/>
        <v>1.56</v>
      </c>
    </row>
    <row r="345" spans="1:11" s="11" customFormat="1" ht="20.100000000000001" customHeight="1">
      <c r="A345" s="64"/>
      <c r="C345" s="117"/>
      <c r="E345" s="44" t="s">
        <v>553</v>
      </c>
      <c r="F345" s="45" t="s">
        <v>471</v>
      </c>
      <c r="G345" s="120">
        <v>3.0499999999999999E-2</v>
      </c>
      <c r="H345" s="121">
        <v>398.75</v>
      </c>
      <c r="I345" s="51">
        <f t="shared" si="19"/>
        <v>12.16</v>
      </c>
    </row>
    <row r="346" spans="1:11" s="11" customFormat="1" ht="13.7" customHeight="1">
      <c r="A346" s="64"/>
      <c r="C346" s="117"/>
      <c r="F346" s="125" t="s">
        <v>451</v>
      </c>
      <c r="G346" s="126"/>
      <c r="H346" s="127"/>
      <c r="I346" s="128">
        <f>SUM(I340:I345)</f>
        <v>32.650000000000006</v>
      </c>
    </row>
    <row r="347" spans="1:11" s="11" customFormat="1" ht="20.100000000000001" customHeight="1">
      <c r="A347" s="110" t="s">
        <v>109</v>
      </c>
      <c r="B347" s="110" t="s">
        <v>97</v>
      </c>
      <c r="C347" s="110" t="s">
        <v>12</v>
      </c>
      <c r="D347" s="132">
        <v>94289</v>
      </c>
      <c r="E347" s="111" t="str">
        <f>VLOOKUP(D347,SERVIÇOS_AGOST!$A$7:$D$7425,2,0)</f>
        <v>EXECUÇÃO DE SARJETA DE CONCRETO USINADO, MOLDADA  IN LOCO  EM TRECHO RETO, 45 CM BASE X 10 CM ALTURA. AF_06/2016</v>
      </c>
      <c r="F347" s="112" t="str">
        <f>VLOOKUP(D347,SERVIÇOS_AGOST!$A$7:$D$7425,3,0)</f>
        <v>M</v>
      </c>
      <c r="G347" s="129">
        <f>VLOOKUP(D347,SERVIÇOS_AGOST!$A$7:$D$7425,4,0)</f>
        <v>45.83</v>
      </c>
      <c r="H347" s="114">
        <v>45.83</v>
      </c>
      <c r="I347" s="115"/>
      <c r="K347" s="116">
        <f>ROUND(H347*0.75,2)</f>
        <v>34.369999999999997</v>
      </c>
    </row>
    <row r="348" spans="1:11" s="11" customFormat="1" ht="9.9499999999999993" customHeight="1">
      <c r="A348" s="135"/>
      <c r="B348" s="16"/>
      <c r="C348" s="16"/>
      <c r="D348" s="16"/>
      <c r="E348" s="136" t="s">
        <v>442</v>
      </c>
      <c r="F348" s="125" t="s">
        <v>19</v>
      </c>
      <c r="G348" s="137" t="s">
        <v>537</v>
      </c>
      <c r="H348" s="97" t="s">
        <v>443</v>
      </c>
      <c r="I348" s="138" t="s">
        <v>444</v>
      </c>
    </row>
    <row r="349" spans="1:11" s="11" customFormat="1" ht="9.9499999999999993" customHeight="1">
      <c r="A349" s="64"/>
      <c r="C349" s="117"/>
      <c r="E349" s="44" t="s">
        <v>539</v>
      </c>
      <c r="F349" s="45" t="s">
        <v>464</v>
      </c>
      <c r="G349" s="120">
        <v>0.4</v>
      </c>
      <c r="H349" s="133" t="s">
        <v>540</v>
      </c>
      <c r="I349" s="51">
        <f t="shared" ref="I349:I354" si="20">ROUND(G349*H349,2)</f>
        <v>7.55</v>
      </c>
    </row>
    <row r="350" spans="1:11" s="11" customFormat="1" ht="9.9499999999999993" customHeight="1">
      <c r="A350" s="64"/>
      <c r="C350" s="117"/>
      <c r="E350" s="44" t="s">
        <v>483</v>
      </c>
      <c r="F350" s="45" t="s">
        <v>464</v>
      </c>
      <c r="G350" s="120">
        <v>0.4</v>
      </c>
      <c r="H350" s="133" t="s">
        <v>485</v>
      </c>
      <c r="I350" s="51">
        <f t="shared" si="20"/>
        <v>5.79</v>
      </c>
    </row>
    <row r="351" spans="1:11" s="11" customFormat="1" ht="9.9499999999999993" customHeight="1">
      <c r="A351" s="64"/>
      <c r="C351" s="117"/>
      <c r="E351" s="44" t="s">
        <v>543</v>
      </c>
      <c r="F351" s="45" t="s">
        <v>471</v>
      </c>
      <c r="G351" s="120">
        <v>0.01</v>
      </c>
      <c r="H351" s="121">
        <v>62</v>
      </c>
      <c r="I351" s="51">
        <f t="shared" si="20"/>
        <v>0.62</v>
      </c>
    </row>
    <row r="352" spans="1:11" s="11" customFormat="1" ht="9.9499999999999993" customHeight="1">
      <c r="A352" s="64"/>
      <c r="C352" s="117"/>
      <c r="E352" s="44" t="s">
        <v>550</v>
      </c>
      <c r="F352" s="45" t="s">
        <v>53</v>
      </c>
      <c r="G352" s="118" t="s">
        <v>551</v>
      </c>
      <c r="H352" s="121">
        <v>3.47</v>
      </c>
      <c r="I352" s="51">
        <f t="shared" si="20"/>
        <v>0.69</v>
      </c>
    </row>
    <row r="353" spans="1:11" s="11" customFormat="1" ht="20.100000000000001" customHeight="1">
      <c r="A353" s="64"/>
      <c r="C353" s="117"/>
      <c r="E353" s="44" t="s">
        <v>552</v>
      </c>
      <c r="F353" s="45" t="s">
        <v>53</v>
      </c>
      <c r="G353" s="120">
        <v>0.08</v>
      </c>
      <c r="H353" s="121">
        <v>25.94</v>
      </c>
      <c r="I353" s="51">
        <f t="shared" si="20"/>
        <v>2.08</v>
      </c>
    </row>
    <row r="354" spans="1:11" s="11" customFormat="1" ht="20.100000000000001" customHeight="1">
      <c r="A354" s="64"/>
      <c r="C354" s="117"/>
      <c r="E354" s="44" t="s">
        <v>553</v>
      </c>
      <c r="F354" s="45" t="s">
        <v>471</v>
      </c>
      <c r="G354" s="120">
        <v>4.4299999999999999E-2</v>
      </c>
      <c r="H354" s="121">
        <v>398.75</v>
      </c>
      <c r="I354" s="51">
        <f t="shared" si="20"/>
        <v>17.66</v>
      </c>
    </row>
    <row r="355" spans="1:11" s="11" customFormat="1" ht="13.7" customHeight="1">
      <c r="A355" s="64"/>
      <c r="C355" s="117"/>
      <c r="F355" s="125" t="s">
        <v>451</v>
      </c>
      <c r="G355" s="126"/>
      <c r="H355" s="127"/>
      <c r="I355" s="128">
        <f>SUM(I349:I354)</f>
        <v>34.39</v>
      </c>
    </row>
    <row r="356" spans="1:11" s="11" customFormat="1" ht="20.100000000000001" customHeight="1">
      <c r="A356" s="110" t="s">
        <v>110</v>
      </c>
      <c r="B356" s="110" t="s">
        <v>97</v>
      </c>
      <c r="C356" s="110" t="s">
        <v>12</v>
      </c>
      <c r="D356" s="132">
        <v>94290</v>
      </c>
      <c r="E356" s="111" t="str">
        <f>VLOOKUP(D356,SERVIÇOS_AGOST!$A$7:$D$7425,2,0)</f>
        <v>EXECUÇÃO DE SARJETA DE CONCRETO USINADO, MOLDADA  IN LOCO  EM TRECHO CURVO, 45 CM BASE X 10 CM ALTURA. AF_06/2016</v>
      </c>
      <c r="F356" s="112" t="str">
        <f>VLOOKUP(D356,SERVIÇOS_AGOST!$A$7:$D$7425,3,0)</f>
        <v>M</v>
      </c>
      <c r="G356" s="129">
        <f>VLOOKUP(D356,SERVIÇOS_AGOST!$A$7:$D$7425,4,0)</f>
        <v>53.73</v>
      </c>
      <c r="H356" s="114">
        <v>53.73</v>
      </c>
      <c r="I356" s="115"/>
      <c r="K356" s="116">
        <f>ROUND(H356*0.75,2)</f>
        <v>40.299999999999997</v>
      </c>
    </row>
    <row r="357" spans="1:11" s="11" customFormat="1" ht="9.9499999999999993" customHeight="1">
      <c r="A357" s="135"/>
      <c r="B357" s="16"/>
      <c r="C357" s="16"/>
      <c r="D357" s="16"/>
      <c r="E357" s="136" t="s">
        <v>442</v>
      </c>
      <c r="F357" s="125" t="s">
        <v>19</v>
      </c>
      <c r="G357" s="137" t="s">
        <v>537</v>
      </c>
      <c r="H357" s="97" t="s">
        <v>443</v>
      </c>
      <c r="I357" s="138" t="s">
        <v>444</v>
      </c>
    </row>
    <row r="358" spans="1:11" s="11" customFormat="1" ht="9.9499999999999993" customHeight="1">
      <c r="A358" s="64"/>
      <c r="C358" s="117"/>
      <c r="E358" s="44" t="s">
        <v>539</v>
      </c>
      <c r="F358" s="45" t="s">
        <v>464</v>
      </c>
      <c r="G358" s="120">
        <v>0.6</v>
      </c>
      <c r="H358" s="133" t="s">
        <v>540</v>
      </c>
      <c r="I358" s="51">
        <f t="shared" ref="I358:I363" si="21">ROUND(G358*H358,2)</f>
        <v>11.32</v>
      </c>
    </row>
    <row r="359" spans="1:11" s="11" customFormat="1" ht="9.9499999999999993" customHeight="1">
      <c r="A359" s="64"/>
      <c r="C359" s="117"/>
      <c r="E359" s="44" t="s">
        <v>483</v>
      </c>
      <c r="F359" s="45" t="s">
        <v>464</v>
      </c>
      <c r="G359" s="120">
        <v>0.55000000000000004</v>
      </c>
      <c r="H359" s="133" t="s">
        <v>485</v>
      </c>
      <c r="I359" s="51">
        <f t="shared" si="21"/>
        <v>7.96</v>
      </c>
    </row>
    <row r="360" spans="1:11" s="11" customFormat="1" ht="9.9499999999999993" customHeight="1">
      <c r="A360" s="64"/>
      <c r="C360" s="117"/>
      <c r="E360" s="44" t="s">
        <v>543</v>
      </c>
      <c r="F360" s="45" t="s">
        <v>471</v>
      </c>
      <c r="G360" s="120">
        <v>0.01</v>
      </c>
      <c r="H360" s="121">
        <v>62</v>
      </c>
      <c r="I360" s="51">
        <f t="shared" si="21"/>
        <v>0.62</v>
      </c>
    </row>
    <row r="361" spans="1:11" s="11" customFormat="1" ht="9.9499999999999993" customHeight="1">
      <c r="A361" s="64"/>
      <c r="C361" s="117"/>
      <c r="E361" s="44" t="s">
        <v>550</v>
      </c>
      <c r="F361" s="45" t="s">
        <v>53</v>
      </c>
      <c r="G361" s="120">
        <v>0.15</v>
      </c>
      <c r="H361" s="121">
        <v>3.47</v>
      </c>
      <c r="I361" s="51">
        <f t="shared" si="21"/>
        <v>0.52</v>
      </c>
    </row>
    <row r="362" spans="1:11" s="11" customFormat="1" ht="20.100000000000001" customHeight="1">
      <c r="A362" s="64"/>
      <c r="C362" s="117"/>
      <c r="E362" s="44" t="s">
        <v>552</v>
      </c>
      <c r="F362" s="45" t="s">
        <v>53</v>
      </c>
      <c r="G362" s="120">
        <v>0.08</v>
      </c>
      <c r="H362" s="121">
        <v>25.94</v>
      </c>
      <c r="I362" s="51">
        <f t="shared" si="21"/>
        <v>2.08</v>
      </c>
    </row>
    <row r="363" spans="1:11" s="11" customFormat="1" ht="20.100000000000001" customHeight="1">
      <c r="A363" s="64"/>
      <c r="C363" s="117"/>
      <c r="E363" s="44" t="s">
        <v>553</v>
      </c>
      <c r="F363" s="45" t="s">
        <v>471</v>
      </c>
      <c r="G363" s="120">
        <v>4.4600000000000001E-2</v>
      </c>
      <c r="H363" s="121">
        <v>398.75</v>
      </c>
      <c r="I363" s="51">
        <f t="shared" si="21"/>
        <v>17.78</v>
      </c>
    </row>
    <row r="364" spans="1:11" s="11" customFormat="1" ht="13.7" customHeight="1">
      <c r="A364" s="64"/>
      <c r="C364" s="117"/>
      <c r="F364" s="125" t="s">
        <v>451</v>
      </c>
      <c r="G364" s="126"/>
      <c r="H364" s="127"/>
      <c r="I364" s="128">
        <f>SUM(I358:I363)</f>
        <v>40.28</v>
      </c>
    </row>
    <row r="365" spans="1:11" s="11" customFormat="1" ht="20.100000000000001" customHeight="1">
      <c r="A365" s="110" t="s">
        <v>111</v>
      </c>
      <c r="B365" s="110" t="s">
        <v>97</v>
      </c>
      <c r="C365" s="110" t="s">
        <v>12</v>
      </c>
      <c r="D365" s="132">
        <v>94291</v>
      </c>
      <c r="E365" s="111" t="str">
        <f>VLOOKUP(D365,SERVIÇOS_AGOST!$A$7:$D$7425,2,0)</f>
        <v>EXECUÇÃO DE SARJETA DE CONCRETO USINADO, MOLDADA  IN LOCO  EM TRECHO RETO, 60 CM BASE X 10 CM ALTURA. AF_06/2016</v>
      </c>
      <c r="F365" s="112" t="str">
        <f>VLOOKUP(D365,SERVIÇOS_AGOST!$A$7:$D$7425,3,0)</f>
        <v>M</v>
      </c>
      <c r="G365" s="129">
        <f>VLOOKUP(D365,SERVIÇOS_AGOST!$A$7:$D$7425,4,0)</f>
        <v>55.61</v>
      </c>
      <c r="H365" s="114">
        <v>55.61</v>
      </c>
      <c r="I365" s="115"/>
      <c r="K365" s="116">
        <f>ROUND(H365*0.75,2)</f>
        <v>41.71</v>
      </c>
    </row>
    <row r="366" spans="1:11" s="11" customFormat="1" ht="9.9499999999999993" customHeight="1">
      <c r="A366" s="135"/>
      <c r="B366" s="16"/>
      <c r="C366" s="16"/>
      <c r="D366" s="16"/>
      <c r="E366" s="136" t="s">
        <v>442</v>
      </c>
      <c r="F366" s="125" t="s">
        <v>19</v>
      </c>
      <c r="G366" s="137" t="s">
        <v>537</v>
      </c>
      <c r="H366" s="97" t="s">
        <v>443</v>
      </c>
      <c r="I366" s="138" t="s">
        <v>444</v>
      </c>
    </row>
    <row r="367" spans="1:11" s="11" customFormat="1" ht="9.9499999999999993" customHeight="1">
      <c r="A367" s="64"/>
      <c r="C367" s="117"/>
      <c r="E367" s="44" t="s">
        <v>539</v>
      </c>
      <c r="F367" s="45" t="s">
        <v>464</v>
      </c>
      <c r="G367" s="120">
        <v>0.45</v>
      </c>
      <c r="H367" s="133" t="s">
        <v>540</v>
      </c>
      <c r="I367" s="51">
        <f t="shared" ref="I367:I372" si="22">ROUND(G367*H367,2)</f>
        <v>8.49</v>
      </c>
    </row>
    <row r="368" spans="1:11" s="11" customFormat="1" ht="9.9499999999999993" customHeight="1">
      <c r="A368" s="64"/>
      <c r="C368" s="117"/>
      <c r="E368" s="44" t="s">
        <v>483</v>
      </c>
      <c r="F368" s="45" t="s">
        <v>464</v>
      </c>
      <c r="G368" s="120">
        <v>0.5</v>
      </c>
      <c r="H368" s="133" t="s">
        <v>485</v>
      </c>
      <c r="I368" s="51">
        <f t="shared" si="22"/>
        <v>7.24</v>
      </c>
    </row>
    <row r="369" spans="1:11" s="11" customFormat="1" ht="9.9499999999999993" customHeight="1">
      <c r="A369" s="64"/>
      <c r="C369" s="117"/>
      <c r="E369" s="44" t="s">
        <v>543</v>
      </c>
      <c r="F369" s="45" t="s">
        <v>471</v>
      </c>
      <c r="G369" s="118" t="s">
        <v>555</v>
      </c>
      <c r="H369" s="121">
        <v>62</v>
      </c>
      <c r="I369" s="51">
        <f t="shared" si="22"/>
        <v>1.24</v>
      </c>
    </row>
    <row r="370" spans="1:11" s="11" customFormat="1" ht="9.9499999999999993" customHeight="1">
      <c r="A370" s="64"/>
      <c r="C370" s="117"/>
      <c r="E370" s="44" t="s">
        <v>550</v>
      </c>
      <c r="F370" s="45" t="s">
        <v>53</v>
      </c>
      <c r="G370" s="118" t="s">
        <v>551</v>
      </c>
      <c r="H370" s="121">
        <v>3.47</v>
      </c>
      <c r="I370" s="51">
        <f t="shared" si="22"/>
        <v>0.69</v>
      </c>
    </row>
    <row r="371" spans="1:11" s="11" customFormat="1" ht="20.100000000000001" customHeight="1">
      <c r="A371" s="64"/>
      <c r="C371" s="117"/>
      <c r="E371" s="44" t="s">
        <v>552</v>
      </c>
      <c r="F371" s="45" t="s">
        <v>53</v>
      </c>
      <c r="G371" s="120">
        <v>0.08</v>
      </c>
      <c r="H371" s="121">
        <v>25.94</v>
      </c>
      <c r="I371" s="51">
        <f t="shared" si="22"/>
        <v>2.08</v>
      </c>
    </row>
    <row r="372" spans="1:11" s="11" customFormat="1" ht="20.100000000000001" customHeight="1">
      <c r="A372" s="64"/>
      <c r="C372" s="117"/>
      <c r="E372" s="44" t="s">
        <v>553</v>
      </c>
      <c r="F372" s="45" t="s">
        <v>471</v>
      </c>
      <c r="G372" s="120">
        <v>5.5E-2</v>
      </c>
      <c r="H372" s="121">
        <v>398.75</v>
      </c>
      <c r="I372" s="51">
        <f t="shared" si="22"/>
        <v>21.93</v>
      </c>
    </row>
    <row r="373" spans="1:11" s="11" customFormat="1" ht="13.7" customHeight="1">
      <c r="A373" s="64"/>
      <c r="C373" s="117"/>
      <c r="F373" s="125" t="s">
        <v>451</v>
      </c>
      <c r="G373" s="126"/>
      <c r="H373" s="127"/>
      <c r="I373" s="128">
        <f>SUM(I367:I372)</f>
        <v>41.67</v>
      </c>
    </row>
    <row r="374" spans="1:11" s="11" customFormat="1" ht="20.100000000000001" customHeight="1">
      <c r="A374" s="110" t="s">
        <v>112</v>
      </c>
      <c r="B374" s="110" t="s">
        <v>97</v>
      </c>
      <c r="C374" s="110" t="s">
        <v>12</v>
      </c>
      <c r="D374" s="132">
        <v>94292</v>
      </c>
      <c r="E374" s="111" t="str">
        <f>VLOOKUP(D374,SERVIÇOS_AGOST!$A$7:$D$7425,2,0)</f>
        <v>EXECUÇÃO DE SARJETA DE CONCRETO USINADO, MOLDADA  IN LOCO  EM TRECHO CURVO, 60 CM BASE X 10 CM ALTURA. AF_06/2016</v>
      </c>
      <c r="F374" s="112" t="str">
        <f>VLOOKUP(D374,SERVIÇOS_AGOST!$A$7:$D$7425,3,0)</f>
        <v>M</v>
      </c>
      <c r="G374" s="129">
        <f>VLOOKUP(D374,SERVIÇOS_AGOST!$A$7:$D$7425,4,0)</f>
        <v>63.51</v>
      </c>
      <c r="H374" s="114">
        <v>63.51</v>
      </c>
      <c r="I374" s="115"/>
      <c r="K374" s="116">
        <f>ROUND(H374*0.75,2)</f>
        <v>47.63</v>
      </c>
    </row>
    <row r="375" spans="1:11" s="11" customFormat="1" ht="9.9499999999999993" customHeight="1">
      <c r="A375" s="135"/>
      <c r="B375" s="16"/>
      <c r="C375" s="16"/>
      <c r="D375" s="16"/>
      <c r="E375" s="136" t="s">
        <v>442</v>
      </c>
      <c r="F375" s="125" t="s">
        <v>19</v>
      </c>
      <c r="G375" s="137" t="s">
        <v>537</v>
      </c>
      <c r="H375" s="97" t="s">
        <v>443</v>
      </c>
      <c r="I375" s="138" t="s">
        <v>444</v>
      </c>
    </row>
    <row r="376" spans="1:11" s="11" customFormat="1" ht="9.9499999999999993" customHeight="1">
      <c r="A376" s="64"/>
      <c r="C376" s="117"/>
      <c r="E376" s="44" t="s">
        <v>539</v>
      </c>
      <c r="F376" s="45" t="s">
        <v>464</v>
      </c>
      <c r="G376" s="120">
        <v>0.6</v>
      </c>
      <c r="H376" s="133" t="s">
        <v>540</v>
      </c>
      <c r="I376" s="51">
        <f t="shared" ref="I376:I381" si="23">ROUND(G376*H376,2)</f>
        <v>11.32</v>
      </c>
    </row>
    <row r="377" spans="1:11" s="11" customFormat="1" ht="9.9499999999999993" customHeight="1">
      <c r="A377" s="64"/>
      <c r="C377" s="117"/>
      <c r="E377" s="44" t="s">
        <v>483</v>
      </c>
      <c r="F377" s="45" t="s">
        <v>464</v>
      </c>
      <c r="G377" s="120">
        <v>0.6</v>
      </c>
      <c r="H377" s="133" t="s">
        <v>485</v>
      </c>
      <c r="I377" s="51">
        <f t="shared" si="23"/>
        <v>8.68</v>
      </c>
    </row>
    <row r="378" spans="1:11" s="11" customFormat="1" ht="9.9499999999999993" customHeight="1">
      <c r="A378" s="64"/>
      <c r="C378" s="117"/>
      <c r="E378" s="44" t="s">
        <v>543</v>
      </c>
      <c r="F378" s="45" t="s">
        <v>471</v>
      </c>
      <c r="G378" s="118" t="s">
        <v>555</v>
      </c>
      <c r="H378" s="121">
        <v>62</v>
      </c>
      <c r="I378" s="51">
        <f t="shared" si="23"/>
        <v>1.24</v>
      </c>
    </row>
    <row r="379" spans="1:11" s="11" customFormat="1" ht="9.9499999999999993" customHeight="1">
      <c r="A379" s="64"/>
      <c r="C379" s="117"/>
      <c r="E379" s="44" t="s">
        <v>550</v>
      </c>
      <c r="F379" s="45" t="s">
        <v>53</v>
      </c>
      <c r="G379" s="118" t="s">
        <v>551</v>
      </c>
      <c r="H379" s="121">
        <v>3.47</v>
      </c>
      <c r="I379" s="51">
        <f t="shared" si="23"/>
        <v>0.69</v>
      </c>
    </row>
    <row r="380" spans="1:11" s="11" customFormat="1" ht="20.100000000000001" customHeight="1">
      <c r="A380" s="64"/>
      <c r="C380" s="117"/>
      <c r="E380" s="44" t="s">
        <v>552</v>
      </c>
      <c r="F380" s="45" t="s">
        <v>53</v>
      </c>
      <c r="G380" s="120">
        <v>0.08</v>
      </c>
      <c r="H380" s="121">
        <v>25.94</v>
      </c>
      <c r="I380" s="51">
        <f t="shared" si="23"/>
        <v>2.08</v>
      </c>
    </row>
    <row r="381" spans="1:11" s="11" customFormat="1" ht="20.100000000000001" customHeight="1">
      <c r="A381" s="64"/>
      <c r="C381" s="117"/>
      <c r="E381" s="44" t="s">
        <v>553</v>
      </c>
      <c r="F381" s="45" t="s">
        <v>471</v>
      </c>
      <c r="G381" s="120">
        <v>5.9200000000000003E-2</v>
      </c>
      <c r="H381" s="121">
        <v>398.75</v>
      </c>
      <c r="I381" s="51">
        <f t="shared" si="23"/>
        <v>23.61</v>
      </c>
    </row>
    <row r="382" spans="1:11" s="11" customFormat="1" ht="13.7" customHeight="1">
      <c r="A382" s="64"/>
      <c r="C382" s="117"/>
      <c r="F382" s="125" t="s">
        <v>451</v>
      </c>
      <c r="G382" s="126"/>
      <c r="H382" s="127"/>
      <c r="I382" s="128">
        <f>SUM(I376:I381)</f>
        <v>47.62</v>
      </c>
    </row>
    <row r="383" spans="1:11" s="11" customFormat="1" ht="30" customHeight="1">
      <c r="A383" s="110" t="s">
        <v>113</v>
      </c>
      <c r="B383" s="110" t="s">
        <v>97</v>
      </c>
      <c r="C383" s="110" t="s">
        <v>12</v>
      </c>
      <c r="D383" s="132">
        <v>97974</v>
      </c>
      <c r="E383" s="111" t="str">
        <f>VLOOKUP(D383,SERVIÇOS_AGOST!$A$7:$D$7425,2,0)</f>
        <v>POÇO DE INSPEÇÃO CIRCULAR PARA ESGOTO, EM CONCRETO PRÉ-MOLDADO, DIÂMETRO INTERNO = 0,60 M, PROFUNDIDADE = 0,90 M, EXCLUINDO TAMPÃO. AF_12/2020</v>
      </c>
      <c r="F383" s="112" t="str">
        <f>VLOOKUP(D383,SERVIÇOS_AGOST!$A$7:$D$7425,3,0)</f>
        <v>UN</v>
      </c>
      <c r="G383" s="129">
        <f>VLOOKUP(D383,SERVIÇOS_AGOST!$A$7:$D$7425,4,0)</f>
        <v>484.75</v>
      </c>
      <c r="H383" s="114">
        <v>484.75</v>
      </c>
      <c r="I383" s="115"/>
      <c r="K383" s="116">
        <f>ROUND(H383*0.75,2)</f>
        <v>363.56</v>
      </c>
    </row>
    <row r="384" spans="1:11" s="11" customFormat="1" ht="9.9499999999999993" customHeight="1">
      <c r="A384" s="135"/>
      <c r="B384" s="16"/>
      <c r="C384" s="16"/>
      <c r="D384" s="16"/>
      <c r="E384" s="136" t="s">
        <v>442</v>
      </c>
      <c r="F384" s="125" t="s">
        <v>19</v>
      </c>
      <c r="G384" s="137" t="s">
        <v>537</v>
      </c>
      <c r="H384" s="97" t="s">
        <v>443</v>
      </c>
      <c r="I384" s="138" t="s">
        <v>444</v>
      </c>
    </row>
    <row r="385" spans="1:11" s="11" customFormat="1" ht="41.1" customHeight="1">
      <c r="A385" s="64"/>
      <c r="C385" s="117"/>
      <c r="E385" s="44" t="s">
        <v>557</v>
      </c>
      <c r="F385" s="45" t="s">
        <v>446</v>
      </c>
      <c r="G385" s="120">
        <v>0.05</v>
      </c>
      <c r="H385" s="121">
        <v>121.85</v>
      </c>
      <c r="I385" s="51">
        <f t="shared" ref="I385:I394" si="24">ROUND(G385*H385,2)</f>
        <v>6.09</v>
      </c>
    </row>
    <row r="386" spans="1:11" s="11" customFormat="1" ht="39" customHeight="1">
      <c r="A386" s="64"/>
      <c r="C386" s="117"/>
      <c r="E386" s="44" t="s">
        <v>558</v>
      </c>
      <c r="F386" s="45" t="s">
        <v>448</v>
      </c>
      <c r="G386" s="120">
        <v>0.1</v>
      </c>
      <c r="H386" s="121">
        <v>45.4</v>
      </c>
      <c r="I386" s="51">
        <f t="shared" si="24"/>
        <v>4.54</v>
      </c>
    </row>
    <row r="387" spans="1:11" s="11" customFormat="1" ht="9.9499999999999993" customHeight="1">
      <c r="A387" s="64"/>
      <c r="C387" s="117"/>
      <c r="E387" s="44" t="s">
        <v>539</v>
      </c>
      <c r="F387" s="45" t="s">
        <v>464</v>
      </c>
      <c r="G387" s="120">
        <v>0.6</v>
      </c>
      <c r="H387" s="133" t="s">
        <v>540</v>
      </c>
      <c r="I387" s="51">
        <f t="shared" si="24"/>
        <v>11.32</v>
      </c>
    </row>
    <row r="388" spans="1:11" s="11" customFormat="1" ht="9.9499999999999993" customHeight="1">
      <c r="A388" s="64"/>
      <c r="C388" s="117"/>
      <c r="E388" s="44" t="s">
        <v>483</v>
      </c>
      <c r="F388" s="45" t="s">
        <v>464</v>
      </c>
      <c r="G388" s="120">
        <v>0.5</v>
      </c>
      <c r="H388" s="133" t="s">
        <v>485</v>
      </c>
      <c r="I388" s="51">
        <f t="shared" si="24"/>
        <v>7.24</v>
      </c>
    </row>
    <row r="389" spans="1:11" s="11" customFormat="1" ht="20.100000000000001" customHeight="1">
      <c r="A389" s="64"/>
      <c r="C389" s="117"/>
      <c r="E389" s="44" t="s">
        <v>559</v>
      </c>
      <c r="F389" s="45" t="s">
        <v>471</v>
      </c>
      <c r="G389" s="120">
        <v>0.01</v>
      </c>
      <c r="H389" s="121">
        <v>4242.3500000000004</v>
      </c>
      <c r="I389" s="51">
        <f t="shared" si="24"/>
        <v>42.42</v>
      </c>
    </row>
    <row r="390" spans="1:11" s="11" customFormat="1" ht="20.100000000000001" customHeight="1">
      <c r="A390" s="64"/>
      <c r="C390" s="117"/>
      <c r="E390" s="44" t="s">
        <v>560</v>
      </c>
      <c r="F390" s="45" t="s">
        <v>471</v>
      </c>
      <c r="G390" s="120">
        <v>3.1E-2</v>
      </c>
      <c r="H390" s="121">
        <v>658.17</v>
      </c>
      <c r="I390" s="51">
        <f t="shared" si="24"/>
        <v>20.399999999999999</v>
      </c>
    </row>
    <row r="391" spans="1:11" s="11" customFormat="1" ht="20.100000000000001" customHeight="1">
      <c r="A391" s="64"/>
      <c r="C391" s="117"/>
      <c r="E391" s="44" t="s">
        <v>561</v>
      </c>
      <c r="F391" s="45" t="s">
        <v>471</v>
      </c>
      <c r="G391" s="120">
        <v>0.23</v>
      </c>
      <c r="H391" s="121">
        <v>165.47</v>
      </c>
      <c r="I391" s="51">
        <f t="shared" si="24"/>
        <v>38.06</v>
      </c>
    </row>
    <row r="392" spans="1:11" s="11" customFormat="1" ht="9.9499999999999993" customHeight="1">
      <c r="A392" s="64"/>
      <c r="C392" s="117"/>
      <c r="E392" s="44" t="s">
        <v>562</v>
      </c>
      <c r="F392" s="45" t="s">
        <v>297</v>
      </c>
      <c r="G392" s="120">
        <v>12.3</v>
      </c>
      <c r="H392" s="121">
        <v>0.65</v>
      </c>
      <c r="I392" s="51">
        <f t="shared" si="24"/>
        <v>8</v>
      </c>
    </row>
    <row r="393" spans="1:11" s="11" customFormat="1" ht="20.100000000000001" customHeight="1">
      <c r="A393" s="64"/>
      <c r="C393" s="117"/>
      <c r="E393" s="44" t="s">
        <v>563</v>
      </c>
      <c r="F393" s="45" t="s">
        <v>297</v>
      </c>
      <c r="G393" s="118" t="s">
        <v>564</v>
      </c>
      <c r="H393" s="121">
        <v>74.349999999999994</v>
      </c>
      <c r="I393" s="51">
        <f t="shared" si="24"/>
        <v>74.349999999999994</v>
      </c>
    </row>
    <row r="394" spans="1:11" s="11" customFormat="1" ht="20.100000000000001" customHeight="1">
      <c r="A394" s="64"/>
      <c r="C394" s="117"/>
      <c r="E394" s="44" t="s">
        <v>565</v>
      </c>
      <c r="F394" s="45" t="s">
        <v>297</v>
      </c>
      <c r="G394" s="118" t="s">
        <v>564</v>
      </c>
      <c r="H394" s="121">
        <v>151.13</v>
      </c>
      <c r="I394" s="51">
        <f t="shared" si="24"/>
        <v>151.13</v>
      </c>
    </row>
    <row r="395" spans="1:11" s="11" customFormat="1" ht="13.7" customHeight="1">
      <c r="A395" s="64"/>
      <c r="C395" s="117"/>
      <c r="F395" s="125" t="s">
        <v>451</v>
      </c>
      <c r="G395" s="126"/>
      <c r="H395" s="127"/>
      <c r="I395" s="128">
        <f>SUM(I385:I394)</f>
        <v>363.54999999999995</v>
      </c>
    </row>
    <row r="396" spans="1:11" s="11" customFormat="1" ht="20.100000000000001" customHeight="1">
      <c r="A396" s="110" t="s">
        <v>114</v>
      </c>
      <c r="B396" s="110" t="s">
        <v>115</v>
      </c>
      <c r="C396" s="110" t="s">
        <v>12</v>
      </c>
      <c r="D396" s="132">
        <v>102191</v>
      </c>
      <c r="E396" s="111" t="str">
        <f>VLOOKUP(D396,SERVIÇOS_AGOST!$A$7:$D$7425,2,0)</f>
        <v>REMOÇÃO DE VIDRO LISO COMUM DE ESQUADRIA COM BAGUETE DE ALUMÍNIO OU PVC. AF_01/2021</v>
      </c>
      <c r="F396" s="112" t="str">
        <f>VLOOKUP(D396,SERVIÇOS_AGOST!$A$7:$D$7425,3,0)</f>
        <v>M2</v>
      </c>
      <c r="G396" s="129">
        <f>VLOOKUP(D396,SERVIÇOS_AGOST!$A$7:$D$7425,4,0)</f>
        <v>14.18</v>
      </c>
      <c r="H396" s="114">
        <v>14.18</v>
      </c>
      <c r="I396" s="115"/>
      <c r="K396" s="116">
        <f>ROUND(H396*0.75,2)</f>
        <v>10.64</v>
      </c>
    </row>
    <row r="397" spans="1:11" s="11" customFormat="1" ht="9.9499999999999993" customHeight="1">
      <c r="A397" s="135"/>
      <c r="B397" s="16"/>
      <c r="C397" s="16"/>
      <c r="D397" s="16"/>
      <c r="E397" s="136" t="s">
        <v>442</v>
      </c>
      <c r="F397" s="125" t="s">
        <v>19</v>
      </c>
      <c r="G397" s="137" t="s">
        <v>537</v>
      </c>
      <c r="H397" s="97" t="s">
        <v>443</v>
      </c>
      <c r="I397" s="138" t="s">
        <v>444</v>
      </c>
    </row>
    <row r="398" spans="1:11" s="11" customFormat="1" ht="9.9499999999999993" customHeight="1">
      <c r="A398" s="64"/>
      <c r="C398" s="117"/>
      <c r="E398" s="44" t="s">
        <v>483</v>
      </c>
      <c r="F398" s="45" t="s">
        <v>464</v>
      </c>
      <c r="G398" s="120">
        <v>0.37</v>
      </c>
      <c r="H398" s="133" t="s">
        <v>485</v>
      </c>
      <c r="I398" s="51">
        <f>ROUND(G398*H398,2)</f>
        <v>5.35</v>
      </c>
    </row>
    <row r="399" spans="1:11" s="11" customFormat="1" ht="9.9499999999999993" customHeight="1">
      <c r="A399" s="64"/>
      <c r="C399" s="117"/>
      <c r="E399" s="44" t="s">
        <v>566</v>
      </c>
      <c r="F399" s="45" t="s">
        <v>464</v>
      </c>
      <c r="G399" s="120">
        <v>0.35</v>
      </c>
      <c r="H399" s="133" t="s">
        <v>567</v>
      </c>
      <c r="I399" s="51">
        <f>ROUND(G399*H399,2)</f>
        <v>5.27</v>
      </c>
    </row>
    <row r="400" spans="1:11" s="11" customFormat="1" ht="13.7" customHeight="1">
      <c r="A400" s="64"/>
      <c r="C400" s="117"/>
      <c r="F400" s="125" t="s">
        <v>451</v>
      </c>
      <c r="G400" s="126"/>
      <c r="H400" s="127"/>
      <c r="I400" s="128">
        <f>SUM(I398:I399)</f>
        <v>10.62</v>
      </c>
    </row>
    <row r="401" spans="1:11" s="11" customFormat="1" ht="30" customHeight="1">
      <c r="A401" s="110" t="s">
        <v>116</v>
      </c>
      <c r="B401" s="110" t="s">
        <v>115</v>
      </c>
      <c r="C401" s="110" t="s">
        <v>12</v>
      </c>
      <c r="D401" s="132">
        <v>94569</v>
      </c>
      <c r="E401" s="111" t="str">
        <f>VLOOKUP(D401,SERVIÇOS_AGOST!$A$7:$D$7425,2,0)</f>
        <v>JANELA DE ALUMÍNIO TIPO MAXIM-AR, COM VIDROS, BATENTE E FERRAGENS. EXCLUSIVE ALIZAR, ACABAMENTO E CONTRAMARCO. FORNECIMENTO E INSTALAÇÃO. AF_12/2019</v>
      </c>
      <c r="F401" s="112" t="str">
        <f>VLOOKUP(D401,SERVIÇOS_AGOST!$A$7:$D$7425,3,0)</f>
        <v>M2</v>
      </c>
      <c r="G401" s="129">
        <f>VLOOKUP(D401,SERVIÇOS_AGOST!$A$7:$D$7425,4,0)</f>
        <v>674.46</v>
      </c>
      <c r="H401" s="114">
        <v>674.46</v>
      </c>
      <c r="I401" s="115"/>
      <c r="K401" s="116">
        <f>ROUND(H401*0.75,2)</f>
        <v>505.85</v>
      </c>
    </row>
    <row r="402" spans="1:11" s="11" customFormat="1" ht="9.9499999999999993" customHeight="1">
      <c r="A402" s="135"/>
      <c r="B402" s="16"/>
      <c r="C402" s="16"/>
      <c r="D402" s="16"/>
      <c r="E402" s="136" t="s">
        <v>442</v>
      </c>
      <c r="F402" s="125" t="s">
        <v>19</v>
      </c>
      <c r="G402" s="137" t="s">
        <v>537</v>
      </c>
      <c r="H402" s="97" t="s">
        <v>443</v>
      </c>
      <c r="I402" s="138" t="s">
        <v>444</v>
      </c>
    </row>
    <row r="403" spans="1:11" s="11" customFormat="1" ht="9.9499999999999993" customHeight="1">
      <c r="A403" s="64"/>
      <c r="C403" s="117"/>
      <c r="E403" s="44" t="s">
        <v>539</v>
      </c>
      <c r="F403" s="45" t="s">
        <v>464</v>
      </c>
      <c r="G403" s="120">
        <v>1.5</v>
      </c>
      <c r="H403" s="133" t="s">
        <v>540</v>
      </c>
      <c r="I403" s="51">
        <f>ROUND(G403*H403,2)</f>
        <v>28.31</v>
      </c>
    </row>
    <row r="404" spans="1:11" s="11" customFormat="1" ht="9.9499999999999993" customHeight="1">
      <c r="A404" s="64"/>
      <c r="C404" s="117"/>
      <c r="E404" s="44" t="s">
        <v>483</v>
      </c>
      <c r="F404" s="45" t="s">
        <v>464</v>
      </c>
      <c r="G404" s="120">
        <v>0.60499999999999998</v>
      </c>
      <c r="H404" s="133" t="s">
        <v>485</v>
      </c>
      <c r="I404" s="51">
        <f>ROUND(G404*H404,2)</f>
        <v>8.75</v>
      </c>
    </row>
    <row r="405" spans="1:11" s="11" customFormat="1" ht="20.100000000000001" customHeight="1">
      <c r="A405" s="64"/>
      <c r="C405" s="117"/>
      <c r="E405" s="44" t="s">
        <v>568</v>
      </c>
      <c r="F405" s="45" t="s">
        <v>297</v>
      </c>
      <c r="G405" s="120">
        <v>20</v>
      </c>
      <c r="H405" s="121">
        <v>0.15</v>
      </c>
      <c r="I405" s="51">
        <f>ROUND(G405*H405,2)</f>
        <v>3</v>
      </c>
    </row>
    <row r="406" spans="1:11" s="11" customFormat="1" ht="20.100000000000001" customHeight="1">
      <c r="A406" s="64"/>
      <c r="C406" s="117"/>
      <c r="E406" s="44" t="s">
        <v>569</v>
      </c>
      <c r="F406" s="45" t="s">
        <v>297</v>
      </c>
      <c r="G406" s="120">
        <v>2.0939999999999999</v>
      </c>
      <c r="H406" s="121">
        <v>208.5</v>
      </c>
      <c r="I406" s="51">
        <f>ROUND(G406*H406,2)</f>
        <v>436.6</v>
      </c>
    </row>
    <row r="407" spans="1:11" s="11" customFormat="1" ht="9.9499999999999993" customHeight="1">
      <c r="A407" s="64"/>
      <c r="C407" s="117"/>
      <c r="E407" s="44" t="s">
        <v>570</v>
      </c>
      <c r="F407" s="45" t="s">
        <v>297</v>
      </c>
      <c r="G407" s="120">
        <v>1.2</v>
      </c>
      <c r="H407" s="121">
        <v>24.31</v>
      </c>
      <c r="I407" s="51">
        <f>ROUND(G407*H407,2)</f>
        <v>29.17</v>
      </c>
    </row>
    <row r="408" spans="1:11" s="11" customFormat="1" ht="13.7" customHeight="1">
      <c r="A408" s="64"/>
      <c r="C408" s="117"/>
      <c r="F408" s="125" t="s">
        <v>451</v>
      </c>
      <c r="G408" s="126"/>
      <c r="H408" s="127"/>
      <c r="I408" s="128">
        <f>SUM(I403:I407)</f>
        <v>505.83000000000004</v>
      </c>
    </row>
    <row r="409" spans="1:11" s="11" customFormat="1" ht="30" customHeight="1">
      <c r="A409" s="110" t="s">
        <v>117</v>
      </c>
      <c r="B409" s="110" t="s">
        <v>115</v>
      </c>
      <c r="C409" s="110" t="s">
        <v>12</v>
      </c>
      <c r="D409" s="132">
        <v>94570</v>
      </c>
      <c r="E409" s="111" t="str">
        <f>VLOOKUP(D409,SERVIÇOS_AGOST!$A$7:$D$7425,2,0)</f>
        <v>JANELA DE ALUMÍNIO DE CORRER COM 2 FOLHAS PARA VIDROS, COM VIDROS, BATENTE, ACABAMENTO COM ACETATO OU BRILHANTE E FERRAGENS. EXCLUSIVE ALIZAR E CONTRAMARCO. FORNECIMENTO E INSTALAÇÃO. AF_12/2019</v>
      </c>
      <c r="F409" s="112" t="str">
        <f>VLOOKUP(D409,SERVIÇOS_AGOST!$A$7:$D$7425,3,0)</f>
        <v>M2</v>
      </c>
      <c r="G409" s="129">
        <f>VLOOKUP(D409,SERVIÇOS_AGOST!$A$7:$D$7425,4,0)</f>
        <v>353.45</v>
      </c>
      <c r="H409" s="114">
        <v>353.45</v>
      </c>
      <c r="I409" s="115"/>
      <c r="K409" s="116">
        <f>ROUND(H409*0.75,2)</f>
        <v>265.08999999999997</v>
      </c>
    </row>
    <row r="410" spans="1:11" s="11" customFormat="1" ht="9.9499999999999993" customHeight="1">
      <c r="A410" s="135"/>
      <c r="B410" s="16"/>
      <c r="C410" s="16"/>
      <c r="D410" s="16"/>
      <c r="E410" s="136" t="s">
        <v>442</v>
      </c>
      <c r="F410" s="125" t="s">
        <v>19</v>
      </c>
      <c r="G410" s="137" t="s">
        <v>537</v>
      </c>
      <c r="H410" s="97" t="s">
        <v>443</v>
      </c>
      <c r="I410" s="138" t="s">
        <v>444</v>
      </c>
    </row>
    <row r="411" spans="1:11" s="11" customFormat="1" ht="9.9499999999999993" customHeight="1">
      <c r="A411" s="64"/>
      <c r="C411" s="117"/>
      <c r="E411" s="44" t="s">
        <v>539</v>
      </c>
      <c r="F411" s="45" t="s">
        <v>464</v>
      </c>
      <c r="G411" s="120">
        <v>0.55000000000000004</v>
      </c>
      <c r="H411" s="133" t="s">
        <v>540</v>
      </c>
      <c r="I411" s="51">
        <f>ROUND(G411*H411,2)</f>
        <v>10.38</v>
      </c>
    </row>
    <row r="412" spans="1:11" s="11" customFormat="1" ht="9.9499999999999993" customHeight="1">
      <c r="A412" s="64"/>
      <c r="C412" s="117"/>
      <c r="E412" s="44" t="s">
        <v>483</v>
      </c>
      <c r="F412" s="45" t="s">
        <v>464</v>
      </c>
      <c r="G412" s="120">
        <v>0.25</v>
      </c>
      <c r="H412" s="133" t="s">
        <v>485</v>
      </c>
      <c r="I412" s="51">
        <f>ROUND(G412*H412,2)</f>
        <v>3.62</v>
      </c>
    </row>
    <row r="413" spans="1:11" s="11" customFormat="1" ht="20.100000000000001" customHeight="1">
      <c r="A413" s="64"/>
      <c r="C413" s="117"/>
      <c r="E413" s="44" t="s">
        <v>568</v>
      </c>
      <c r="F413" s="45" t="s">
        <v>297</v>
      </c>
      <c r="G413" s="120">
        <v>8</v>
      </c>
      <c r="H413" s="121">
        <v>0.15</v>
      </c>
      <c r="I413" s="51">
        <f>ROUND(G413*H413,2)</f>
        <v>1.2</v>
      </c>
    </row>
    <row r="414" spans="1:11" s="11" customFormat="1" ht="30" customHeight="1">
      <c r="A414" s="64"/>
      <c r="C414" s="117"/>
      <c r="E414" s="44" t="s">
        <v>571</v>
      </c>
      <c r="F414" s="45" t="s">
        <v>297</v>
      </c>
      <c r="G414" s="120">
        <v>0.83</v>
      </c>
      <c r="H414" s="121">
        <v>283.5</v>
      </c>
      <c r="I414" s="51">
        <f>ROUND(G414*H414,2)</f>
        <v>235.31</v>
      </c>
    </row>
    <row r="415" spans="1:11" s="11" customFormat="1" ht="9.9499999999999993" customHeight="1">
      <c r="A415" s="64"/>
      <c r="C415" s="117"/>
      <c r="E415" s="44" t="s">
        <v>570</v>
      </c>
      <c r="F415" s="45" t="s">
        <v>297</v>
      </c>
      <c r="G415" s="120">
        <v>0.6</v>
      </c>
      <c r="H415" s="121">
        <v>24.31</v>
      </c>
      <c r="I415" s="51">
        <f>ROUND(G415*H415,2)</f>
        <v>14.59</v>
      </c>
    </row>
    <row r="416" spans="1:11" s="11" customFormat="1" ht="13.7" customHeight="1">
      <c r="A416" s="64"/>
      <c r="C416" s="117"/>
      <c r="F416" s="125" t="s">
        <v>451</v>
      </c>
      <c r="G416" s="126"/>
      <c r="H416" s="127"/>
      <c r="I416" s="128">
        <f>SUM(I411:I415)</f>
        <v>265.09999999999997</v>
      </c>
    </row>
    <row r="417" spans="1:11" s="11" customFormat="1" ht="30" customHeight="1">
      <c r="A417" s="110" t="s">
        <v>118</v>
      </c>
      <c r="B417" s="110" t="s">
        <v>115</v>
      </c>
      <c r="C417" s="110" t="s">
        <v>12</v>
      </c>
      <c r="D417" s="132">
        <v>94572</v>
      </c>
      <c r="E417" s="111" t="str">
        <f>VLOOKUP(D417,SERVIÇOS_AGOST!$A$7:$D$7425,2,0)</f>
        <v>JANELA DE ALUMÍNIO DE CORRER COM 3 FOLHAS (2 VENEZIANAS E 1 PARA VIDRO), COM VIDROS, BATENTE E FERRAGENS. EXCLUSIVE ACABAMENTO, ALIZAR E CONTRAMARCO. FORNECIMENTO E INSTALAÇÃO. AF_12/2019</v>
      </c>
      <c r="F417" s="112" t="str">
        <f>VLOOKUP(D417,SERVIÇOS_AGOST!$A$7:$D$7425,3,0)</f>
        <v>M2</v>
      </c>
      <c r="G417" s="129">
        <f>VLOOKUP(D417,SERVIÇOS_AGOST!$A$7:$D$7425,4,0)</f>
        <v>502.84</v>
      </c>
      <c r="H417" s="114">
        <v>502.84</v>
      </c>
      <c r="I417" s="115"/>
      <c r="K417" s="116">
        <f>ROUND(H417*0.75,2)</f>
        <v>377.13</v>
      </c>
    </row>
    <row r="418" spans="1:11" s="11" customFormat="1" ht="9.9499999999999993" customHeight="1">
      <c r="A418" s="135"/>
      <c r="B418" s="16"/>
      <c r="C418" s="16"/>
      <c r="D418" s="16"/>
      <c r="E418" s="136" t="s">
        <v>442</v>
      </c>
      <c r="F418" s="125" t="s">
        <v>19</v>
      </c>
      <c r="G418" s="137" t="s">
        <v>537</v>
      </c>
      <c r="H418" s="97" t="s">
        <v>443</v>
      </c>
      <c r="I418" s="138" t="s">
        <v>444</v>
      </c>
    </row>
    <row r="419" spans="1:11" s="11" customFormat="1" ht="9.9499999999999993" customHeight="1">
      <c r="A419" s="64"/>
      <c r="C419" s="117"/>
      <c r="E419" s="44" t="s">
        <v>539</v>
      </c>
      <c r="F419" s="45" t="s">
        <v>464</v>
      </c>
      <c r="G419" s="120">
        <v>0.6</v>
      </c>
      <c r="H419" s="133" t="s">
        <v>540</v>
      </c>
      <c r="I419" s="51">
        <f>ROUND(G419*H419,2)</f>
        <v>11.32</v>
      </c>
    </row>
    <row r="420" spans="1:11" s="11" customFormat="1" ht="9.9499999999999993" customHeight="1">
      <c r="A420" s="64"/>
      <c r="C420" s="117"/>
      <c r="E420" s="44" t="s">
        <v>483</v>
      </c>
      <c r="F420" s="45" t="s">
        <v>464</v>
      </c>
      <c r="G420" s="120">
        <v>0.375</v>
      </c>
      <c r="H420" s="133" t="s">
        <v>485</v>
      </c>
      <c r="I420" s="51">
        <f>ROUND(G420*H420,2)</f>
        <v>5.43</v>
      </c>
    </row>
    <row r="421" spans="1:11" s="11" customFormat="1" ht="20.100000000000001" customHeight="1">
      <c r="A421" s="64"/>
      <c r="C421" s="117"/>
      <c r="E421" s="44" t="s">
        <v>568</v>
      </c>
      <c r="F421" s="45" t="s">
        <v>297</v>
      </c>
      <c r="G421" s="120">
        <v>8</v>
      </c>
      <c r="H421" s="121">
        <v>0.15</v>
      </c>
      <c r="I421" s="51">
        <f>ROUND(G421*H421,2)</f>
        <v>1.2</v>
      </c>
    </row>
    <row r="422" spans="1:11" s="11" customFormat="1" ht="9.9499999999999993" customHeight="1">
      <c r="A422" s="64"/>
      <c r="C422" s="117"/>
      <c r="E422" s="44" t="s">
        <v>570</v>
      </c>
      <c r="F422" s="45" t="s">
        <v>297</v>
      </c>
      <c r="G422" s="120">
        <v>0.6</v>
      </c>
      <c r="H422" s="121">
        <v>24.31</v>
      </c>
      <c r="I422" s="51">
        <f>ROUND(G422*H422,2)</f>
        <v>14.59</v>
      </c>
    </row>
    <row r="423" spans="1:11" s="11" customFormat="1" ht="30" customHeight="1">
      <c r="A423" s="64"/>
      <c r="C423" s="117"/>
      <c r="E423" s="44" t="s">
        <v>572</v>
      </c>
      <c r="F423" s="45" t="s">
        <v>297</v>
      </c>
      <c r="G423" s="120">
        <v>0.83</v>
      </c>
      <c r="H423" s="121">
        <v>415.15</v>
      </c>
      <c r="I423" s="51">
        <f>ROUND(G423*H423,2)</f>
        <v>344.57</v>
      </c>
    </row>
    <row r="424" spans="1:11" s="11" customFormat="1" ht="13.7" customHeight="1">
      <c r="A424" s="64"/>
      <c r="C424" s="117"/>
      <c r="F424" s="125" t="s">
        <v>451</v>
      </c>
      <c r="G424" s="126"/>
      <c r="H424" s="127"/>
      <c r="I424" s="128">
        <f>SUM(I419:I423)</f>
        <v>377.11</v>
      </c>
    </row>
    <row r="425" spans="1:11" s="11" customFormat="1" ht="30" customHeight="1">
      <c r="A425" s="110" t="s">
        <v>119</v>
      </c>
      <c r="B425" s="110" t="s">
        <v>115</v>
      </c>
      <c r="C425" s="110" t="s">
        <v>12</v>
      </c>
      <c r="D425" s="132">
        <v>94573</v>
      </c>
      <c r="E425" s="111" t="str">
        <f>VLOOKUP(D425,SERVIÇOS_AGOST!$A$7:$D$7425,2,0)</f>
        <v>JANELA DE ALUMÍNIO DE CORRER COM 4 FOLHAS PARA VIDROS, COM VIDROS, BATENTE, ACABAMENTO COM ACETATO OU BRILHANTE E FERRAGENS. EXCLUSIVE ALIZAR E CONTRAMARCO. FORNECIMENTO E INSTALAÇÃO. AF_12/2019</v>
      </c>
      <c r="F425" s="112" t="str">
        <f>VLOOKUP(D425,SERVIÇOS_AGOST!$A$7:$D$7425,3,0)</f>
        <v>M2</v>
      </c>
      <c r="G425" s="129">
        <f>VLOOKUP(D425,SERVIÇOS_AGOST!$A$7:$D$7425,4,0)</f>
        <v>404.68</v>
      </c>
      <c r="H425" s="114">
        <v>404.68</v>
      </c>
      <c r="I425" s="115"/>
      <c r="K425" s="116">
        <f>ROUND(H425*0.75,2)</f>
        <v>303.51</v>
      </c>
    </row>
    <row r="426" spans="1:11" s="11" customFormat="1" ht="9.9499999999999993" customHeight="1">
      <c r="A426" s="135"/>
      <c r="B426" s="16"/>
      <c r="C426" s="16"/>
      <c r="D426" s="16"/>
      <c r="E426" s="136" t="s">
        <v>442</v>
      </c>
      <c r="F426" s="125" t="s">
        <v>19</v>
      </c>
      <c r="G426" s="137" t="s">
        <v>537</v>
      </c>
      <c r="H426" s="97" t="s">
        <v>443</v>
      </c>
      <c r="I426" s="138" t="s">
        <v>444</v>
      </c>
    </row>
    <row r="427" spans="1:11" s="11" customFormat="1" ht="9.9499999999999993" customHeight="1">
      <c r="A427" s="64"/>
      <c r="C427" s="117"/>
      <c r="E427" s="44" t="s">
        <v>539</v>
      </c>
      <c r="F427" s="45" t="s">
        <v>464</v>
      </c>
      <c r="G427" s="120">
        <v>0.75</v>
      </c>
      <c r="H427" s="133" t="s">
        <v>540</v>
      </c>
      <c r="I427" s="51">
        <f>ROUND(G427*H427,2)</f>
        <v>14.15</v>
      </c>
    </row>
    <row r="428" spans="1:11" s="11" customFormat="1" ht="9.9499999999999993" customHeight="1">
      <c r="A428" s="64"/>
      <c r="C428" s="117"/>
      <c r="E428" s="44" t="s">
        <v>483</v>
      </c>
      <c r="F428" s="45" t="s">
        <v>464</v>
      </c>
      <c r="G428" s="120">
        <v>0.38400000000000001</v>
      </c>
      <c r="H428" s="133" t="s">
        <v>485</v>
      </c>
      <c r="I428" s="51">
        <f>ROUND(G428*H428,2)</f>
        <v>5.56</v>
      </c>
    </row>
    <row r="429" spans="1:11" s="11" customFormat="1" ht="20.100000000000001" customHeight="1">
      <c r="A429" s="64"/>
      <c r="C429" s="117"/>
      <c r="E429" s="44" t="s">
        <v>568</v>
      </c>
      <c r="F429" s="45" t="s">
        <v>297</v>
      </c>
      <c r="G429" s="120">
        <v>7</v>
      </c>
      <c r="H429" s="121">
        <v>0.15</v>
      </c>
      <c r="I429" s="51">
        <f>ROUND(G429*H429,2)</f>
        <v>1.05</v>
      </c>
    </row>
    <row r="430" spans="1:11" s="11" customFormat="1" ht="30" customHeight="1">
      <c r="A430" s="64"/>
      <c r="C430" s="117"/>
      <c r="E430" s="44" t="s">
        <v>573</v>
      </c>
      <c r="F430" s="45" t="s">
        <v>297</v>
      </c>
      <c r="G430" s="120">
        <v>0.55000000000000004</v>
      </c>
      <c r="H430" s="121">
        <v>488.34</v>
      </c>
      <c r="I430" s="51">
        <f>ROUND(G430*H430,2)</f>
        <v>268.58999999999997</v>
      </c>
    </row>
    <row r="431" spans="1:11" s="11" customFormat="1" ht="9.9499999999999993" customHeight="1">
      <c r="A431" s="64"/>
      <c r="C431" s="117"/>
      <c r="E431" s="44" t="s">
        <v>570</v>
      </c>
      <c r="F431" s="45" t="s">
        <v>297</v>
      </c>
      <c r="G431" s="120">
        <v>0.5</v>
      </c>
      <c r="H431" s="121">
        <v>24.31</v>
      </c>
      <c r="I431" s="51">
        <f>ROUND(G431*H431,2)</f>
        <v>12.16</v>
      </c>
    </row>
    <row r="432" spans="1:11" s="11" customFormat="1" ht="13.7" customHeight="1">
      <c r="A432" s="64"/>
      <c r="C432" s="117"/>
      <c r="F432" s="125" t="s">
        <v>451</v>
      </c>
      <c r="G432" s="126"/>
      <c r="H432" s="127"/>
      <c r="I432" s="128">
        <f>SUM(I427:I431)</f>
        <v>301.51</v>
      </c>
    </row>
    <row r="433" spans="1:11" s="11" customFormat="1" ht="20.100000000000001" customHeight="1">
      <c r="A433" s="110" t="s">
        <v>120</v>
      </c>
      <c r="B433" s="110" t="s">
        <v>115</v>
      </c>
      <c r="C433" s="110" t="s">
        <v>12</v>
      </c>
      <c r="D433" s="132">
        <v>102164</v>
      </c>
      <c r="E433" s="111" t="str">
        <f>VLOOKUP(D433,SERVIÇOS_AGOST!$A$7:$D$7425,2,0)</f>
        <v>INSTALAÇÃO DE VIDRO LISO INCOLOR, E = 5 MM, EM ESQUADRIA DE ALUMÍNIO OU PVC, FIXADO COM BAGUETE. AF_01/2021_P</v>
      </c>
      <c r="F433" s="112" t="str">
        <f>VLOOKUP(D433,SERVIÇOS_AGOST!$A$7:$D$7425,3,0)</f>
        <v>M2</v>
      </c>
      <c r="G433" s="129">
        <f>VLOOKUP(D433,SERVIÇOS_AGOST!$A$7:$D$7425,4,0)</f>
        <v>345.35</v>
      </c>
      <c r="H433" s="114">
        <v>345.35</v>
      </c>
      <c r="I433" s="115"/>
      <c r="K433" s="116">
        <f>ROUND(H433*0.75,2)</f>
        <v>259.01</v>
      </c>
    </row>
    <row r="434" spans="1:11" s="11" customFormat="1" ht="9.9499999999999993" customHeight="1">
      <c r="A434" s="135"/>
      <c r="B434" s="16"/>
      <c r="C434" s="16"/>
      <c r="D434" s="16"/>
      <c r="E434" s="136" t="s">
        <v>442</v>
      </c>
      <c r="F434" s="125" t="s">
        <v>19</v>
      </c>
      <c r="G434" s="137" t="s">
        <v>537</v>
      </c>
      <c r="H434" s="97" t="s">
        <v>443</v>
      </c>
      <c r="I434" s="138" t="s">
        <v>444</v>
      </c>
    </row>
    <row r="435" spans="1:11" s="11" customFormat="1" ht="9.9499999999999993" customHeight="1">
      <c r="A435" s="64"/>
      <c r="C435" s="117"/>
      <c r="E435" s="44" t="s">
        <v>483</v>
      </c>
      <c r="F435" s="45" t="s">
        <v>464</v>
      </c>
      <c r="G435" s="120">
        <v>0.6</v>
      </c>
      <c r="H435" s="133" t="s">
        <v>485</v>
      </c>
      <c r="I435" s="51">
        <f>ROUND(G435*H435,2)</f>
        <v>8.68</v>
      </c>
    </row>
    <row r="436" spans="1:11" s="11" customFormat="1" ht="9.9499999999999993" customHeight="1">
      <c r="A436" s="64"/>
      <c r="C436" s="117"/>
      <c r="E436" s="44" t="s">
        <v>566</v>
      </c>
      <c r="F436" s="45" t="s">
        <v>464</v>
      </c>
      <c r="G436" s="120">
        <v>0.6</v>
      </c>
      <c r="H436" s="133" t="s">
        <v>567</v>
      </c>
      <c r="I436" s="51">
        <f>ROUND(G436*H436,2)</f>
        <v>9.0399999999999991</v>
      </c>
    </row>
    <row r="437" spans="1:11" s="11" customFormat="1" ht="9.9499999999999993" customHeight="1">
      <c r="A437" s="64"/>
      <c r="C437" s="117"/>
      <c r="E437" s="44" t="s">
        <v>574</v>
      </c>
      <c r="F437" s="45" t="s">
        <v>478</v>
      </c>
      <c r="G437" s="118" t="s">
        <v>564</v>
      </c>
      <c r="H437" s="121">
        <v>179.5</v>
      </c>
      <c r="I437" s="51">
        <f>ROUND(G437*H437,2)</f>
        <v>179.5</v>
      </c>
    </row>
    <row r="438" spans="1:11" s="11" customFormat="1" ht="9.9499999999999993" customHeight="1">
      <c r="A438" s="64"/>
      <c r="C438" s="117"/>
      <c r="E438" s="44" t="s">
        <v>575</v>
      </c>
      <c r="F438" s="45" t="s">
        <v>53</v>
      </c>
      <c r="G438" s="120">
        <v>4.2</v>
      </c>
      <c r="H438" s="121">
        <v>11.4</v>
      </c>
      <c r="I438" s="51">
        <f>ROUND(G438*H438,2)</f>
        <v>47.88</v>
      </c>
    </row>
    <row r="439" spans="1:11" s="11" customFormat="1" ht="20.100000000000001" customHeight="1">
      <c r="A439" s="64"/>
      <c r="C439" s="117"/>
      <c r="E439" s="44" t="s">
        <v>576</v>
      </c>
      <c r="F439" s="45" t="s">
        <v>53</v>
      </c>
      <c r="G439" s="120">
        <v>5</v>
      </c>
      <c r="H439" s="121">
        <v>2.75</v>
      </c>
      <c r="I439" s="51">
        <f>ROUND(G439*H439,2)</f>
        <v>13.75</v>
      </c>
    </row>
    <row r="440" spans="1:11" s="11" customFormat="1" ht="13.7" customHeight="1">
      <c r="A440" s="64"/>
      <c r="C440" s="117"/>
      <c r="F440" s="125" t="s">
        <v>451</v>
      </c>
      <c r="G440" s="126"/>
      <c r="H440" s="127"/>
      <c r="I440" s="128">
        <f>SUM(I435:I439)</f>
        <v>258.85000000000002</v>
      </c>
    </row>
    <row r="441" spans="1:11" s="11" customFormat="1" ht="20.100000000000001" customHeight="1">
      <c r="A441" s="110" t="s">
        <v>121</v>
      </c>
      <c r="B441" s="110" t="s">
        <v>115</v>
      </c>
      <c r="C441" s="110" t="s">
        <v>12</v>
      </c>
      <c r="D441" s="132">
        <v>102166</v>
      </c>
      <c r="E441" s="111" t="str">
        <f>VLOOKUP(D441,SERVIÇOS_AGOST!$A$7:$D$7425,2,0)</f>
        <v>INSTALAÇÃO DE VIDRO LISO INCOLOR, E = 6 MM, EM ESQUADRIA DE ALUMÍNIO OU PVC, FIXADO COM BAGUETE. AF_01/2021_P</v>
      </c>
      <c r="F441" s="112" t="str">
        <f>VLOOKUP(D441,SERVIÇOS_AGOST!$A$7:$D$7425,3,0)</f>
        <v>M2</v>
      </c>
      <c r="G441" s="129">
        <f>VLOOKUP(D441,SERVIÇOS_AGOST!$A$7:$D$7425,4,0)</f>
        <v>375.22</v>
      </c>
      <c r="H441" s="114">
        <v>375.22</v>
      </c>
      <c r="I441" s="115"/>
      <c r="K441" s="116">
        <f>ROUND(H441*0.75,2)</f>
        <v>281.42</v>
      </c>
    </row>
    <row r="442" spans="1:11" s="11" customFormat="1" ht="9.9499999999999993" customHeight="1">
      <c r="A442" s="135"/>
      <c r="B442" s="16"/>
      <c r="C442" s="16"/>
      <c r="D442" s="16"/>
      <c r="E442" s="136" t="s">
        <v>442</v>
      </c>
      <c r="F442" s="125" t="s">
        <v>19</v>
      </c>
      <c r="G442" s="137" t="s">
        <v>537</v>
      </c>
      <c r="H442" s="97" t="s">
        <v>443</v>
      </c>
      <c r="I442" s="138" t="s">
        <v>444</v>
      </c>
    </row>
    <row r="443" spans="1:11" s="11" customFormat="1" ht="9.9499999999999993" customHeight="1">
      <c r="A443" s="64"/>
      <c r="C443" s="117"/>
      <c r="E443" s="44" t="s">
        <v>483</v>
      </c>
      <c r="F443" s="45" t="s">
        <v>464</v>
      </c>
      <c r="G443" s="120">
        <v>0.5</v>
      </c>
      <c r="H443" s="133" t="s">
        <v>485</v>
      </c>
      <c r="I443" s="51">
        <f>ROUND(G443*H443,2)</f>
        <v>7.24</v>
      </c>
    </row>
    <row r="444" spans="1:11" s="11" customFormat="1" ht="9.9499999999999993" customHeight="1">
      <c r="A444" s="64"/>
      <c r="C444" s="117"/>
      <c r="E444" s="44" t="s">
        <v>566</v>
      </c>
      <c r="F444" s="45" t="s">
        <v>464</v>
      </c>
      <c r="G444" s="120">
        <v>0.55000000000000004</v>
      </c>
      <c r="H444" s="133" t="s">
        <v>567</v>
      </c>
      <c r="I444" s="51">
        <f>ROUND(G444*H444,2)</f>
        <v>8.2799999999999994</v>
      </c>
    </row>
    <row r="445" spans="1:11" s="11" customFormat="1" ht="9.9499999999999993" customHeight="1">
      <c r="A445" s="64"/>
      <c r="C445" s="117"/>
      <c r="E445" s="44" t="s">
        <v>577</v>
      </c>
      <c r="F445" s="45" t="s">
        <v>478</v>
      </c>
      <c r="G445" s="118" t="s">
        <v>564</v>
      </c>
      <c r="H445" s="121">
        <v>206.37</v>
      </c>
      <c r="I445" s="51">
        <f>ROUND(G445*H445,2)</f>
        <v>206.37</v>
      </c>
    </row>
    <row r="446" spans="1:11" s="11" customFormat="1" ht="9.9499999999999993" customHeight="1">
      <c r="A446" s="64"/>
      <c r="C446" s="117"/>
      <c r="E446" s="44" t="s">
        <v>575</v>
      </c>
      <c r="F446" s="45" t="s">
        <v>53</v>
      </c>
      <c r="G446" s="120">
        <v>4.2</v>
      </c>
      <c r="H446" s="121">
        <v>11.4</v>
      </c>
      <c r="I446" s="51">
        <f>ROUND(G446*H446,2)</f>
        <v>47.88</v>
      </c>
    </row>
    <row r="447" spans="1:11" s="11" customFormat="1" ht="20.100000000000001" customHeight="1">
      <c r="A447" s="64"/>
      <c r="C447" s="117"/>
      <c r="E447" s="44" t="s">
        <v>576</v>
      </c>
      <c r="F447" s="45" t="s">
        <v>53</v>
      </c>
      <c r="G447" s="120">
        <v>4.2</v>
      </c>
      <c r="H447" s="121">
        <v>2.75</v>
      </c>
      <c r="I447" s="51">
        <f>ROUND(G447*H447,2)</f>
        <v>11.55</v>
      </c>
    </row>
    <row r="448" spans="1:11" s="11" customFormat="1" ht="13.7" customHeight="1">
      <c r="A448" s="64"/>
      <c r="C448" s="117"/>
      <c r="F448" s="125" t="s">
        <v>451</v>
      </c>
      <c r="G448" s="126"/>
      <c r="H448" s="127"/>
      <c r="I448" s="128">
        <f>SUM(I443:I447)</f>
        <v>281.32000000000005</v>
      </c>
    </row>
    <row r="449" spans="1:11" s="11" customFormat="1" ht="20.100000000000001" customHeight="1">
      <c r="A449" s="110" t="s">
        <v>122</v>
      </c>
      <c r="B449" s="110" t="s">
        <v>115</v>
      </c>
      <c r="C449" s="110" t="s">
        <v>12</v>
      </c>
      <c r="D449" s="132">
        <v>102165</v>
      </c>
      <c r="E449" s="111" t="str">
        <f>VLOOKUP(D449,SERVIÇOS_AGOST!$A$7:$D$7425,2,0)</f>
        <v>INSTALAÇÃO DE VIDRO LISO FUME, E = 5 MM, EM ESQUADRIA DE ALUMÍNIO OU PVC, FIXADO COM BAGUETE. AF_01/2021_P</v>
      </c>
      <c r="F449" s="112" t="str">
        <f>VLOOKUP(D449,SERVIÇOS_AGOST!$A$7:$D$7425,3,0)</f>
        <v>M2</v>
      </c>
      <c r="G449" s="129">
        <f>VLOOKUP(D449,SERVIÇOS_AGOST!$A$7:$D$7425,4,0)</f>
        <v>402.69</v>
      </c>
      <c r="H449" s="114">
        <v>402.69</v>
      </c>
      <c r="I449" s="115"/>
      <c r="K449" s="116">
        <f>ROUND(H449*0.75,2)</f>
        <v>302.02</v>
      </c>
    </row>
    <row r="450" spans="1:11" s="11" customFormat="1" ht="9.9499999999999993" customHeight="1">
      <c r="A450" s="135"/>
      <c r="B450" s="16"/>
      <c r="C450" s="16"/>
      <c r="D450" s="16"/>
      <c r="E450" s="136" t="s">
        <v>442</v>
      </c>
      <c r="F450" s="125" t="s">
        <v>19</v>
      </c>
      <c r="G450" s="137" t="s">
        <v>537</v>
      </c>
      <c r="H450" s="97" t="s">
        <v>443</v>
      </c>
      <c r="I450" s="138" t="s">
        <v>444</v>
      </c>
    </row>
    <row r="451" spans="1:11" s="11" customFormat="1" ht="9.9499999999999993" customHeight="1">
      <c r="A451" s="64"/>
      <c r="C451" s="117"/>
      <c r="E451" s="44" t="s">
        <v>483</v>
      </c>
      <c r="F451" s="45" t="s">
        <v>464</v>
      </c>
      <c r="G451" s="120">
        <v>0.62</v>
      </c>
      <c r="H451" s="133" t="s">
        <v>485</v>
      </c>
      <c r="I451" s="51">
        <f>ROUND(G451*H451,2)</f>
        <v>8.9700000000000006</v>
      </c>
    </row>
    <row r="452" spans="1:11" s="11" customFormat="1" ht="9.9499999999999993" customHeight="1">
      <c r="A452" s="64"/>
      <c r="C452" s="117"/>
      <c r="E452" s="44" t="s">
        <v>566</v>
      </c>
      <c r="F452" s="45" t="s">
        <v>464</v>
      </c>
      <c r="G452" s="120">
        <v>0.65</v>
      </c>
      <c r="H452" s="133" t="s">
        <v>567</v>
      </c>
      <c r="I452" s="51">
        <f>ROUND(G452*H452,2)</f>
        <v>9.7899999999999991</v>
      </c>
    </row>
    <row r="453" spans="1:11" s="11" customFormat="1" ht="9.9499999999999993" customHeight="1">
      <c r="A453" s="64"/>
      <c r="C453" s="117"/>
      <c r="E453" s="44" t="s">
        <v>575</v>
      </c>
      <c r="F453" s="45" t="s">
        <v>53</v>
      </c>
      <c r="G453" s="120">
        <v>4.2</v>
      </c>
      <c r="H453" s="121">
        <v>11.4</v>
      </c>
      <c r="I453" s="51">
        <f>ROUND(G453*H453,2)</f>
        <v>47.88</v>
      </c>
    </row>
    <row r="454" spans="1:11" s="11" customFormat="1" ht="9.9499999999999993" customHeight="1">
      <c r="A454" s="64"/>
      <c r="C454" s="117"/>
      <c r="E454" s="44" t="s">
        <v>578</v>
      </c>
      <c r="F454" s="45" t="s">
        <v>478</v>
      </c>
      <c r="G454" s="118" t="s">
        <v>564</v>
      </c>
      <c r="H454" s="121">
        <v>223.8</v>
      </c>
      <c r="I454" s="51">
        <f>ROUND(G454*H454,2)</f>
        <v>223.8</v>
      </c>
    </row>
    <row r="455" spans="1:11" s="11" customFormat="1" ht="20.100000000000001" customHeight="1">
      <c r="A455" s="64"/>
      <c r="C455" s="117"/>
      <c r="E455" s="44" t="s">
        <v>576</v>
      </c>
      <c r="F455" s="45" t="s">
        <v>53</v>
      </c>
      <c r="G455" s="120">
        <v>4.2</v>
      </c>
      <c r="H455" s="121">
        <v>2.75</v>
      </c>
      <c r="I455" s="51">
        <f>ROUND(G455*H455,2)</f>
        <v>11.55</v>
      </c>
    </row>
    <row r="456" spans="1:11" s="11" customFormat="1" ht="13.7" customHeight="1">
      <c r="A456" s="64"/>
      <c r="C456" s="117"/>
      <c r="F456" s="125" t="s">
        <v>451</v>
      </c>
      <c r="G456" s="126"/>
      <c r="H456" s="127"/>
      <c r="I456" s="128">
        <f>SUM(I451:I455)</f>
        <v>301.99</v>
      </c>
    </row>
    <row r="457" spans="1:11" s="11" customFormat="1" ht="20.100000000000001" customHeight="1">
      <c r="A457" s="110" t="s">
        <v>123</v>
      </c>
      <c r="B457" s="110" t="s">
        <v>115</v>
      </c>
      <c r="C457" s="110" t="s">
        <v>12</v>
      </c>
      <c r="D457" s="132">
        <v>102167</v>
      </c>
      <c r="E457" s="111" t="str">
        <f>VLOOKUP(D457,SERVIÇOS_AGOST!$A$7:$D$7425,2,0)</f>
        <v>INSTALAÇÃO DE VIDRO LISO FUME, E = 6 MM, EM ESQUADRIA DE ALUMÍNIO OU PVC, FIXADO COM BAGUETE. AF_01/2021_P</v>
      </c>
      <c r="F457" s="112" t="str">
        <f>VLOOKUP(D457,SERVIÇOS_AGOST!$A$7:$D$7425,3,0)</f>
        <v>M2</v>
      </c>
      <c r="G457" s="129">
        <f>VLOOKUP(D457,SERVIÇOS_AGOST!$A$7:$D$7425,4,0)</f>
        <v>497.92</v>
      </c>
      <c r="H457" s="114">
        <v>497.92</v>
      </c>
      <c r="I457" s="115"/>
      <c r="K457" s="116">
        <f>ROUND(H457*0.75,2)</f>
        <v>373.44</v>
      </c>
    </row>
    <row r="458" spans="1:11" s="11" customFormat="1" ht="9.9499999999999993" customHeight="1">
      <c r="A458" s="135"/>
      <c r="B458" s="16"/>
      <c r="C458" s="16"/>
      <c r="D458" s="16"/>
      <c r="E458" s="136" t="s">
        <v>442</v>
      </c>
      <c r="F458" s="125" t="s">
        <v>19</v>
      </c>
      <c r="G458" s="137" t="s">
        <v>537</v>
      </c>
      <c r="H458" s="97" t="s">
        <v>443</v>
      </c>
      <c r="I458" s="138" t="s">
        <v>444</v>
      </c>
    </row>
    <row r="459" spans="1:11" s="11" customFormat="1" ht="9.9499999999999993" customHeight="1">
      <c r="A459" s="64"/>
      <c r="C459" s="117"/>
      <c r="E459" s="44" t="s">
        <v>483</v>
      </c>
      <c r="F459" s="45" t="s">
        <v>464</v>
      </c>
      <c r="G459" s="120">
        <v>0.7</v>
      </c>
      <c r="H459" s="133" t="s">
        <v>485</v>
      </c>
      <c r="I459" s="51">
        <f>ROUND(G459*H459,2)</f>
        <v>10.130000000000001</v>
      </c>
    </row>
    <row r="460" spans="1:11" s="11" customFormat="1" ht="9.9499999999999993" customHeight="1">
      <c r="A460" s="64"/>
      <c r="C460" s="117"/>
      <c r="E460" s="44" t="s">
        <v>566</v>
      </c>
      <c r="F460" s="45" t="s">
        <v>464</v>
      </c>
      <c r="G460" s="120">
        <v>0.7</v>
      </c>
      <c r="H460" s="133" t="s">
        <v>567</v>
      </c>
      <c r="I460" s="51">
        <f>ROUND(G460*H460,2)</f>
        <v>10.54</v>
      </c>
    </row>
    <row r="461" spans="1:11" s="11" customFormat="1" ht="9.9499999999999993" customHeight="1">
      <c r="A461" s="64"/>
      <c r="C461" s="117"/>
      <c r="E461" s="44" t="s">
        <v>579</v>
      </c>
      <c r="F461" s="45" t="s">
        <v>478</v>
      </c>
      <c r="G461" s="120">
        <v>1.026</v>
      </c>
      <c r="H461" s="121">
        <v>286.05</v>
      </c>
      <c r="I461" s="51">
        <f>ROUND(G461*H461,2)</f>
        <v>293.49</v>
      </c>
    </row>
    <row r="462" spans="1:11" s="11" customFormat="1" ht="9.9499999999999993" customHeight="1">
      <c r="A462" s="64"/>
      <c r="C462" s="117"/>
      <c r="E462" s="44" t="s">
        <v>575</v>
      </c>
      <c r="F462" s="45" t="s">
        <v>53</v>
      </c>
      <c r="G462" s="120">
        <v>4.2</v>
      </c>
      <c r="H462" s="121">
        <v>11.4</v>
      </c>
      <c r="I462" s="51">
        <f>ROUND(G462*H462,2)</f>
        <v>47.88</v>
      </c>
    </row>
    <row r="463" spans="1:11" s="11" customFormat="1" ht="20.100000000000001" customHeight="1">
      <c r="A463" s="64"/>
      <c r="C463" s="117"/>
      <c r="E463" s="44" t="s">
        <v>576</v>
      </c>
      <c r="F463" s="45" t="s">
        <v>53</v>
      </c>
      <c r="G463" s="120">
        <v>4.2</v>
      </c>
      <c r="H463" s="121">
        <v>2.75</v>
      </c>
      <c r="I463" s="51">
        <f>ROUND(G463*H463,2)</f>
        <v>11.55</v>
      </c>
    </row>
    <row r="464" spans="1:11" s="11" customFormat="1" ht="13.7" customHeight="1">
      <c r="A464" s="64"/>
      <c r="C464" s="117"/>
      <c r="F464" s="125" t="s">
        <v>451</v>
      </c>
      <c r="G464" s="126"/>
      <c r="H464" s="127"/>
      <c r="I464" s="128">
        <f>SUM(I459:I463)</f>
        <v>373.59000000000003</v>
      </c>
    </row>
    <row r="465" spans="1:11" s="11" customFormat="1" ht="9.9499999999999993" customHeight="1">
      <c r="A465" s="110" t="s">
        <v>124</v>
      </c>
      <c r="B465" s="110" t="s">
        <v>115</v>
      </c>
      <c r="C465" s="110" t="s">
        <v>12</v>
      </c>
      <c r="D465" s="132">
        <v>90838</v>
      </c>
      <c r="E465" s="111" t="str">
        <f>VLOOKUP(D465,SERVIÇOS_AGOST!$A$7:$D$7425,2,0)</f>
        <v>PORTA CORTA-FOGO 90X210X4CM - FORNECIMENTO E INSTALAÇÃO. AF_12/2019</v>
      </c>
      <c r="F465" s="112" t="str">
        <f>VLOOKUP(D465,SERVIÇOS_AGOST!$A$7:$D$7425,3,0)</f>
        <v>UN</v>
      </c>
      <c r="G465" s="129">
        <f>VLOOKUP(D465,SERVIÇOS_AGOST!$A$7:$D$7425,4,0)</f>
        <v>1449.59</v>
      </c>
      <c r="H465" s="114">
        <v>1449.59</v>
      </c>
      <c r="I465" s="115"/>
      <c r="K465" s="116">
        <f>ROUND(H465*0.75,2)</f>
        <v>1087.19</v>
      </c>
    </row>
    <row r="466" spans="1:11" s="11" customFormat="1" ht="9.9499999999999993" customHeight="1">
      <c r="A466" s="135"/>
      <c r="B466" s="16"/>
      <c r="C466" s="16"/>
      <c r="D466" s="16"/>
      <c r="E466" s="136" t="s">
        <v>442</v>
      </c>
      <c r="F466" s="125" t="s">
        <v>19</v>
      </c>
      <c r="G466" s="137" t="s">
        <v>537</v>
      </c>
      <c r="H466" s="97" t="s">
        <v>443</v>
      </c>
      <c r="I466" s="138" t="s">
        <v>444</v>
      </c>
    </row>
    <row r="467" spans="1:11" s="11" customFormat="1" ht="9.9499999999999993" customHeight="1">
      <c r="A467" s="64"/>
      <c r="C467" s="117"/>
      <c r="E467" s="44" t="s">
        <v>539</v>
      </c>
      <c r="F467" s="45" t="s">
        <v>464</v>
      </c>
      <c r="G467" s="120">
        <v>2.5</v>
      </c>
      <c r="H467" s="133" t="s">
        <v>540</v>
      </c>
      <c r="I467" s="51">
        <f>ROUND(G467*H467,2)</f>
        <v>47.18</v>
      </c>
    </row>
    <row r="468" spans="1:11" s="11" customFormat="1" ht="9.9499999999999993" customHeight="1">
      <c r="A468" s="64"/>
      <c r="C468" s="117"/>
      <c r="E468" s="44" t="s">
        <v>483</v>
      </c>
      <c r="F468" s="45" t="s">
        <v>464</v>
      </c>
      <c r="G468" s="120">
        <v>1.5</v>
      </c>
      <c r="H468" s="133" t="s">
        <v>485</v>
      </c>
      <c r="I468" s="51">
        <f>ROUND(G468*H468,2)</f>
        <v>21.71</v>
      </c>
    </row>
    <row r="469" spans="1:11" s="11" customFormat="1" ht="20.100000000000001" customHeight="1">
      <c r="A469" s="64"/>
      <c r="C469" s="117"/>
      <c r="E469" s="44" t="s">
        <v>541</v>
      </c>
      <c r="F469" s="45" t="s">
        <v>471</v>
      </c>
      <c r="G469" s="120">
        <v>4.8000000000000001E-2</v>
      </c>
      <c r="H469" s="121">
        <v>560.70000000000005</v>
      </c>
      <c r="I469" s="51">
        <f>ROUND(G469*H469,2)</f>
        <v>26.91</v>
      </c>
    </row>
    <row r="470" spans="1:11" s="11" customFormat="1" ht="20.100000000000001" customHeight="1">
      <c r="A470" s="64"/>
      <c r="C470" s="117"/>
      <c r="E470" s="44" t="s">
        <v>580</v>
      </c>
      <c r="F470" s="45" t="s">
        <v>297</v>
      </c>
      <c r="G470" s="118" t="s">
        <v>564</v>
      </c>
      <c r="H470" s="121">
        <v>993.35</v>
      </c>
      <c r="I470" s="51">
        <f>ROUND(G470*H470,2)</f>
        <v>993.35</v>
      </c>
    </row>
    <row r="471" spans="1:11" s="11" customFormat="1" ht="13.7" customHeight="1">
      <c r="A471" s="64"/>
      <c r="C471" s="117"/>
      <c r="F471" s="125" t="s">
        <v>451</v>
      </c>
      <c r="G471" s="126"/>
      <c r="H471" s="127"/>
      <c r="I471" s="128">
        <f>SUM(I467:I470)</f>
        <v>1089.1500000000001</v>
      </c>
    </row>
    <row r="472" spans="1:11" s="11" customFormat="1" ht="20.100000000000001" customHeight="1">
      <c r="A472" s="110" t="s">
        <v>125</v>
      </c>
      <c r="B472" s="110" t="s">
        <v>115</v>
      </c>
      <c r="C472" s="110" t="s">
        <v>12</v>
      </c>
      <c r="D472" s="132">
        <v>91338</v>
      </c>
      <c r="E472" s="111" t="str">
        <f>VLOOKUP(D472,SERVIÇOS_AGOST!$A$7:$D$7425,2,0)</f>
        <v>PORTA DE ALUMÍNIO DE ABRIR COM LAMBRI, COM GUARNIÇÃO, FIXAÇÃO COM PARAFUSOS - FORNECIMENTO E INSTALAÇÃO. AF_12/2019</v>
      </c>
      <c r="F472" s="112" t="str">
        <f>VLOOKUP(D472,SERVIÇOS_AGOST!$A$7:$D$7425,3,0)</f>
        <v>M2</v>
      </c>
      <c r="G472" s="129">
        <f>VLOOKUP(D472,SERVIÇOS_AGOST!$A$7:$D$7425,4,0)</f>
        <v>804.58</v>
      </c>
      <c r="H472" s="114">
        <v>804.58</v>
      </c>
      <c r="I472" s="115"/>
      <c r="K472" s="116">
        <f>ROUND(H472*0.75,2)</f>
        <v>603.44000000000005</v>
      </c>
    </row>
    <row r="473" spans="1:11" s="11" customFormat="1" ht="9.9499999999999993" customHeight="1">
      <c r="A473" s="135"/>
      <c r="B473" s="16"/>
      <c r="C473" s="16"/>
      <c r="D473" s="16"/>
      <c r="E473" s="136" t="s">
        <v>442</v>
      </c>
      <c r="F473" s="125" t="s">
        <v>19</v>
      </c>
      <c r="G473" s="137" t="s">
        <v>537</v>
      </c>
      <c r="H473" s="97" t="s">
        <v>443</v>
      </c>
      <c r="I473" s="138" t="s">
        <v>444</v>
      </c>
    </row>
    <row r="474" spans="1:11" s="11" customFormat="1" ht="9.9499999999999993" customHeight="1">
      <c r="A474" s="64"/>
      <c r="C474" s="117"/>
      <c r="E474" s="44" t="s">
        <v>539</v>
      </c>
      <c r="F474" s="45" t="s">
        <v>464</v>
      </c>
      <c r="G474" s="120">
        <v>0.7</v>
      </c>
      <c r="H474" s="133" t="s">
        <v>540</v>
      </c>
      <c r="I474" s="51">
        <f t="shared" ref="I474:I479" si="25">ROUND(G474*H474,2)</f>
        <v>13.21</v>
      </c>
    </row>
    <row r="475" spans="1:11" s="11" customFormat="1" ht="9.9499999999999993" customHeight="1">
      <c r="A475" s="64"/>
      <c r="C475" s="117"/>
      <c r="E475" s="44" t="s">
        <v>483</v>
      </c>
      <c r="F475" s="45" t="s">
        <v>464</v>
      </c>
      <c r="G475" s="120">
        <v>0.7</v>
      </c>
      <c r="H475" s="133" t="s">
        <v>485</v>
      </c>
      <c r="I475" s="51">
        <f t="shared" si="25"/>
        <v>10.130000000000001</v>
      </c>
    </row>
    <row r="476" spans="1:11" s="11" customFormat="1" ht="20.100000000000001" customHeight="1">
      <c r="A476" s="64"/>
      <c r="C476" s="117"/>
      <c r="E476" s="44" t="s">
        <v>492</v>
      </c>
      <c r="F476" s="45" t="s">
        <v>493</v>
      </c>
      <c r="G476" s="120">
        <v>0.85</v>
      </c>
      <c r="H476" s="121">
        <v>36.799999999999997</v>
      </c>
      <c r="I476" s="51">
        <f t="shared" si="25"/>
        <v>31.28</v>
      </c>
    </row>
    <row r="477" spans="1:11" s="11" customFormat="1" ht="20.100000000000001" customHeight="1">
      <c r="A477" s="64"/>
      <c r="C477" s="117"/>
      <c r="E477" s="44" t="s">
        <v>581</v>
      </c>
      <c r="F477" s="45" t="s">
        <v>478</v>
      </c>
      <c r="G477" s="120">
        <v>1.0235000000000001</v>
      </c>
      <c r="H477" s="121">
        <v>417.25</v>
      </c>
      <c r="I477" s="51">
        <f t="shared" si="25"/>
        <v>427.06</v>
      </c>
    </row>
    <row r="478" spans="1:11" s="11" customFormat="1" ht="20.100000000000001" customHeight="1">
      <c r="A478" s="64"/>
      <c r="C478" s="117"/>
      <c r="E478" s="44" t="s">
        <v>582</v>
      </c>
      <c r="F478" s="45" t="s">
        <v>297</v>
      </c>
      <c r="G478" s="120">
        <v>4.3</v>
      </c>
      <c r="H478" s="121">
        <v>0.55000000000000004</v>
      </c>
      <c r="I478" s="51">
        <f t="shared" si="25"/>
        <v>2.37</v>
      </c>
    </row>
    <row r="479" spans="1:11" s="11" customFormat="1" ht="20.100000000000001" customHeight="1">
      <c r="A479" s="64"/>
      <c r="C479" s="117"/>
      <c r="E479" s="44" t="s">
        <v>583</v>
      </c>
      <c r="F479" s="45" t="s">
        <v>53</v>
      </c>
      <c r="G479" s="120">
        <v>5</v>
      </c>
      <c r="H479" s="121">
        <v>23.89</v>
      </c>
      <c r="I479" s="51">
        <f t="shared" si="25"/>
        <v>119.45</v>
      </c>
    </row>
    <row r="480" spans="1:11" s="11" customFormat="1" ht="13.7" customHeight="1">
      <c r="A480" s="64"/>
      <c r="C480" s="117"/>
      <c r="F480" s="125" t="s">
        <v>451</v>
      </c>
      <c r="G480" s="126"/>
      <c r="H480" s="127"/>
      <c r="I480" s="128">
        <f>SUM(I474:I479)</f>
        <v>603.5</v>
      </c>
    </row>
    <row r="481" spans="1:11" s="11" customFormat="1" ht="20.100000000000001" customHeight="1">
      <c r="A481" s="110" t="s">
        <v>126</v>
      </c>
      <c r="B481" s="110" t="s">
        <v>115</v>
      </c>
      <c r="C481" s="110" t="s">
        <v>12</v>
      </c>
      <c r="D481" s="132">
        <v>91341</v>
      </c>
      <c r="E481" s="111" t="str">
        <f>VLOOKUP(D481,SERVIÇOS_AGOST!$A$7:$D$7425,2,0)</f>
        <v>PORTA EM ALUMÍNIO DE ABRIR TIPO VENEZIANA COM GUARNIÇÃO, FIXAÇÃO COM PARAFUSOS - FORNECIMENTO E INSTALAÇÃO. AF_12/2019</v>
      </c>
      <c r="F481" s="112" t="str">
        <f>VLOOKUP(D481,SERVIÇOS_AGOST!$A$7:$D$7425,3,0)</f>
        <v>M2</v>
      </c>
      <c r="G481" s="129">
        <f>VLOOKUP(D481,SERVIÇOS_AGOST!$A$7:$D$7425,4,0)</f>
        <v>632.47</v>
      </c>
      <c r="H481" s="114">
        <v>632.47</v>
      </c>
      <c r="I481" s="115"/>
      <c r="K481" s="116">
        <f>ROUND(H481*0.75,2)</f>
        <v>474.35</v>
      </c>
    </row>
    <row r="482" spans="1:11" s="11" customFormat="1" ht="9.9499999999999993" customHeight="1">
      <c r="A482" s="135"/>
      <c r="B482" s="16"/>
      <c r="C482" s="16"/>
      <c r="D482" s="16"/>
      <c r="E482" s="136" t="s">
        <v>442</v>
      </c>
      <c r="F482" s="125" t="s">
        <v>19</v>
      </c>
      <c r="G482" s="137" t="s">
        <v>537</v>
      </c>
      <c r="H482" s="97" t="s">
        <v>443</v>
      </c>
      <c r="I482" s="138" t="s">
        <v>444</v>
      </c>
    </row>
    <row r="483" spans="1:11" s="11" customFormat="1" ht="9.9499999999999993" customHeight="1">
      <c r="A483" s="64"/>
      <c r="C483" s="117"/>
      <c r="E483" s="44" t="s">
        <v>539</v>
      </c>
      <c r="F483" s="45" t="s">
        <v>464</v>
      </c>
      <c r="G483" s="120">
        <v>0.86</v>
      </c>
      <c r="H483" s="133" t="s">
        <v>540</v>
      </c>
      <c r="I483" s="51">
        <f t="shared" ref="I483:I488" si="26">ROUND(G483*H483,2)</f>
        <v>16.23</v>
      </c>
    </row>
    <row r="484" spans="1:11" s="11" customFormat="1" ht="9.9499999999999993" customHeight="1">
      <c r="A484" s="64"/>
      <c r="C484" s="117"/>
      <c r="E484" s="44" t="s">
        <v>483</v>
      </c>
      <c r="F484" s="45" t="s">
        <v>464</v>
      </c>
      <c r="G484" s="145">
        <v>0.51</v>
      </c>
      <c r="H484" s="133" t="s">
        <v>485</v>
      </c>
      <c r="I484" s="51">
        <f t="shared" si="26"/>
        <v>7.38</v>
      </c>
    </row>
    <row r="485" spans="1:11" s="11" customFormat="1" ht="20.100000000000001" customHeight="1">
      <c r="A485" s="64"/>
      <c r="C485" s="117"/>
      <c r="E485" s="44" t="s">
        <v>492</v>
      </c>
      <c r="F485" s="45" t="s">
        <v>493</v>
      </c>
      <c r="G485" s="120">
        <v>0.8</v>
      </c>
      <c r="H485" s="121">
        <v>36.799999999999997</v>
      </c>
      <c r="I485" s="51">
        <f t="shared" si="26"/>
        <v>29.44</v>
      </c>
    </row>
    <row r="486" spans="1:11" s="11" customFormat="1" ht="20.100000000000001" customHeight="1">
      <c r="A486" s="64"/>
      <c r="C486" s="117"/>
      <c r="E486" s="44" t="s">
        <v>582</v>
      </c>
      <c r="F486" s="45" t="s">
        <v>297</v>
      </c>
      <c r="G486" s="120">
        <v>4</v>
      </c>
      <c r="H486" s="121">
        <v>0.55000000000000004</v>
      </c>
      <c r="I486" s="51">
        <f t="shared" si="26"/>
        <v>2.2000000000000002</v>
      </c>
    </row>
    <row r="487" spans="1:11" s="11" customFormat="1" ht="20.100000000000001" customHeight="1">
      <c r="A487" s="64"/>
      <c r="C487" s="117"/>
      <c r="E487" s="44" t="s">
        <v>583</v>
      </c>
      <c r="F487" s="45" t="s">
        <v>53</v>
      </c>
      <c r="G487" s="120">
        <v>5.5</v>
      </c>
      <c r="H487" s="121">
        <v>23.89</v>
      </c>
      <c r="I487" s="51">
        <f t="shared" si="26"/>
        <v>131.4</v>
      </c>
    </row>
    <row r="488" spans="1:11" s="11" customFormat="1" ht="20.100000000000001" customHeight="1">
      <c r="A488" s="64"/>
      <c r="C488" s="117"/>
      <c r="E488" s="44" t="s">
        <v>584</v>
      </c>
      <c r="F488" s="45" t="s">
        <v>297</v>
      </c>
      <c r="G488" s="120">
        <v>0.54</v>
      </c>
      <c r="H488" s="121">
        <v>532.79999999999995</v>
      </c>
      <c r="I488" s="51">
        <f t="shared" si="26"/>
        <v>287.70999999999998</v>
      </c>
    </row>
    <row r="489" spans="1:11" s="11" customFormat="1" ht="13.7" customHeight="1">
      <c r="A489" s="64"/>
      <c r="C489" s="117"/>
      <c r="F489" s="125" t="s">
        <v>451</v>
      </c>
      <c r="G489" s="126"/>
      <c r="H489" s="127"/>
      <c r="I489" s="128">
        <f>SUM(I483:I488)</f>
        <v>474.36</v>
      </c>
    </row>
    <row r="490" spans="1:11" s="11" customFormat="1" ht="20.100000000000001" customHeight="1">
      <c r="A490" s="110" t="s">
        <v>127</v>
      </c>
      <c r="B490" s="110" t="s">
        <v>115</v>
      </c>
      <c r="C490" s="110" t="s">
        <v>12</v>
      </c>
      <c r="D490" s="132">
        <v>94805</v>
      </c>
      <c r="E490" s="111" t="str">
        <f>VLOOKUP(D490,SERVIÇOS_AGOST!$A$7:$D$7425,2,0)</f>
        <v>PORTA DE ALUMÍNIO DE ABRIR PARA VIDRO SEM GUARNIÇÃO, 87X210CM, FIXAÇÃO COM PARAFUSOS, INCLUSIVE VIDROS - FORNECIMENTO E INSTALAÇÃO. AF_12/2019</v>
      </c>
      <c r="F490" s="112" t="str">
        <f>VLOOKUP(D490,SERVIÇOS_AGOST!$A$7:$D$7425,3,0)</f>
        <v>UN</v>
      </c>
      <c r="G490" s="129">
        <f>VLOOKUP(D490,SERVIÇOS_AGOST!$A$7:$D$7425,4,0)</f>
        <v>783.61</v>
      </c>
      <c r="H490" s="114">
        <v>783.61</v>
      </c>
      <c r="I490" s="115"/>
      <c r="K490" s="116">
        <f>ROUND(H490*0.75,2)</f>
        <v>587.71</v>
      </c>
    </row>
    <row r="491" spans="1:11" s="11" customFormat="1" ht="9.9499999999999993" customHeight="1">
      <c r="A491" s="135"/>
      <c r="B491" s="16"/>
      <c r="C491" s="16"/>
      <c r="D491" s="16"/>
      <c r="E491" s="136" t="s">
        <v>442</v>
      </c>
      <c r="F491" s="125" t="s">
        <v>19</v>
      </c>
      <c r="G491" s="137" t="s">
        <v>537</v>
      </c>
      <c r="H491" s="97" t="s">
        <v>443</v>
      </c>
      <c r="I491" s="138" t="s">
        <v>444</v>
      </c>
    </row>
    <row r="492" spans="1:11" s="11" customFormat="1" ht="9.9499999999999993" customHeight="1">
      <c r="A492" s="135"/>
      <c r="B492" s="16"/>
      <c r="C492" s="16"/>
      <c r="D492" s="16"/>
      <c r="E492" s="44" t="s">
        <v>539</v>
      </c>
      <c r="F492" s="45" t="s">
        <v>464</v>
      </c>
      <c r="G492" s="147">
        <v>0.4</v>
      </c>
      <c r="H492" s="133" t="s">
        <v>540</v>
      </c>
      <c r="I492" s="51">
        <f>ROUND(G492*H492,2)</f>
        <v>7.55</v>
      </c>
    </row>
    <row r="493" spans="1:11" s="11" customFormat="1" ht="9.9499999999999993" customHeight="1">
      <c r="A493" s="135"/>
      <c r="B493" s="16"/>
      <c r="C493" s="16"/>
      <c r="D493" s="16"/>
      <c r="E493" s="44" t="s">
        <v>483</v>
      </c>
      <c r="F493" s="45" t="s">
        <v>464</v>
      </c>
      <c r="G493" s="147">
        <v>0.25</v>
      </c>
      <c r="H493" s="133" t="s">
        <v>485</v>
      </c>
      <c r="I493" s="51">
        <f>ROUND(G493*H493,2)</f>
        <v>3.62</v>
      </c>
    </row>
    <row r="494" spans="1:11" s="11" customFormat="1" ht="20.100000000000001" customHeight="1">
      <c r="A494" s="135"/>
      <c r="B494" s="16"/>
      <c r="C494" s="16"/>
      <c r="D494" s="16"/>
      <c r="E494" s="44" t="s">
        <v>492</v>
      </c>
      <c r="F494" s="45" t="s">
        <v>493</v>
      </c>
      <c r="G494" s="147">
        <v>1</v>
      </c>
      <c r="H494" s="121">
        <v>36.799999999999997</v>
      </c>
      <c r="I494" s="51">
        <f>ROUND(G494*H494,2)</f>
        <v>36.799999999999997</v>
      </c>
    </row>
    <row r="495" spans="1:11" s="11" customFormat="1" ht="20.100000000000001" customHeight="1">
      <c r="A495" s="135"/>
      <c r="B495" s="16"/>
      <c r="C495" s="16"/>
      <c r="D495" s="16"/>
      <c r="E495" s="44" t="s">
        <v>582</v>
      </c>
      <c r="F495" s="45" t="s">
        <v>297</v>
      </c>
      <c r="G495" s="147">
        <v>6</v>
      </c>
      <c r="H495" s="121">
        <v>0.55000000000000004</v>
      </c>
      <c r="I495" s="51">
        <f>ROUND(G495*H495,2)</f>
        <v>3.3</v>
      </c>
    </row>
    <row r="496" spans="1:11" s="11" customFormat="1" ht="20.100000000000001" customHeight="1">
      <c r="A496" s="135"/>
      <c r="B496" s="16"/>
      <c r="C496" s="16"/>
      <c r="D496" s="16"/>
      <c r="E496" s="44" t="s">
        <v>585</v>
      </c>
      <c r="F496" s="45" t="s">
        <v>297</v>
      </c>
      <c r="G496" s="148">
        <v>1</v>
      </c>
      <c r="H496" s="121">
        <v>536.44000000000005</v>
      </c>
      <c r="I496" s="51">
        <f>ROUND(G496*H496,2)</f>
        <v>536.44000000000005</v>
      </c>
    </row>
    <row r="497" spans="1:11" s="11" customFormat="1" ht="13.7" customHeight="1">
      <c r="A497" s="135"/>
      <c r="B497" s="16"/>
      <c r="C497" s="16"/>
      <c r="D497" s="16"/>
      <c r="E497" s="124"/>
      <c r="F497" s="125" t="s">
        <v>451</v>
      </c>
      <c r="G497" s="126"/>
      <c r="H497" s="127"/>
      <c r="I497" s="128">
        <f>SUM(I492:I496)</f>
        <v>587.71</v>
      </c>
    </row>
    <row r="498" spans="1:11" s="11" customFormat="1" ht="30" customHeight="1">
      <c r="A498" s="110" t="s">
        <v>128</v>
      </c>
      <c r="B498" s="110" t="s">
        <v>115</v>
      </c>
      <c r="C498" s="110" t="s">
        <v>12</v>
      </c>
      <c r="D498" s="132">
        <v>100668</v>
      </c>
      <c r="E498" s="111" t="str">
        <f>VLOOKUP(D498,SERVIÇOS_AGOST!$A$7:$D$7425,2,0)</f>
        <v>JANELA DE MADEIRA (CEDRINHO/ANGELIM OU EQUIV.) TIPO MAXIM-AR, PARA VIDRO, COM BATENTE, ALIZAR E FERRAGENS. EXCLUSIVE VIDRO, ACABAMENTO E CONTRAMARCO. FORNECIMENTO E INSTALAÇÃO. AF_12/2019</v>
      </c>
      <c r="F498" s="112" t="str">
        <f>VLOOKUP(D498,SERVIÇOS_AGOST!$A$7:$D$7425,3,0)</f>
        <v>M2</v>
      </c>
      <c r="G498" s="129">
        <f>VLOOKUP(D498,SERVIÇOS_AGOST!$A$7:$D$7425,4,0)</f>
        <v>1733.6</v>
      </c>
      <c r="H498" s="114">
        <v>1733.6</v>
      </c>
      <c r="I498" s="115"/>
      <c r="K498" s="116">
        <f>ROUND(H498*0.75,2)</f>
        <v>1300.2</v>
      </c>
    </row>
    <row r="499" spans="1:11" s="11" customFormat="1" ht="9.9499999999999993" customHeight="1">
      <c r="A499" s="135"/>
      <c r="B499" s="16"/>
      <c r="C499" s="16"/>
      <c r="D499" s="16"/>
      <c r="E499" s="136" t="s">
        <v>442</v>
      </c>
      <c r="F499" s="125" t="s">
        <v>19</v>
      </c>
      <c r="G499" s="137" t="s">
        <v>537</v>
      </c>
      <c r="H499" s="97" t="s">
        <v>443</v>
      </c>
      <c r="I499" s="138" t="s">
        <v>444</v>
      </c>
    </row>
    <row r="500" spans="1:11" s="11" customFormat="1" ht="9.9499999999999993" customHeight="1">
      <c r="A500" s="135"/>
      <c r="B500" s="16"/>
      <c r="C500" s="16"/>
      <c r="D500" s="16"/>
      <c r="E500" s="44" t="s">
        <v>586</v>
      </c>
      <c r="F500" s="45" t="s">
        <v>464</v>
      </c>
      <c r="G500" s="120">
        <v>3</v>
      </c>
      <c r="H500" s="121">
        <v>17.93</v>
      </c>
      <c r="I500" s="51">
        <f t="shared" ref="I500:I505" si="27">ROUND(G500*H500,2)</f>
        <v>53.79</v>
      </c>
    </row>
    <row r="501" spans="1:11" s="11" customFormat="1" ht="9.9499999999999993" customHeight="1">
      <c r="A501" s="135"/>
      <c r="B501" s="16"/>
      <c r="C501" s="16"/>
      <c r="D501" s="16"/>
      <c r="E501" s="44" t="s">
        <v>483</v>
      </c>
      <c r="F501" s="45" t="s">
        <v>464</v>
      </c>
      <c r="G501" s="120">
        <v>1</v>
      </c>
      <c r="H501" s="133" t="s">
        <v>485</v>
      </c>
      <c r="I501" s="51">
        <f t="shared" si="27"/>
        <v>14.47</v>
      </c>
    </row>
    <row r="502" spans="1:11" s="11" customFormat="1" ht="20.100000000000001" customHeight="1">
      <c r="A502" s="135"/>
      <c r="B502" s="16"/>
      <c r="C502" s="16"/>
      <c r="D502" s="16"/>
      <c r="E502" s="44" t="s">
        <v>492</v>
      </c>
      <c r="F502" s="45" t="s">
        <v>493</v>
      </c>
      <c r="G502" s="120">
        <v>2.1819999999999999</v>
      </c>
      <c r="H502" s="121">
        <v>36.799999999999997</v>
      </c>
      <c r="I502" s="51">
        <f t="shared" si="27"/>
        <v>80.3</v>
      </c>
    </row>
    <row r="503" spans="1:11" s="11" customFormat="1" ht="30" customHeight="1">
      <c r="A503" s="135"/>
      <c r="B503" s="16"/>
      <c r="C503" s="16"/>
      <c r="D503" s="16"/>
      <c r="E503" s="44" t="s">
        <v>587</v>
      </c>
      <c r="F503" s="45" t="s">
        <v>478</v>
      </c>
      <c r="G503" s="120">
        <v>1</v>
      </c>
      <c r="H503" s="121">
        <v>1110.4000000000001</v>
      </c>
      <c r="I503" s="51">
        <f t="shared" si="27"/>
        <v>1110.4000000000001</v>
      </c>
    </row>
    <row r="504" spans="1:11" s="11" customFormat="1" ht="20.100000000000001" customHeight="1">
      <c r="A504" s="135"/>
      <c r="B504" s="16"/>
      <c r="C504" s="16"/>
      <c r="D504" s="16"/>
      <c r="E504" s="44" t="s">
        <v>525</v>
      </c>
      <c r="F504" s="45" t="s">
        <v>53</v>
      </c>
      <c r="G504" s="120">
        <v>3</v>
      </c>
      <c r="H504" s="121">
        <v>12.7</v>
      </c>
      <c r="I504" s="51">
        <f t="shared" si="27"/>
        <v>38.1</v>
      </c>
    </row>
    <row r="505" spans="1:11" s="11" customFormat="1" ht="9.9499999999999993" customHeight="1">
      <c r="A505" s="135"/>
      <c r="B505" s="16"/>
      <c r="C505" s="16"/>
      <c r="D505" s="16"/>
      <c r="E505" s="44" t="s">
        <v>588</v>
      </c>
      <c r="F505" s="45" t="s">
        <v>476</v>
      </c>
      <c r="G505" s="120">
        <v>0.15</v>
      </c>
      <c r="H505" s="121">
        <v>20.85</v>
      </c>
      <c r="I505" s="51">
        <f t="shared" si="27"/>
        <v>3.13</v>
      </c>
    </row>
    <row r="506" spans="1:11" s="11" customFormat="1" ht="13.7" customHeight="1">
      <c r="A506" s="135"/>
      <c r="B506" s="16"/>
      <c r="C506" s="16"/>
      <c r="D506" s="16"/>
      <c r="E506" s="124"/>
      <c r="F506" s="125" t="s">
        <v>451</v>
      </c>
      <c r="G506" s="126"/>
      <c r="H506" s="127"/>
      <c r="I506" s="128">
        <f>SUM(I500:I505)</f>
        <v>1300.19</v>
      </c>
    </row>
    <row r="507" spans="1:11" s="11" customFormat="1" ht="20.100000000000001" customHeight="1">
      <c r="A507" s="110" t="s">
        <v>129</v>
      </c>
      <c r="B507" s="110" t="s">
        <v>115</v>
      </c>
      <c r="C507" s="110" t="s">
        <v>12</v>
      </c>
      <c r="D507" s="132">
        <v>91296</v>
      </c>
      <c r="E507" s="111" t="str">
        <f>VLOOKUP(D507,SERVIÇOS_AGOST!$A$7:$D$7425,2,0)</f>
        <v>PORTA DE MADEIRA FRISADA, SEMI-OCA (LEVE OU MÉDIA), 70X210CM, ESPESSURA DE 3CM, INCLUSO DOBRADIÇAS - FORNECIMENTO E INSTALAÇÃO. AF_12/2019</v>
      </c>
      <c r="F507" s="112" t="str">
        <f>VLOOKUP(D507,SERVIÇOS_AGOST!$A$7:$D$7425,3,0)</f>
        <v>UN</v>
      </c>
      <c r="G507" s="129">
        <f>VLOOKUP(D507,SERVIÇOS_AGOST!$A$7:$D$7425,4,0)</f>
        <v>281.5</v>
      </c>
      <c r="H507" s="114">
        <v>281.5</v>
      </c>
      <c r="I507" s="115"/>
      <c r="K507" s="116">
        <f>ROUND(H507*0.75,2)</f>
        <v>211.13</v>
      </c>
    </row>
    <row r="508" spans="1:11" s="11" customFormat="1" ht="9.9499999999999993" customHeight="1">
      <c r="A508" s="135"/>
      <c r="B508" s="16"/>
      <c r="C508" s="16"/>
      <c r="D508" s="16"/>
      <c r="E508" s="136" t="s">
        <v>442</v>
      </c>
      <c r="F508" s="125" t="s">
        <v>19</v>
      </c>
      <c r="G508" s="137" t="s">
        <v>537</v>
      </c>
      <c r="H508" s="97" t="s">
        <v>443</v>
      </c>
      <c r="I508" s="138" t="s">
        <v>444</v>
      </c>
    </row>
    <row r="509" spans="1:11" s="11" customFormat="1" ht="9.9499999999999993" customHeight="1">
      <c r="A509" s="135"/>
      <c r="B509" s="16"/>
      <c r="C509" s="16"/>
      <c r="D509" s="16"/>
      <c r="E509" s="44" t="s">
        <v>586</v>
      </c>
      <c r="F509" s="45" t="s">
        <v>464</v>
      </c>
      <c r="G509" s="120">
        <v>1</v>
      </c>
      <c r="H509" s="121">
        <v>17.93</v>
      </c>
      <c r="I509" s="51">
        <f>ROUND(G509*H509,2)</f>
        <v>17.93</v>
      </c>
    </row>
    <row r="510" spans="1:11" s="11" customFormat="1" ht="9.9499999999999993" customHeight="1">
      <c r="A510" s="135"/>
      <c r="B510" s="16"/>
      <c r="C510" s="16"/>
      <c r="D510" s="16"/>
      <c r="E510" s="44" t="s">
        <v>483</v>
      </c>
      <c r="F510" s="45" t="s">
        <v>464</v>
      </c>
      <c r="G510" s="120">
        <v>0.5</v>
      </c>
      <c r="H510" s="133" t="s">
        <v>485</v>
      </c>
      <c r="I510" s="51">
        <f>ROUND(G510*H510,2)</f>
        <v>7.24</v>
      </c>
    </row>
    <row r="511" spans="1:11" s="11" customFormat="1" ht="20.100000000000001" customHeight="1">
      <c r="A511" s="135"/>
      <c r="B511" s="16"/>
      <c r="C511" s="16"/>
      <c r="D511" s="16"/>
      <c r="E511" s="44" t="s">
        <v>589</v>
      </c>
      <c r="F511" s="45" t="s">
        <v>297</v>
      </c>
      <c r="G511" s="118" t="s">
        <v>590</v>
      </c>
      <c r="H511" s="121">
        <v>20.75</v>
      </c>
      <c r="I511" s="51">
        <f>ROUND(G511*H511,2)</f>
        <v>62.25</v>
      </c>
    </row>
    <row r="512" spans="1:11" s="11" customFormat="1" ht="30" customHeight="1">
      <c r="A512" s="135"/>
      <c r="B512" s="16"/>
      <c r="C512" s="16"/>
      <c r="D512" s="16"/>
      <c r="E512" s="44" t="s">
        <v>591</v>
      </c>
      <c r="F512" s="45" t="s">
        <v>297</v>
      </c>
      <c r="G512" s="118" t="s">
        <v>501</v>
      </c>
      <c r="H512" s="121">
        <v>122.4</v>
      </c>
      <c r="I512" s="51">
        <f>ROUND(G512*H512,2)</f>
        <v>122.4</v>
      </c>
    </row>
    <row r="513" spans="1:11" s="11" customFormat="1" ht="9.9499999999999993" customHeight="1">
      <c r="A513" s="135"/>
      <c r="B513" s="16"/>
      <c r="C513" s="16"/>
      <c r="D513" s="16"/>
      <c r="E513" s="44" t="s">
        <v>592</v>
      </c>
      <c r="F513" s="45" t="s">
        <v>297</v>
      </c>
      <c r="G513" s="118" t="s">
        <v>593</v>
      </c>
      <c r="H513" s="121">
        <v>6.5000000000000002E-2</v>
      </c>
      <c r="I513" s="51">
        <f>ROUND(G513*H513,2)</f>
        <v>1.29</v>
      </c>
    </row>
    <row r="514" spans="1:11" s="11" customFormat="1" ht="13.7" customHeight="1">
      <c r="A514" s="135"/>
      <c r="B514" s="16"/>
      <c r="C514" s="16"/>
      <c r="D514" s="16"/>
      <c r="E514" s="124"/>
      <c r="F514" s="125" t="s">
        <v>451</v>
      </c>
      <c r="G514" s="126"/>
      <c r="H514" s="127"/>
      <c r="I514" s="128">
        <f>SUM(I509:I513)</f>
        <v>211.10999999999999</v>
      </c>
    </row>
    <row r="515" spans="1:11" s="11" customFormat="1" ht="20.100000000000001" customHeight="1">
      <c r="A515" s="110" t="s">
        <v>130</v>
      </c>
      <c r="B515" s="110" t="s">
        <v>115</v>
      </c>
      <c r="C515" s="110" t="s">
        <v>12</v>
      </c>
      <c r="D515" s="132">
        <v>91297</v>
      </c>
      <c r="E515" s="111" t="str">
        <f>VLOOKUP(D515,SERVIÇOS_AGOST!$A$7:$D$7425,2,0)</f>
        <v>PORTA DE MADEIRA FRISADA, SEMI-OCA (LEVE OU MÉDIA), 80X210CM, ESPESSURA DE 3,5CM, INCLUSO DOBRADIÇAS - FORNECIMENTO E INSTALAÇÃO. AF_12/2019</v>
      </c>
      <c r="F515" s="112" t="str">
        <f>VLOOKUP(D515,SERVIÇOS_AGOST!$A$7:$D$7425,3,0)</f>
        <v>UN</v>
      </c>
      <c r="G515" s="129">
        <f>VLOOKUP(D515,SERVIÇOS_AGOST!$A$7:$D$7425,4,0)</f>
        <v>310.97000000000003</v>
      </c>
      <c r="H515" s="114">
        <v>310.97000000000003</v>
      </c>
      <c r="I515" s="115"/>
      <c r="K515" s="116">
        <f>ROUND(H515*0.75,2)</f>
        <v>233.23</v>
      </c>
    </row>
    <row r="516" spans="1:11" s="11" customFormat="1" ht="9.9499999999999993" customHeight="1">
      <c r="A516" s="135"/>
      <c r="B516" s="16"/>
      <c r="C516" s="16"/>
      <c r="D516" s="16"/>
      <c r="E516" s="136" t="s">
        <v>442</v>
      </c>
      <c r="F516" s="125" t="s">
        <v>19</v>
      </c>
      <c r="G516" s="137" t="s">
        <v>537</v>
      </c>
      <c r="H516" s="97" t="s">
        <v>443</v>
      </c>
      <c r="I516" s="138" t="s">
        <v>444</v>
      </c>
    </row>
    <row r="517" spans="1:11" s="11" customFormat="1" ht="9.9499999999999993" customHeight="1">
      <c r="A517" s="135"/>
      <c r="B517" s="16"/>
      <c r="C517" s="16"/>
      <c r="D517" s="16"/>
      <c r="E517" s="44" t="s">
        <v>586</v>
      </c>
      <c r="F517" s="45" t="s">
        <v>464</v>
      </c>
      <c r="G517" s="120">
        <v>1.2</v>
      </c>
      <c r="H517" s="121">
        <v>17.93</v>
      </c>
      <c r="I517" s="51">
        <f>ROUND(G517*H517,2)</f>
        <v>21.52</v>
      </c>
    </row>
    <row r="518" spans="1:11" s="11" customFormat="1" ht="9.9499999999999993" customHeight="1">
      <c r="A518" s="135"/>
      <c r="B518" s="16"/>
      <c r="C518" s="16"/>
      <c r="D518" s="16"/>
      <c r="E518" s="44" t="s">
        <v>483</v>
      </c>
      <c r="F518" s="45" t="s">
        <v>464</v>
      </c>
      <c r="G518" s="120">
        <v>0.5</v>
      </c>
      <c r="H518" s="133" t="s">
        <v>485</v>
      </c>
      <c r="I518" s="51">
        <f>ROUND(G518*H518,2)</f>
        <v>7.24</v>
      </c>
    </row>
    <row r="519" spans="1:11" s="11" customFormat="1" ht="20.100000000000001" customHeight="1">
      <c r="A519" s="135"/>
      <c r="B519" s="16"/>
      <c r="C519" s="16"/>
      <c r="D519" s="16"/>
      <c r="E519" s="44" t="s">
        <v>589</v>
      </c>
      <c r="F519" s="45" t="s">
        <v>297</v>
      </c>
      <c r="G519" s="120">
        <v>3</v>
      </c>
      <c r="H519" s="121">
        <v>20.75</v>
      </c>
      <c r="I519" s="51">
        <f>ROUND(G519*H519,2)</f>
        <v>62.25</v>
      </c>
    </row>
    <row r="520" spans="1:11" s="11" customFormat="1" ht="30" customHeight="1">
      <c r="A520" s="135"/>
      <c r="B520" s="16"/>
      <c r="C520" s="16"/>
      <c r="D520" s="16"/>
      <c r="E520" s="44" t="s">
        <v>594</v>
      </c>
      <c r="F520" s="45" t="s">
        <v>297</v>
      </c>
      <c r="G520" s="120">
        <v>1</v>
      </c>
      <c r="H520" s="121">
        <v>140.91999999999999</v>
      </c>
      <c r="I520" s="51">
        <f>ROUND(G520*H520,2)</f>
        <v>140.91999999999999</v>
      </c>
    </row>
    <row r="521" spans="1:11" s="11" customFormat="1" ht="9.9499999999999993" customHeight="1">
      <c r="A521" s="135"/>
      <c r="B521" s="16"/>
      <c r="C521" s="16"/>
      <c r="D521" s="16"/>
      <c r="E521" s="44" t="s">
        <v>592</v>
      </c>
      <c r="F521" s="45" t="s">
        <v>297</v>
      </c>
      <c r="G521" s="147">
        <v>19.8</v>
      </c>
      <c r="H521" s="121">
        <v>6.5000000000000002E-2</v>
      </c>
      <c r="I521" s="51">
        <f>ROUND(G521*H521,2)</f>
        <v>1.29</v>
      </c>
    </row>
    <row r="522" spans="1:11" s="11" customFormat="1" ht="13.7" customHeight="1">
      <c r="A522" s="135"/>
      <c r="B522" s="16"/>
      <c r="C522" s="16"/>
      <c r="D522" s="16"/>
      <c r="E522" s="124"/>
      <c r="F522" s="125" t="s">
        <v>451</v>
      </c>
      <c r="G522" s="126"/>
      <c r="H522" s="127"/>
      <c r="I522" s="128">
        <f>SUM(I517:I521)</f>
        <v>233.21999999999997</v>
      </c>
    </row>
    <row r="523" spans="1:11" s="11" customFormat="1" ht="20.100000000000001" customHeight="1">
      <c r="A523" s="110" t="s">
        <v>131</v>
      </c>
      <c r="B523" s="110" t="s">
        <v>115</v>
      </c>
      <c r="C523" s="110" t="s">
        <v>12</v>
      </c>
      <c r="D523" s="132">
        <v>91298</v>
      </c>
      <c r="E523" s="111" t="str">
        <f>VLOOKUP(D523,SERVIÇOS_AGOST!$A$7:$D$7425,2,0)</f>
        <v>PORTA DE MADEIRA TIPO VENEZIANA, 80X210CM, ESPESSURA DE 3CM, INCLUSO DOBRADIÇAS - FORNECIMENTO E INSTALAÇÃO. AF_12/2019</v>
      </c>
      <c r="F523" s="112" t="str">
        <f>VLOOKUP(D523,SERVIÇOS_AGOST!$A$7:$D$7425,3,0)</f>
        <v>UN</v>
      </c>
      <c r="G523" s="129">
        <f>VLOOKUP(D523,SERVIÇOS_AGOST!$A$7:$D$7425,4,0)</f>
        <v>1054.0899999999999</v>
      </c>
      <c r="H523" s="114">
        <v>1054.0899999999999</v>
      </c>
      <c r="I523" s="115"/>
      <c r="K523" s="116">
        <f>ROUND(H523*0.75,2)</f>
        <v>790.57</v>
      </c>
    </row>
    <row r="524" spans="1:11" s="11" customFormat="1" ht="9.9499999999999993" customHeight="1">
      <c r="A524" s="135"/>
      <c r="B524" s="16"/>
      <c r="C524" s="16"/>
      <c r="D524" s="16"/>
      <c r="E524" s="136" t="s">
        <v>442</v>
      </c>
      <c r="F524" s="125" t="s">
        <v>19</v>
      </c>
      <c r="G524" s="137" t="s">
        <v>537</v>
      </c>
      <c r="H524" s="97" t="s">
        <v>443</v>
      </c>
      <c r="I524" s="138" t="s">
        <v>444</v>
      </c>
    </row>
    <row r="525" spans="1:11" s="11" customFormat="1" ht="9.9499999999999993" customHeight="1">
      <c r="A525" s="135"/>
      <c r="B525" s="16"/>
      <c r="C525" s="16"/>
      <c r="D525" s="16"/>
      <c r="E525" s="44" t="s">
        <v>586</v>
      </c>
      <c r="F525" s="45" t="s">
        <v>464</v>
      </c>
      <c r="G525" s="147">
        <v>1.3</v>
      </c>
      <c r="H525" s="121">
        <v>17.93</v>
      </c>
      <c r="I525" s="51">
        <f>ROUND(G525*H525,2)</f>
        <v>23.31</v>
      </c>
    </row>
    <row r="526" spans="1:11" s="11" customFormat="1" ht="9.9499999999999993" customHeight="1">
      <c r="A526" s="135"/>
      <c r="B526" s="16"/>
      <c r="C526" s="16"/>
      <c r="D526" s="16"/>
      <c r="E526" s="44" t="s">
        <v>483</v>
      </c>
      <c r="F526" s="45" t="s">
        <v>464</v>
      </c>
      <c r="G526" s="147">
        <v>0.6</v>
      </c>
      <c r="H526" s="133" t="s">
        <v>485</v>
      </c>
      <c r="I526" s="51">
        <f>ROUND(G526*H526,2)</f>
        <v>8.68</v>
      </c>
    </row>
    <row r="527" spans="1:11" s="11" customFormat="1" ht="20.100000000000001" customHeight="1">
      <c r="A527" s="135"/>
      <c r="B527" s="16"/>
      <c r="C527" s="16"/>
      <c r="D527" s="16"/>
      <c r="E527" s="44" t="s">
        <v>589</v>
      </c>
      <c r="F527" s="45" t="s">
        <v>297</v>
      </c>
      <c r="G527" s="147">
        <v>3</v>
      </c>
      <c r="H527" s="121">
        <v>20.75</v>
      </c>
      <c r="I527" s="51">
        <f>ROUND(G527*H527,2)</f>
        <v>62.25</v>
      </c>
    </row>
    <row r="528" spans="1:11" s="11" customFormat="1" ht="20.100000000000001" customHeight="1">
      <c r="A528" s="135"/>
      <c r="B528" s="16"/>
      <c r="C528" s="16"/>
      <c r="D528" s="16"/>
      <c r="E528" s="44" t="s">
        <v>595</v>
      </c>
      <c r="F528" s="45" t="s">
        <v>478</v>
      </c>
      <c r="G528" s="147">
        <v>1.68</v>
      </c>
      <c r="H528" s="121">
        <v>413.71</v>
      </c>
      <c r="I528" s="51">
        <f>ROUND(G528*H528,2)</f>
        <v>695.03</v>
      </c>
    </row>
    <row r="529" spans="1:18" s="11" customFormat="1" ht="9.9499999999999993" customHeight="1">
      <c r="A529" s="135"/>
      <c r="B529" s="16"/>
      <c r="C529" s="16"/>
      <c r="D529" s="16"/>
      <c r="E529" s="44" t="s">
        <v>592</v>
      </c>
      <c r="F529" s="45" t="s">
        <v>297</v>
      </c>
      <c r="G529" s="147">
        <v>19.8</v>
      </c>
      <c r="H529" s="121">
        <v>6.5000000000000002E-2</v>
      </c>
      <c r="I529" s="51">
        <f>ROUND(G529*H529,2)</f>
        <v>1.29</v>
      </c>
    </row>
    <row r="530" spans="1:18" s="11" customFormat="1" ht="13.7" customHeight="1">
      <c r="A530" s="135"/>
      <c r="B530" s="16"/>
      <c r="C530" s="16"/>
      <c r="D530" s="16"/>
      <c r="E530" s="124"/>
      <c r="F530" s="125" t="s">
        <v>451</v>
      </c>
      <c r="G530" s="126"/>
      <c r="H530" s="127"/>
      <c r="I530" s="128">
        <f>SUM(I525:I529)</f>
        <v>790.56</v>
      </c>
    </row>
    <row r="531" spans="1:18" s="11" customFormat="1" ht="30" customHeight="1">
      <c r="A531" s="110" t="s">
        <v>132</v>
      </c>
      <c r="B531" s="110" t="s">
        <v>115</v>
      </c>
      <c r="C531" s="110" t="s">
        <v>12</v>
      </c>
      <c r="D531" s="132">
        <v>91299</v>
      </c>
      <c r="E531" s="111" t="str">
        <f>VLOOKUP(D531,SERVIÇOS_AGOST!$A$7:$D$7425,2,0)</f>
        <v>PORTA DE MADEIRA, TIPO MEXICANA, MACIÇA (PESADA OU SUPERPESADA), 80X210CM, ESPESSURA DE 3,5CM, INCLUSO DOBRADIÇAS - FORNECIMENTO E INSTALAÇÃO. AF_12/2019</v>
      </c>
      <c r="F531" s="112" t="str">
        <f>VLOOKUP(D531,SERVIÇOS_AGOST!$A$7:$D$7425,3,0)</f>
        <v>UN</v>
      </c>
      <c r="G531" s="129">
        <f>VLOOKUP(D531,SERVIÇOS_AGOST!$A$7:$D$7425,4,0)</f>
        <v>1493.57</v>
      </c>
      <c r="H531" s="114">
        <v>1493.57</v>
      </c>
      <c r="I531" s="115"/>
      <c r="K531" s="116">
        <f>ROUND(H531*0.75,2)</f>
        <v>1120.18</v>
      </c>
    </row>
    <row r="532" spans="1:18" s="11" customFormat="1" ht="9.9499999999999993" customHeight="1">
      <c r="A532" s="135"/>
      <c r="B532" s="16"/>
      <c r="C532" s="16"/>
      <c r="D532" s="16"/>
      <c r="E532" s="136" t="s">
        <v>442</v>
      </c>
      <c r="F532" s="125" t="s">
        <v>19</v>
      </c>
      <c r="G532" s="137" t="s">
        <v>537</v>
      </c>
      <c r="H532" s="97" t="s">
        <v>443</v>
      </c>
      <c r="I532" s="138" t="s">
        <v>444</v>
      </c>
    </row>
    <row r="533" spans="1:18" s="11" customFormat="1" ht="9.9499999999999993" customHeight="1">
      <c r="A533" s="135"/>
      <c r="B533" s="16"/>
      <c r="C533" s="16"/>
      <c r="D533" s="16"/>
      <c r="E533" s="44" t="s">
        <v>586</v>
      </c>
      <c r="F533" s="45" t="s">
        <v>464</v>
      </c>
      <c r="G533" s="147">
        <v>1.8</v>
      </c>
      <c r="H533" s="121">
        <v>17.93</v>
      </c>
      <c r="I533" s="51">
        <f>ROUND(G533*H533,2)</f>
        <v>32.270000000000003</v>
      </c>
    </row>
    <row r="534" spans="1:18" s="11" customFormat="1" ht="9.9499999999999993" customHeight="1">
      <c r="A534" s="135"/>
      <c r="B534" s="16"/>
      <c r="C534" s="16"/>
      <c r="D534" s="16"/>
      <c r="E534" s="44" t="s">
        <v>483</v>
      </c>
      <c r="F534" s="45" t="s">
        <v>464</v>
      </c>
      <c r="G534" s="147">
        <v>0.8</v>
      </c>
      <c r="H534" s="133" t="s">
        <v>485</v>
      </c>
      <c r="I534" s="51">
        <f>ROUND(G534*H534,2)</f>
        <v>11.58</v>
      </c>
    </row>
    <row r="535" spans="1:18" s="11" customFormat="1" ht="20.100000000000001" customHeight="1">
      <c r="A535" s="135"/>
      <c r="B535" s="16"/>
      <c r="C535" s="16"/>
      <c r="D535" s="16"/>
      <c r="E535" s="44" t="s">
        <v>589</v>
      </c>
      <c r="F535" s="45" t="s">
        <v>297</v>
      </c>
      <c r="G535" s="147">
        <v>3</v>
      </c>
      <c r="H535" s="121">
        <v>20.75</v>
      </c>
      <c r="I535" s="51">
        <f>ROUND(G535*H535,2)</f>
        <v>62.25</v>
      </c>
    </row>
    <row r="536" spans="1:18" s="11" customFormat="1" ht="20.100000000000001" customHeight="1">
      <c r="A536" s="135"/>
      <c r="B536" s="16"/>
      <c r="C536" s="16"/>
      <c r="D536" s="16"/>
      <c r="E536" s="44" t="s">
        <v>596</v>
      </c>
      <c r="F536" s="45" t="s">
        <v>478</v>
      </c>
      <c r="G536" s="147">
        <v>1.68</v>
      </c>
      <c r="H536" s="121">
        <v>602.85</v>
      </c>
      <c r="I536" s="48">
        <f>ROUND(G536*H536,2)</f>
        <v>1012.79</v>
      </c>
    </row>
    <row r="537" spans="1:18" s="11" customFormat="1" ht="9.9499999999999993" customHeight="1">
      <c r="A537" s="135"/>
      <c r="B537" s="16"/>
      <c r="C537" s="16"/>
      <c r="D537" s="16"/>
      <c r="E537" s="44" t="s">
        <v>592</v>
      </c>
      <c r="F537" s="45" t="s">
        <v>297</v>
      </c>
      <c r="G537" s="147">
        <v>19.8</v>
      </c>
      <c r="H537" s="121">
        <v>6.5000000000000002E-2</v>
      </c>
      <c r="I537" s="51">
        <f>ROUND(G537*H537,2)</f>
        <v>1.29</v>
      </c>
    </row>
    <row r="538" spans="1:18" s="11" customFormat="1" ht="13.7" customHeight="1">
      <c r="A538" s="135"/>
      <c r="B538" s="16"/>
      <c r="C538" s="16"/>
      <c r="D538" s="16"/>
      <c r="E538" s="124"/>
      <c r="F538" s="125" t="s">
        <v>451</v>
      </c>
      <c r="G538" s="126"/>
      <c r="H538" s="127"/>
      <c r="I538" s="128">
        <f>SUM(I533:I537)</f>
        <v>1120.1799999999998</v>
      </c>
    </row>
    <row r="539" spans="1:18" s="11" customFormat="1" ht="39.950000000000003" customHeight="1">
      <c r="A539" s="149" t="s">
        <v>133</v>
      </c>
      <c r="B539" s="149" t="s">
        <v>115</v>
      </c>
      <c r="C539" s="149" t="s">
        <v>12</v>
      </c>
      <c r="D539" s="150">
        <v>91014</v>
      </c>
      <c r="E539" s="151" t="str">
        <f>VLOOKUP(D539,SERVIÇOS_AGOST!$A$7:$D$7425,2,0)</f>
        <v>KIT DE PORTA DE MADEIRA PARA VERNIZ, SEMI-OCA (LEVE OU MÉDIA), PADRÃO MÉDIO, 70X210CM, ESPESSURA DE 3,5CM, ITENS INCLUSOS: DOBRADIÇAS, MONTAGEM E INSTALAÇÃO DO BATENTE, SEM FECHADURA - FORNECIMENTO E INSTALAÇÃO. AF_12/2019</v>
      </c>
      <c r="F539" s="152" t="str">
        <f>VLOOKUP(D539,SERVIÇOS_AGOST!$A$7:$D$7425,3,0)</f>
        <v>UN</v>
      </c>
      <c r="G539" s="153">
        <f>VLOOKUP(D539,SERVIÇOS_AGOST!$A$7:$D$7425,4,0)</f>
        <v>672.38</v>
      </c>
      <c r="H539" s="154">
        <v>672.38</v>
      </c>
      <c r="I539" s="155"/>
      <c r="J539" s="156"/>
      <c r="K539" s="157">
        <f>ROUND(H539*0.75,2)</f>
        <v>504.29</v>
      </c>
      <c r="L539" s="158"/>
      <c r="M539" s="158"/>
      <c r="N539" s="158"/>
      <c r="O539" s="158"/>
      <c r="P539" s="158"/>
      <c r="Q539" s="158"/>
      <c r="R539" s="158"/>
    </row>
    <row r="540" spans="1:18" s="11" customFormat="1" ht="9.9499999999999993" customHeight="1">
      <c r="A540" s="135"/>
      <c r="B540" s="16"/>
      <c r="C540" s="16"/>
      <c r="D540" s="16"/>
      <c r="E540" s="136" t="s">
        <v>442</v>
      </c>
      <c r="F540" s="125" t="s">
        <v>19</v>
      </c>
      <c r="G540" s="137" t="s">
        <v>537</v>
      </c>
      <c r="H540" s="97" t="s">
        <v>443</v>
      </c>
      <c r="I540" s="138" t="s">
        <v>444</v>
      </c>
    </row>
    <row r="541" spans="1:18" s="11" customFormat="1" ht="20.100000000000001" customHeight="1">
      <c r="A541" s="135"/>
      <c r="B541" s="16"/>
      <c r="C541" s="16"/>
      <c r="D541" s="16"/>
      <c r="E541" s="44" t="s">
        <v>597</v>
      </c>
      <c r="F541" s="45" t="s">
        <v>297</v>
      </c>
      <c r="G541" s="118" t="s">
        <v>501</v>
      </c>
      <c r="H541" s="121">
        <v>229.55</v>
      </c>
      <c r="I541" s="51">
        <f>ROUND(G541*H541,2)</f>
        <v>229.55</v>
      </c>
    </row>
    <row r="542" spans="1:18" s="11" customFormat="1" ht="20.100000000000001" customHeight="1">
      <c r="A542" s="135"/>
      <c r="B542" s="16"/>
      <c r="C542" s="16"/>
      <c r="D542" s="16"/>
      <c r="E542" s="159" t="s">
        <v>598</v>
      </c>
      <c r="F542" s="45" t="s">
        <v>297</v>
      </c>
      <c r="G542" s="118" t="s">
        <v>501</v>
      </c>
      <c r="H542" s="121">
        <v>192.13</v>
      </c>
      <c r="I542" s="51">
        <f>ROUND(G542*H542,2)</f>
        <v>192.13</v>
      </c>
    </row>
    <row r="543" spans="1:18" s="11" customFormat="1" ht="20.100000000000001" customHeight="1">
      <c r="A543" s="135"/>
      <c r="B543" s="16"/>
      <c r="C543" s="16"/>
      <c r="D543" s="16"/>
      <c r="E543" s="44" t="s">
        <v>599</v>
      </c>
      <c r="F543" s="45" t="s">
        <v>53</v>
      </c>
      <c r="G543" s="147">
        <v>11.1</v>
      </c>
      <c r="H543" s="121">
        <v>7.45</v>
      </c>
      <c r="I543" s="51">
        <f>ROUND(G543*H543,2)</f>
        <v>82.7</v>
      </c>
    </row>
    <row r="544" spans="1:18" s="11" customFormat="1" ht="13.7" customHeight="1">
      <c r="A544" s="135"/>
      <c r="B544" s="16"/>
      <c r="C544" s="16"/>
      <c r="D544" s="16"/>
      <c r="E544" s="124"/>
      <c r="F544" s="125" t="s">
        <v>451</v>
      </c>
      <c r="G544" s="126"/>
      <c r="H544" s="127"/>
      <c r="I544" s="128">
        <f>SUM(I541:I543)</f>
        <v>504.38</v>
      </c>
    </row>
    <row r="545" spans="1:11" s="11" customFormat="1" ht="39.950000000000003" customHeight="1">
      <c r="A545" s="110" t="s">
        <v>134</v>
      </c>
      <c r="B545" s="110" t="s">
        <v>115</v>
      </c>
      <c r="C545" s="110" t="s">
        <v>12</v>
      </c>
      <c r="D545" s="132">
        <v>91015</v>
      </c>
      <c r="E545" s="111" t="str">
        <f>VLOOKUP(D545,SERVIÇOS_AGOST!$A$7:$D$7425,2,0)</f>
        <v>KIT DE PORTA DE MADEIRA PARA VERNIZ, SEMI-OCA (LEVE OU MÉDIA), PADRÃO MÉDIO, 80X210CM, ESPESSURA DE 3,5CM, ITENS INCLUSOS: DOBRADIÇAS, MONTAGEM E INSTALAÇÃO DO BATENTE, SEM FECHADURA - FORNECIMENTO E INSTALAÇÃO. AF_12/2019</v>
      </c>
      <c r="F545" s="112" t="str">
        <f>VLOOKUP(D545,SERVIÇOS_AGOST!$A$7:$D$7425,3,0)</f>
        <v>UN</v>
      </c>
      <c r="G545" s="129">
        <f>VLOOKUP(D545,SERVIÇOS_AGOST!$A$7:$D$7425,4,0)</f>
        <v>720.65</v>
      </c>
      <c r="H545" s="114">
        <v>720.65</v>
      </c>
      <c r="I545" s="115"/>
      <c r="K545" s="116">
        <f>ROUND(H545*0.75,2)</f>
        <v>540.49</v>
      </c>
    </row>
    <row r="546" spans="1:11" s="11" customFormat="1" ht="9.9499999999999993" customHeight="1">
      <c r="A546" s="135"/>
      <c r="B546" s="16"/>
      <c r="C546" s="16"/>
      <c r="D546" s="16"/>
      <c r="E546" s="136" t="s">
        <v>442</v>
      </c>
      <c r="F546" s="125" t="s">
        <v>19</v>
      </c>
      <c r="G546" s="137" t="s">
        <v>537</v>
      </c>
      <c r="H546" s="97" t="s">
        <v>443</v>
      </c>
      <c r="I546" s="138" t="s">
        <v>444</v>
      </c>
    </row>
    <row r="547" spans="1:11" s="11" customFormat="1" ht="20.100000000000001" customHeight="1">
      <c r="A547" s="135"/>
      <c r="B547" s="16"/>
      <c r="C547" s="16"/>
      <c r="D547" s="16"/>
      <c r="E547" s="44" t="s">
        <v>597</v>
      </c>
      <c r="F547" s="45" t="s">
        <v>297</v>
      </c>
      <c r="G547" s="118" t="s">
        <v>501</v>
      </c>
      <c r="H547" s="121">
        <v>229.55</v>
      </c>
      <c r="I547" s="51">
        <f>ROUND(G547*H547,2)</f>
        <v>229.55</v>
      </c>
    </row>
    <row r="548" spans="1:11" s="11" customFormat="1" ht="20.100000000000001" customHeight="1">
      <c r="A548" s="135"/>
      <c r="B548" s="16"/>
      <c r="C548" s="16"/>
      <c r="D548" s="16"/>
      <c r="E548" s="159" t="s">
        <v>600</v>
      </c>
      <c r="F548" s="45" t="s">
        <v>297</v>
      </c>
      <c r="G548" s="118" t="s">
        <v>501</v>
      </c>
      <c r="H548" s="121">
        <v>246.5</v>
      </c>
      <c r="I548" s="51">
        <f>ROUND(G548*H548,2)</f>
        <v>246.5</v>
      </c>
    </row>
    <row r="549" spans="1:11" s="11" customFormat="1" ht="20.100000000000001" customHeight="1">
      <c r="A549" s="135"/>
      <c r="B549" s="16"/>
      <c r="C549" s="16"/>
      <c r="D549" s="16"/>
      <c r="E549" s="44" t="s">
        <v>599</v>
      </c>
      <c r="F549" s="45" t="s">
        <v>53</v>
      </c>
      <c r="G549" s="147">
        <v>8.65</v>
      </c>
      <c r="H549" s="121">
        <v>7.45</v>
      </c>
      <c r="I549" s="51">
        <f>ROUND(G549*H549,2)</f>
        <v>64.44</v>
      </c>
    </row>
    <row r="550" spans="1:11" s="11" customFormat="1" ht="13.7" customHeight="1">
      <c r="A550" s="135"/>
      <c r="B550" s="16"/>
      <c r="C550" s="16"/>
      <c r="D550" s="16"/>
      <c r="E550" s="124"/>
      <c r="F550" s="125" t="s">
        <v>451</v>
      </c>
      <c r="G550" s="160"/>
      <c r="H550" s="127"/>
      <c r="I550" s="128">
        <f>SUM(I547:I549)</f>
        <v>540.49</v>
      </c>
    </row>
    <row r="551" spans="1:11" s="11" customFormat="1" ht="39.950000000000003" customHeight="1">
      <c r="A551" s="110" t="s">
        <v>135</v>
      </c>
      <c r="B551" s="110" t="s">
        <v>115</v>
      </c>
      <c r="C551" s="110" t="s">
        <v>12</v>
      </c>
      <c r="D551" s="132">
        <v>91016</v>
      </c>
      <c r="E551" s="111" t="str">
        <f>VLOOKUP(D551,SERVIÇOS_AGOST!$A$7:$D$7425,2,0)</f>
        <v>KIT DE PORTA DE MADEIRA PARA VERNIZ, SEMI-OCA (LEVE OU MÉDIA), PADRÃO MÉDIO, 90X210CM, ESPESSURA DE 3,5CM, ITENS INCLUSOS: DOBRADIÇAS, MONTAGEM E INSTALAÇÃO DO BATENTE, SEM FECHADURA - FORNECIMENTO E INSTALAÇÃO. AF_12/2019</v>
      </c>
      <c r="F551" s="112" t="str">
        <f>VLOOKUP(D551,SERVIÇOS_AGOST!$A$7:$D$7425,3,0)</f>
        <v>UN</v>
      </c>
      <c r="G551" s="129">
        <f>VLOOKUP(D551,SERVIÇOS_AGOST!$A$7:$D$7425,4,0)</f>
        <v>758</v>
      </c>
      <c r="H551" s="114">
        <v>758</v>
      </c>
      <c r="I551" s="115"/>
      <c r="K551" s="116">
        <f>ROUND(H551*0.75,2)</f>
        <v>568.5</v>
      </c>
    </row>
    <row r="552" spans="1:11" s="11" customFormat="1" ht="9.9499999999999993" customHeight="1">
      <c r="A552" s="135"/>
      <c r="B552" s="16"/>
      <c r="C552" s="16"/>
      <c r="D552" s="16"/>
      <c r="E552" s="136" t="s">
        <v>442</v>
      </c>
      <c r="F552" s="125" t="s">
        <v>19</v>
      </c>
      <c r="G552" s="137" t="s">
        <v>537</v>
      </c>
      <c r="H552" s="97" t="s">
        <v>443</v>
      </c>
      <c r="I552" s="138" t="s">
        <v>444</v>
      </c>
    </row>
    <row r="553" spans="1:11" s="11" customFormat="1" ht="20.100000000000001" customHeight="1">
      <c r="A553" s="135"/>
      <c r="B553" s="16"/>
      <c r="C553" s="16"/>
      <c r="D553" s="16"/>
      <c r="E553" s="44" t="s">
        <v>597</v>
      </c>
      <c r="F553" s="45" t="s">
        <v>297</v>
      </c>
      <c r="G553" s="118" t="s">
        <v>501</v>
      </c>
      <c r="H553" s="121">
        <v>229.55</v>
      </c>
      <c r="I553" s="51">
        <f>ROUND(G553*H553,2)</f>
        <v>229.55</v>
      </c>
    </row>
    <row r="554" spans="1:11" s="11" customFormat="1" ht="20.100000000000001" customHeight="1">
      <c r="A554" s="135"/>
      <c r="B554" s="16"/>
      <c r="C554" s="16"/>
      <c r="D554" s="16"/>
      <c r="E554" s="159" t="s">
        <v>601</v>
      </c>
      <c r="F554" s="45" t="s">
        <v>297</v>
      </c>
      <c r="G554" s="118" t="s">
        <v>501</v>
      </c>
      <c r="H554" s="121">
        <v>262.55</v>
      </c>
      <c r="I554" s="51">
        <f>ROUND(G554*H554,2)</f>
        <v>262.55</v>
      </c>
    </row>
    <row r="555" spans="1:11" s="11" customFormat="1" ht="20.100000000000001" customHeight="1">
      <c r="A555" s="135"/>
      <c r="B555" s="16"/>
      <c r="C555" s="16"/>
      <c r="D555" s="16"/>
      <c r="E555" s="44" t="s">
        <v>599</v>
      </c>
      <c r="F555" s="45" t="s">
        <v>53</v>
      </c>
      <c r="G555" s="147">
        <v>10.25</v>
      </c>
      <c r="H555" s="121">
        <v>7.45</v>
      </c>
      <c r="I555" s="51">
        <f>ROUND(G555*H555,2)</f>
        <v>76.36</v>
      </c>
    </row>
    <row r="556" spans="1:11" s="11" customFormat="1" ht="13.7" customHeight="1">
      <c r="A556" s="135"/>
      <c r="B556" s="16"/>
      <c r="C556" s="16"/>
      <c r="D556" s="16"/>
      <c r="E556" s="124"/>
      <c r="F556" s="125" t="s">
        <v>451</v>
      </c>
      <c r="G556" s="160"/>
      <c r="H556" s="127"/>
      <c r="I556" s="128">
        <f>SUM(I553:I555)</f>
        <v>568.46</v>
      </c>
    </row>
    <row r="557" spans="1:11" s="11" customFormat="1" ht="30" customHeight="1">
      <c r="A557" s="110" t="s">
        <v>136</v>
      </c>
      <c r="B557" s="110" t="s">
        <v>115</v>
      </c>
      <c r="C557" s="110" t="s">
        <v>12</v>
      </c>
      <c r="D557" s="132">
        <v>90830</v>
      </c>
      <c r="E557" s="111" t="str">
        <f>VLOOKUP(D557,SERVIÇOS_AGOST!$A$7:$D$7425,2,0)</f>
        <v>FECHADURA DE EMBUTIR COM CILINDRO, EXTERNA, COMPLETA, ACABAMENTO PADRÃO MÉDIO, INCLUSO EXECUÇÃO DE FURO - FORNECIMENTO E INSTALAÇÃO. AF_12/2019</v>
      </c>
      <c r="F557" s="112" t="str">
        <f>VLOOKUP(D557,SERVIÇOS_AGOST!$A$7:$D$7425,3,0)</f>
        <v>UN</v>
      </c>
      <c r="G557" s="129">
        <f>VLOOKUP(D557,SERVIÇOS_AGOST!$A$7:$D$7425,4,0)</f>
        <v>179.76</v>
      </c>
      <c r="H557" s="114">
        <v>179.76</v>
      </c>
      <c r="I557" s="115"/>
      <c r="K557" s="116">
        <f>ROUND(H557*0.75,2)</f>
        <v>134.82</v>
      </c>
    </row>
    <row r="558" spans="1:11" s="11" customFormat="1" ht="9.9499999999999993" customHeight="1">
      <c r="A558" s="135"/>
      <c r="B558" s="16"/>
      <c r="C558" s="16"/>
      <c r="D558" s="16"/>
      <c r="E558" s="136" t="s">
        <v>442</v>
      </c>
      <c r="F558" s="125" t="s">
        <v>19</v>
      </c>
      <c r="G558" s="137" t="s">
        <v>537</v>
      </c>
      <c r="H558" s="97" t="s">
        <v>443</v>
      </c>
      <c r="I558" s="138" t="s">
        <v>444</v>
      </c>
    </row>
    <row r="559" spans="1:11" s="11" customFormat="1" ht="9.9499999999999993" customHeight="1">
      <c r="A559" s="135"/>
      <c r="B559" s="16"/>
      <c r="C559" s="16"/>
      <c r="D559" s="16"/>
      <c r="E559" s="44" t="s">
        <v>586</v>
      </c>
      <c r="F559" s="45" t="s">
        <v>464</v>
      </c>
      <c r="G559" s="147">
        <v>0.8</v>
      </c>
      <c r="H559" s="121">
        <v>17.93</v>
      </c>
      <c r="I559" s="51">
        <f>ROUND(G559*H559,2)</f>
        <v>14.34</v>
      </c>
    </row>
    <row r="560" spans="1:11" s="11" customFormat="1" ht="9.9499999999999993" customHeight="1">
      <c r="A560" s="135"/>
      <c r="B560" s="16"/>
      <c r="C560" s="16"/>
      <c r="D560" s="16"/>
      <c r="E560" s="44" t="s">
        <v>483</v>
      </c>
      <c r="F560" s="45" t="s">
        <v>464</v>
      </c>
      <c r="G560" s="147">
        <v>0.4</v>
      </c>
      <c r="H560" s="133" t="s">
        <v>485</v>
      </c>
      <c r="I560" s="51">
        <f>ROUND(G560*H560,2)</f>
        <v>5.79</v>
      </c>
    </row>
    <row r="561" spans="1:11" s="11" customFormat="1" ht="30" customHeight="1">
      <c r="A561" s="135"/>
      <c r="B561" s="16"/>
      <c r="C561" s="16"/>
      <c r="D561" s="16"/>
      <c r="E561" s="159" t="s">
        <v>602</v>
      </c>
      <c r="F561" s="45" t="s">
        <v>509</v>
      </c>
      <c r="G561" s="118" t="s">
        <v>501</v>
      </c>
      <c r="H561" s="121">
        <v>114.7</v>
      </c>
      <c r="I561" s="51">
        <f>ROUND(G561*H561,2)</f>
        <v>114.7</v>
      </c>
    </row>
    <row r="562" spans="1:11" s="11" customFormat="1" ht="13.7" customHeight="1">
      <c r="A562" s="135"/>
      <c r="B562" s="16"/>
      <c r="C562" s="16"/>
      <c r="D562" s="16"/>
      <c r="E562" s="124"/>
      <c r="F562" s="125" t="s">
        <v>451</v>
      </c>
      <c r="G562" s="160"/>
      <c r="H562" s="127"/>
      <c r="I562" s="128">
        <f>SUM(I559:I561)</f>
        <v>134.83000000000001</v>
      </c>
    </row>
    <row r="563" spans="1:11" s="11" customFormat="1" ht="30" customHeight="1">
      <c r="A563" s="110" t="s">
        <v>137</v>
      </c>
      <c r="B563" s="110" t="s">
        <v>115</v>
      </c>
      <c r="C563" s="110" t="s">
        <v>12</v>
      </c>
      <c r="D563" s="132">
        <v>90831</v>
      </c>
      <c r="E563" s="111" t="str">
        <f>VLOOKUP(D563,SERVIÇOS_AGOST!$A$7:$D$7425,2,0)</f>
        <v>FECHADURA DE EMBUTIR PARA PORTA DE BANHEIRO, COMPLETA, ACABAMENTO PADRÃO MÉDIO, INCLUSO EXECUÇÃO DE FURO - FORNECIMENTO E INSTALAÇÃO. AF_12/2019</v>
      </c>
      <c r="F563" s="112" t="str">
        <f>VLOOKUP(D563,SERVIÇOS_AGOST!$A$7:$D$7425,3,0)</f>
        <v>UN</v>
      </c>
      <c r="G563" s="129">
        <f>VLOOKUP(D563,SERVIÇOS_AGOST!$A$7:$D$7425,4,0)</f>
        <v>159.35</v>
      </c>
      <c r="H563" s="114">
        <v>159.35</v>
      </c>
      <c r="I563" s="115"/>
      <c r="K563" s="116">
        <f>ROUND(H563*0.75,2)</f>
        <v>119.51</v>
      </c>
    </row>
    <row r="564" spans="1:11" s="11" customFormat="1" ht="9.9499999999999993" customHeight="1">
      <c r="A564" s="135"/>
      <c r="B564" s="16"/>
      <c r="C564" s="16"/>
      <c r="D564" s="16"/>
      <c r="E564" s="136" t="s">
        <v>442</v>
      </c>
      <c r="F564" s="125" t="s">
        <v>19</v>
      </c>
      <c r="G564" s="137" t="s">
        <v>537</v>
      </c>
      <c r="H564" s="97" t="s">
        <v>443</v>
      </c>
      <c r="I564" s="138" t="s">
        <v>444</v>
      </c>
    </row>
    <row r="565" spans="1:11" s="11" customFormat="1" ht="9.9499999999999993" customHeight="1">
      <c r="A565" s="135"/>
      <c r="B565" s="16"/>
      <c r="C565" s="16"/>
      <c r="D565" s="16"/>
      <c r="E565" s="44" t="s">
        <v>586</v>
      </c>
      <c r="F565" s="45" t="s">
        <v>464</v>
      </c>
      <c r="G565" s="147">
        <v>0.4</v>
      </c>
      <c r="H565" s="121">
        <v>17.93</v>
      </c>
      <c r="I565" s="51">
        <f>ROUND(G565*H565,2)</f>
        <v>7.17</v>
      </c>
    </row>
    <row r="566" spans="1:11" s="11" customFormat="1" ht="9.9499999999999993" customHeight="1">
      <c r="A566" s="135"/>
      <c r="B566" s="16"/>
      <c r="C566" s="16"/>
      <c r="D566" s="16"/>
      <c r="E566" s="44" t="s">
        <v>483</v>
      </c>
      <c r="F566" s="45" t="s">
        <v>464</v>
      </c>
      <c r="G566" s="147">
        <v>0.25</v>
      </c>
      <c r="H566" s="133" t="s">
        <v>485</v>
      </c>
      <c r="I566" s="51">
        <f>ROUND(G566*H566,2)</f>
        <v>3.62</v>
      </c>
    </row>
    <row r="567" spans="1:11" s="11" customFormat="1" ht="30" customHeight="1">
      <c r="A567" s="135"/>
      <c r="B567" s="16"/>
      <c r="C567" s="16"/>
      <c r="D567" s="16"/>
      <c r="E567" s="159" t="s">
        <v>603</v>
      </c>
      <c r="F567" s="45" t="s">
        <v>509</v>
      </c>
      <c r="G567" s="118" t="s">
        <v>501</v>
      </c>
      <c r="H567" s="121">
        <v>108.7</v>
      </c>
      <c r="I567" s="51">
        <f>ROUND(G567*H567,2)</f>
        <v>108.7</v>
      </c>
    </row>
    <row r="568" spans="1:11" s="11" customFormat="1" ht="13.7" customHeight="1">
      <c r="A568" s="135"/>
      <c r="B568" s="16"/>
      <c r="C568" s="16"/>
      <c r="D568" s="16"/>
      <c r="E568" s="124"/>
      <c r="F568" s="125" t="s">
        <v>451</v>
      </c>
      <c r="G568" s="160"/>
      <c r="H568" s="127"/>
      <c r="I568" s="128">
        <f>SUM(I565:I567)</f>
        <v>119.49000000000001</v>
      </c>
    </row>
    <row r="569" spans="1:11" s="11" customFormat="1" ht="39.950000000000003" customHeight="1">
      <c r="A569" s="110" t="s">
        <v>138</v>
      </c>
      <c r="B569" s="110" t="s">
        <v>115</v>
      </c>
      <c r="C569" s="110" t="s">
        <v>12</v>
      </c>
      <c r="D569" s="132">
        <v>90842</v>
      </c>
      <c r="E569" s="111" t="str">
        <f>VLOOKUP(D569,SERVIÇOS_AGOST!$A$7:$D$7425,2,0)</f>
        <v>KIT DE PORTA DE MADEIRA PARA PINTURA, SEMI-OCA (LEVE OU MÉDIA), PADRÃO MÉDIO, 70X210CM, ESPESSURA DE 3,5CM, ITENS INCLUSOS: DOBRADIÇAS, MONTAGEM E INSTALAÇÃO DO BATENTE, FECHADURA COM EXECUÇÃO DO FURO - FORNECIMENTO E INSTALAÇÃO. AF_12/2019</v>
      </c>
      <c r="F569" s="112" t="str">
        <f>VLOOKUP(D569,SERVIÇOS_AGOST!$A$7:$D$7425,3,0)</f>
        <v>UN</v>
      </c>
      <c r="G569" s="129">
        <f>VLOOKUP(D569,SERVIÇOS_AGOST!$A$7:$D$7425,4,0)</f>
        <v>822.12</v>
      </c>
      <c r="H569" s="114">
        <v>822.12</v>
      </c>
      <c r="I569" s="115"/>
      <c r="K569" s="116">
        <f>ROUND(H569*0.75,2)</f>
        <v>616.59</v>
      </c>
    </row>
    <row r="570" spans="1:11" s="11" customFormat="1" ht="9.9499999999999993" customHeight="1">
      <c r="A570" s="135"/>
      <c r="B570" s="16"/>
      <c r="C570" s="16"/>
      <c r="D570" s="16"/>
      <c r="E570" s="136" t="s">
        <v>442</v>
      </c>
      <c r="F570" s="125" t="s">
        <v>19</v>
      </c>
      <c r="G570" s="137" t="s">
        <v>537</v>
      </c>
      <c r="H570" s="97" t="s">
        <v>443</v>
      </c>
      <c r="I570" s="138" t="s">
        <v>444</v>
      </c>
    </row>
    <row r="571" spans="1:11" s="11" customFormat="1" ht="20.100000000000001" customHeight="1">
      <c r="A571" s="135"/>
      <c r="B571" s="16"/>
      <c r="C571" s="16"/>
      <c r="D571" s="16"/>
      <c r="E571" s="44" t="s">
        <v>597</v>
      </c>
      <c r="F571" s="45" t="s">
        <v>297</v>
      </c>
      <c r="G571" s="118" t="s">
        <v>501</v>
      </c>
      <c r="H571" s="121">
        <v>229.55</v>
      </c>
      <c r="I571" s="51">
        <f>ROUND(G571*H571,2)</f>
        <v>229.55</v>
      </c>
    </row>
    <row r="572" spans="1:11" s="11" customFormat="1" ht="20.100000000000001" customHeight="1">
      <c r="A572" s="135"/>
      <c r="B572" s="16"/>
      <c r="C572" s="16"/>
      <c r="D572" s="16"/>
      <c r="E572" s="159" t="s">
        <v>604</v>
      </c>
      <c r="F572" s="45" t="s">
        <v>297</v>
      </c>
      <c r="G572" s="118" t="s">
        <v>501</v>
      </c>
      <c r="H572" s="121">
        <v>197.32</v>
      </c>
      <c r="I572" s="51">
        <f>ROUND(G572*H572,2)</f>
        <v>197.32</v>
      </c>
    </row>
    <row r="573" spans="1:11" s="11" customFormat="1" ht="20.100000000000001" customHeight="1">
      <c r="A573" s="135"/>
      <c r="B573" s="16"/>
      <c r="C573" s="16"/>
      <c r="D573" s="16"/>
      <c r="E573" s="159" t="s">
        <v>605</v>
      </c>
      <c r="F573" s="45" t="s">
        <v>297</v>
      </c>
      <c r="G573" s="118" t="s">
        <v>501</v>
      </c>
      <c r="H573" s="121">
        <v>121.45</v>
      </c>
      <c r="I573" s="51">
        <f>ROUND(G573*H573,2)</f>
        <v>121.45</v>
      </c>
    </row>
    <row r="574" spans="1:11" s="11" customFormat="1" ht="20.100000000000001" customHeight="1">
      <c r="A574" s="135"/>
      <c r="B574" s="16"/>
      <c r="C574" s="16"/>
      <c r="D574" s="16"/>
      <c r="E574" s="44" t="s">
        <v>599</v>
      </c>
      <c r="F574" s="45" t="s">
        <v>53</v>
      </c>
      <c r="G574" s="147">
        <v>9.1649999999999991</v>
      </c>
      <c r="H574" s="121">
        <v>7.45</v>
      </c>
      <c r="I574" s="51">
        <f>ROUND(G574*H574,2)</f>
        <v>68.28</v>
      </c>
    </row>
    <row r="575" spans="1:11" s="11" customFormat="1" ht="13.7" customHeight="1">
      <c r="A575" s="135"/>
      <c r="B575" s="16"/>
      <c r="C575" s="16"/>
      <c r="D575" s="16"/>
      <c r="E575" s="124"/>
      <c r="F575" s="125" t="s">
        <v>451</v>
      </c>
      <c r="G575" s="160"/>
      <c r="H575" s="127"/>
      <c r="I575" s="128">
        <f>SUM(I571:I574)</f>
        <v>616.6</v>
      </c>
    </row>
    <row r="576" spans="1:11" s="11" customFormat="1" ht="39.950000000000003" customHeight="1">
      <c r="A576" s="110" t="s">
        <v>139</v>
      </c>
      <c r="B576" s="110" t="s">
        <v>115</v>
      </c>
      <c r="C576" s="110" t="s">
        <v>12</v>
      </c>
      <c r="D576" s="132">
        <v>90843</v>
      </c>
      <c r="E576" s="111" t="str">
        <f>VLOOKUP(D576,SERVIÇOS_AGOST!$A$7:$D$7425,2,0)</f>
        <v>KIT DE PORTA DE MADEIRA PARA PINTURA, SEMI-OCA (LEVE OU MÉDIA), PADRÃO MÉDIO, 80X210CM, ESPESSURA DE 3,5CM, ITENS INCLUSOS: DOBRADIÇAS, MONTAGEM E INSTALAÇÃO DO BATENTE, FECHADURA COM EXECUÇÃO DO FURO - FORNECIMENTO E INSTALAÇÃO. AF_12/2019</v>
      </c>
      <c r="F576" s="112" t="str">
        <f>VLOOKUP(D576,SERVIÇOS_AGOST!$A$7:$D$7425,3,0)</f>
        <v>UN</v>
      </c>
      <c r="G576" s="129">
        <f>VLOOKUP(D576,SERVIÇOS_AGOST!$A$7:$D$7425,4,0)</f>
        <v>863.17</v>
      </c>
      <c r="H576" s="114">
        <v>863.17</v>
      </c>
      <c r="I576" s="115"/>
      <c r="K576" s="116">
        <f>ROUND(H576*0.75,2)</f>
        <v>647.38</v>
      </c>
    </row>
    <row r="577" spans="1:11" s="11" customFormat="1" ht="9.9499999999999993" customHeight="1">
      <c r="A577" s="135"/>
      <c r="B577" s="16"/>
      <c r="C577" s="16"/>
      <c r="D577" s="16"/>
      <c r="E577" s="136" t="s">
        <v>442</v>
      </c>
      <c r="F577" s="125" t="s">
        <v>19</v>
      </c>
      <c r="G577" s="137" t="s">
        <v>537</v>
      </c>
      <c r="H577" s="97" t="s">
        <v>443</v>
      </c>
      <c r="I577" s="138" t="s">
        <v>444</v>
      </c>
    </row>
    <row r="578" spans="1:11" s="11" customFormat="1" ht="20.100000000000001" customHeight="1">
      <c r="A578" s="135"/>
      <c r="B578" s="16"/>
      <c r="C578" s="16"/>
      <c r="D578" s="16"/>
      <c r="E578" s="44" t="s">
        <v>597</v>
      </c>
      <c r="F578" s="45" t="s">
        <v>297</v>
      </c>
      <c r="G578" s="118" t="s">
        <v>501</v>
      </c>
      <c r="H578" s="121">
        <v>229.55</v>
      </c>
      <c r="I578" s="51">
        <f>ROUND(G578*H578,2)</f>
        <v>229.55</v>
      </c>
    </row>
    <row r="579" spans="1:11" s="11" customFormat="1" ht="20.100000000000001" customHeight="1">
      <c r="A579" s="135"/>
      <c r="B579" s="16"/>
      <c r="C579" s="16"/>
      <c r="D579" s="16"/>
      <c r="E579" s="159" t="s">
        <v>606</v>
      </c>
      <c r="F579" s="45" t="s">
        <v>297</v>
      </c>
      <c r="G579" s="118" t="s">
        <v>501</v>
      </c>
      <c r="H579" s="121">
        <v>198.55</v>
      </c>
      <c r="I579" s="161">
        <f>ROUND(G579*H579,2)</f>
        <v>198.55</v>
      </c>
    </row>
    <row r="580" spans="1:11" s="11" customFormat="1" ht="20.100000000000001" customHeight="1">
      <c r="A580" s="135"/>
      <c r="B580" s="16"/>
      <c r="C580" s="16"/>
      <c r="D580" s="16"/>
      <c r="E580" s="159" t="s">
        <v>607</v>
      </c>
      <c r="F580" s="45" t="s">
        <v>297</v>
      </c>
      <c r="G580" s="118" t="s">
        <v>501</v>
      </c>
      <c r="H580" s="121">
        <v>125.8</v>
      </c>
      <c r="I580" s="51">
        <f>ROUND(G580*H580,2)</f>
        <v>125.8</v>
      </c>
    </row>
    <row r="581" spans="1:11" s="11" customFormat="1" ht="20.100000000000001" customHeight="1">
      <c r="A581" s="135"/>
      <c r="B581" s="16"/>
      <c r="C581" s="16"/>
      <c r="D581" s="16"/>
      <c r="E581" s="44" t="s">
        <v>599</v>
      </c>
      <c r="F581" s="45" t="s">
        <v>53</v>
      </c>
      <c r="G581" s="147">
        <v>12.548</v>
      </c>
      <c r="H581" s="121">
        <v>7.45</v>
      </c>
      <c r="I581" s="51">
        <f>ROUND(G581*H581,2)</f>
        <v>93.48</v>
      </c>
    </row>
    <row r="582" spans="1:11" s="11" customFormat="1" ht="13.7" customHeight="1">
      <c r="A582" s="135"/>
      <c r="B582" s="16"/>
      <c r="C582" s="16"/>
      <c r="D582" s="16"/>
      <c r="E582" s="124"/>
      <c r="F582" s="125" t="s">
        <v>451</v>
      </c>
      <c r="G582" s="160"/>
      <c r="H582" s="127"/>
      <c r="I582" s="128">
        <f>SUM(I578:I581)</f>
        <v>647.38</v>
      </c>
    </row>
    <row r="583" spans="1:11" s="11" customFormat="1" ht="39.950000000000003" customHeight="1">
      <c r="A583" s="110" t="s">
        <v>140</v>
      </c>
      <c r="B583" s="110" t="s">
        <v>115</v>
      </c>
      <c r="C583" s="110" t="s">
        <v>12</v>
      </c>
      <c r="D583" s="132">
        <v>90844</v>
      </c>
      <c r="E583" s="111" t="str">
        <f>VLOOKUP(D583,SERVIÇOS_AGOST!$A$7:$D$7425,2,0)</f>
        <v>KIT DE PORTA DE MADEIRA PARA PINTURA, SEMI-OCA (LEVE OU MÉDIA), PADRÃO MÉDIO, 90X210CM, ESPESSURA DE 3,5CM, ITENS INCLUSOS: DOBRADIÇAS, MONTAGEM E INSTALAÇÃO DO BATENTE, FECHADURA COM EXECUÇÃO DO FURO - FORNECIMENTO E INSTALAÇÃO. AF_12/2019</v>
      </c>
      <c r="F583" s="112" t="str">
        <f>VLOOKUP(D583,SERVIÇOS_AGOST!$A$7:$D$7425,3,0)</f>
        <v>UN</v>
      </c>
      <c r="G583" s="129">
        <f>VLOOKUP(D583,SERVIÇOS_AGOST!$A$7:$D$7425,4,0)</f>
        <v>929.63</v>
      </c>
      <c r="H583" s="114">
        <v>929.63</v>
      </c>
      <c r="I583" s="115"/>
      <c r="K583" s="116">
        <f>ROUND(H583*0.75,2)</f>
        <v>697.22</v>
      </c>
    </row>
    <row r="584" spans="1:11" s="11" customFormat="1" ht="9.9499999999999993" customHeight="1">
      <c r="A584" s="135"/>
      <c r="B584" s="16"/>
      <c r="C584" s="16"/>
      <c r="D584" s="16"/>
      <c r="E584" s="136" t="s">
        <v>442</v>
      </c>
      <c r="F584" s="125" t="s">
        <v>19</v>
      </c>
      <c r="G584" s="137" t="s">
        <v>537</v>
      </c>
      <c r="H584" s="97" t="s">
        <v>443</v>
      </c>
      <c r="I584" s="138" t="s">
        <v>444</v>
      </c>
    </row>
    <row r="585" spans="1:11" s="11" customFormat="1" ht="20.100000000000001" customHeight="1">
      <c r="A585" s="135"/>
      <c r="B585" s="16"/>
      <c r="C585" s="16"/>
      <c r="D585" s="16"/>
      <c r="E585" s="44" t="s">
        <v>597</v>
      </c>
      <c r="F585" s="45" t="s">
        <v>297</v>
      </c>
      <c r="G585" s="118" t="s">
        <v>501</v>
      </c>
      <c r="H585" s="121">
        <v>229.55</v>
      </c>
      <c r="I585" s="51">
        <f>ROUND(G585*H585,2)</f>
        <v>229.55</v>
      </c>
    </row>
    <row r="586" spans="1:11" s="11" customFormat="1" ht="20.100000000000001" customHeight="1">
      <c r="A586" s="135"/>
      <c r="B586" s="16"/>
      <c r="C586" s="16"/>
      <c r="D586" s="16"/>
      <c r="E586" s="159" t="s">
        <v>608</v>
      </c>
      <c r="F586" s="45" t="s">
        <v>297</v>
      </c>
      <c r="G586" s="118" t="s">
        <v>501</v>
      </c>
      <c r="H586" s="121">
        <v>243.75</v>
      </c>
      <c r="I586" s="51">
        <f>ROUND(G586*H586,2)</f>
        <v>243.75</v>
      </c>
    </row>
    <row r="587" spans="1:11" s="11" customFormat="1" ht="20.100000000000001" customHeight="1">
      <c r="A587" s="135"/>
      <c r="B587" s="16"/>
      <c r="C587" s="16"/>
      <c r="D587" s="16"/>
      <c r="E587" s="159" t="s">
        <v>607</v>
      </c>
      <c r="F587" s="45" t="s">
        <v>297</v>
      </c>
      <c r="G587" s="118" t="s">
        <v>501</v>
      </c>
      <c r="H587" s="121">
        <v>125.8</v>
      </c>
      <c r="I587" s="51">
        <f>ROUND(G587*H587,2)</f>
        <v>125.8</v>
      </c>
    </row>
    <row r="588" spans="1:11" s="11" customFormat="1" ht="20.100000000000001" customHeight="1">
      <c r="A588" s="135"/>
      <c r="B588" s="16"/>
      <c r="C588" s="16"/>
      <c r="D588" s="16"/>
      <c r="E588" s="44" t="s">
        <v>599</v>
      </c>
      <c r="F588" s="45" t="s">
        <v>53</v>
      </c>
      <c r="G588" s="147">
        <v>13.17</v>
      </c>
      <c r="H588" s="121">
        <v>7.45</v>
      </c>
      <c r="I588" s="51">
        <f>ROUND(G588*H588,2)</f>
        <v>98.12</v>
      </c>
    </row>
    <row r="589" spans="1:11" s="11" customFormat="1" ht="13.7" customHeight="1">
      <c r="A589" s="135"/>
      <c r="B589" s="16"/>
      <c r="C589" s="16"/>
      <c r="D589" s="16"/>
      <c r="E589" s="124"/>
      <c r="F589" s="125" t="s">
        <v>451</v>
      </c>
      <c r="G589" s="160"/>
      <c r="H589" s="127"/>
      <c r="I589" s="128">
        <f>SUM(I585:I588)</f>
        <v>697.22</v>
      </c>
    </row>
    <row r="590" spans="1:11" s="11" customFormat="1" ht="39.950000000000003" customHeight="1">
      <c r="A590" s="110" t="s">
        <v>141</v>
      </c>
      <c r="B590" s="110" t="s">
        <v>115</v>
      </c>
      <c r="C590" s="110" t="s">
        <v>12</v>
      </c>
      <c r="D590" s="132">
        <v>90847</v>
      </c>
      <c r="E590" s="111" t="str">
        <f>VLOOKUP(D590,SERVIÇOS_AGOST!$A$7:$D$7425,2,0)</f>
        <v>KIT DE PORTA DE MADEIRA PARA PINTURA, SEMI-OCA (LEVE OU MÉDIA), PADRÃO MÉDIO, 60X210CM, ESPESSURA DE 3,5CM, ITENS INCLUSOS: DOBRADIÇAS, MONTAGEM E INSTALAÇÃO DO BATENTE, SEM FECHADURA - FORNECIMENTO E INSTALAÇÃO. AF_12/2019</v>
      </c>
      <c r="F590" s="112" t="str">
        <f>VLOOKUP(D590,SERVIÇOS_AGOST!$A$7:$D$7425,3,0)</f>
        <v>UN</v>
      </c>
      <c r="G590" s="129">
        <f>VLOOKUP(D590,SERVIÇOS_AGOST!$A$7:$D$7425,4,0)</f>
        <v>656.05</v>
      </c>
      <c r="H590" s="114">
        <v>656.05</v>
      </c>
      <c r="I590" s="115"/>
      <c r="K590" s="116">
        <f>ROUND(H590*0.75,2)</f>
        <v>492.04</v>
      </c>
    </row>
    <row r="591" spans="1:11" s="11" customFormat="1" ht="9.9499999999999993" customHeight="1">
      <c r="A591" s="135"/>
      <c r="B591" s="16"/>
      <c r="C591" s="16"/>
      <c r="D591" s="16"/>
      <c r="E591" s="136" t="s">
        <v>442</v>
      </c>
      <c r="F591" s="125" t="s">
        <v>19</v>
      </c>
      <c r="G591" s="137" t="s">
        <v>537</v>
      </c>
      <c r="H591" s="97" t="s">
        <v>443</v>
      </c>
      <c r="I591" s="138" t="s">
        <v>444</v>
      </c>
    </row>
    <row r="592" spans="1:11" s="11" customFormat="1" ht="20.100000000000001" customHeight="1">
      <c r="A592" s="135"/>
      <c r="B592" s="16"/>
      <c r="C592" s="16"/>
      <c r="D592" s="16"/>
      <c r="E592" s="44" t="s">
        <v>597</v>
      </c>
      <c r="F592" s="45" t="s">
        <v>297</v>
      </c>
      <c r="G592" s="118" t="s">
        <v>501</v>
      </c>
      <c r="H592" s="121">
        <v>229.55</v>
      </c>
      <c r="I592" s="51">
        <f>ROUND(G592*H592,2)</f>
        <v>229.55</v>
      </c>
    </row>
    <row r="593" spans="1:11" s="11" customFormat="1" ht="20.100000000000001" customHeight="1">
      <c r="A593" s="135"/>
      <c r="B593" s="16"/>
      <c r="C593" s="16"/>
      <c r="D593" s="16"/>
      <c r="E593" s="159" t="s">
        <v>609</v>
      </c>
      <c r="F593" s="45" t="s">
        <v>297</v>
      </c>
      <c r="G593" s="118" t="s">
        <v>501</v>
      </c>
      <c r="H593" s="121">
        <v>206.85</v>
      </c>
      <c r="I593" s="51">
        <f>ROUND(G593*H593,2)</f>
        <v>206.85</v>
      </c>
    </row>
    <row r="594" spans="1:11" s="11" customFormat="1" ht="20.100000000000001" customHeight="1">
      <c r="A594" s="135"/>
      <c r="B594" s="16"/>
      <c r="C594" s="16"/>
      <c r="D594" s="16"/>
      <c r="E594" s="44" t="s">
        <v>599</v>
      </c>
      <c r="F594" s="45" t="s">
        <v>53</v>
      </c>
      <c r="G594" s="147">
        <v>7.47</v>
      </c>
      <c r="H594" s="121">
        <v>7.45</v>
      </c>
      <c r="I594" s="51">
        <f>ROUND(G594*H594,2)</f>
        <v>55.65</v>
      </c>
    </row>
    <row r="595" spans="1:11" s="11" customFormat="1" ht="13.7" customHeight="1">
      <c r="A595" s="135"/>
      <c r="B595" s="16"/>
      <c r="C595" s="16"/>
      <c r="D595" s="16"/>
      <c r="E595" s="124"/>
      <c r="F595" s="125" t="s">
        <v>451</v>
      </c>
      <c r="G595" s="160"/>
      <c r="H595" s="127"/>
      <c r="I595" s="128">
        <f>SUM(I592:I594)</f>
        <v>492.04999999999995</v>
      </c>
    </row>
    <row r="596" spans="1:11" s="11" customFormat="1" ht="39.950000000000003" customHeight="1">
      <c r="A596" s="110" t="s">
        <v>142</v>
      </c>
      <c r="B596" s="110" t="s">
        <v>115</v>
      </c>
      <c r="C596" s="110" t="s">
        <v>12</v>
      </c>
      <c r="D596" s="132">
        <v>90848</v>
      </c>
      <c r="E596" s="111" t="str">
        <f>VLOOKUP(D596,SERVIÇOS_AGOST!$A$7:$D$7425,2,0)</f>
        <v>KIT DE PORTA DE MADEIRA PARA PINTURA, SEMI-OCA (LEVE OU MÉDIA), PADRÃO MÉDIO, 70X210CM, ESPESSURA DE 3,5CM, ITENS INCLUSOS: DOBRADIÇAS, MONTAGEM E INSTALAÇÃO DO BATENTE, SEM FECHADURA - FORNECIMENTO E INSTALAÇÃO. AF_12/2019</v>
      </c>
      <c r="F596" s="112" t="str">
        <f>VLOOKUP(D596,SERVIÇOS_AGOST!$A$7:$D$7425,3,0)</f>
        <v>UN</v>
      </c>
      <c r="G596" s="129">
        <f>VLOOKUP(D596,SERVIÇOS_AGOST!$A$7:$D$7425,4,0)</f>
        <v>662.77</v>
      </c>
      <c r="H596" s="114">
        <v>662.77</v>
      </c>
      <c r="I596" s="115"/>
      <c r="K596" s="116">
        <f>ROUND(H596*0.75,2)</f>
        <v>497.08</v>
      </c>
    </row>
    <row r="597" spans="1:11" s="11" customFormat="1" ht="9.9499999999999993" customHeight="1">
      <c r="A597" s="135"/>
      <c r="B597" s="16"/>
      <c r="C597" s="16"/>
      <c r="D597" s="16"/>
      <c r="E597" s="136" t="s">
        <v>442</v>
      </c>
      <c r="F597" s="125" t="s">
        <v>19</v>
      </c>
      <c r="G597" s="137" t="s">
        <v>537</v>
      </c>
      <c r="H597" s="97" t="s">
        <v>443</v>
      </c>
      <c r="I597" s="138" t="s">
        <v>444</v>
      </c>
    </row>
    <row r="598" spans="1:11" s="11" customFormat="1" ht="20.100000000000001" customHeight="1">
      <c r="A598" s="135"/>
      <c r="B598" s="16"/>
      <c r="C598" s="16"/>
      <c r="D598" s="16"/>
      <c r="E598" s="44" t="s">
        <v>597</v>
      </c>
      <c r="F598" s="45" t="s">
        <v>297</v>
      </c>
      <c r="G598" s="118" t="s">
        <v>501</v>
      </c>
      <c r="H598" s="121">
        <v>229.55</v>
      </c>
      <c r="I598" s="51">
        <f>ROUND(G598*H598,2)</f>
        <v>229.55</v>
      </c>
    </row>
    <row r="599" spans="1:11" s="11" customFormat="1" ht="20.100000000000001" customHeight="1">
      <c r="A599" s="135"/>
      <c r="B599" s="16"/>
      <c r="C599" s="16"/>
      <c r="D599" s="16"/>
      <c r="E599" s="159" t="s">
        <v>604</v>
      </c>
      <c r="F599" s="45" t="s">
        <v>297</v>
      </c>
      <c r="G599" s="118" t="s">
        <v>501</v>
      </c>
      <c r="H599" s="121">
        <v>197.32</v>
      </c>
      <c r="I599" s="51">
        <f>ROUND(G599*H599,2)</f>
        <v>197.32</v>
      </c>
    </row>
    <row r="600" spans="1:11" s="11" customFormat="1" ht="20.100000000000001" customHeight="1">
      <c r="A600" s="135"/>
      <c r="B600" s="16"/>
      <c r="C600" s="16"/>
      <c r="D600" s="16"/>
      <c r="E600" s="44" t="s">
        <v>599</v>
      </c>
      <c r="F600" s="45" t="s">
        <v>53</v>
      </c>
      <c r="G600" s="147">
        <v>9.42</v>
      </c>
      <c r="H600" s="121">
        <v>7.45</v>
      </c>
      <c r="I600" s="51">
        <f>ROUND(G600*H600,2)</f>
        <v>70.180000000000007</v>
      </c>
    </row>
    <row r="601" spans="1:11" s="11" customFormat="1" ht="13.7" customHeight="1">
      <c r="A601" s="135"/>
      <c r="B601" s="16"/>
      <c r="C601" s="16"/>
      <c r="D601" s="16"/>
      <c r="E601" s="124"/>
      <c r="F601" s="125" t="s">
        <v>451</v>
      </c>
      <c r="G601" s="160"/>
      <c r="H601" s="127"/>
      <c r="I601" s="128">
        <f>SUM(I598:I600)</f>
        <v>497.05</v>
      </c>
    </row>
    <row r="602" spans="1:11" s="11" customFormat="1" ht="39.950000000000003" customHeight="1">
      <c r="A602" s="110" t="s">
        <v>143</v>
      </c>
      <c r="B602" s="110" t="s">
        <v>115</v>
      </c>
      <c r="C602" s="110" t="s">
        <v>12</v>
      </c>
      <c r="D602" s="132">
        <v>90849</v>
      </c>
      <c r="E602" s="111" t="str">
        <f>VLOOKUP(D602,SERVIÇOS_AGOST!$A$7:$D$7425,2,0)</f>
        <v>KIT DE PORTA DE MADEIRA PARA PINTURA, SEMI-OCA (LEVE OU MÉDIA), PADRÃO MÉDIO, 80X210CM, ESPESSURA DE 3,5CM, ITENS INCLUSOS: DOBRADIÇAS, MONTAGEM E INSTALAÇÃO DO BATENTE, SEM FECHADURA - FORNECIMENTO E INSTALAÇÃO. AF_12/2019</v>
      </c>
      <c r="F602" s="112" t="str">
        <f>VLOOKUP(D602,SERVIÇOS_AGOST!$A$7:$D$7425,3,0)</f>
        <v>UN</v>
      </c>
      <c r="G602" s="129">
        <f>VLOOKUP(D602,SERVIÇOS_AGOST!$A$7:$D$7425,4,0)</f>
        <v>683.41</v>
      </c>
      <c r="H602" s="114">
        <v>683.41</v>
      </c>
      <c r="I602" s="115"/>
      <c r="K602" s="116">
        <f>ROUND(H602*0.75,2)</f>
        <v>512.55999999999995</v>
      </c>
    </row>
    <row r="603" spans="1:11" s="11" customFormat="1" ht="9.9499999999999993" customHeight="1">
      <c r="A603" s="135"/>
      <c r="B603" s="16"/>
      <c r="C603" s="16"/>
      <c r="D603" s="16"/>
      <c r="E603" s="136" t="s">
        <v>442</v>
      </c>
      <c r="F603" s="125" t="s">
        <v>19</v>
      </c>
      <c r="G603" s="137" t="s">
        <v>537</v>
      </c>
      <c r="H603" s="97" t="s">
        <v>443</v>
      </c>
      <c r="I603" s="138" t="s">
        <v>444</v>
      </c>
    </row>
    <row r="604" spans="1:11" s="11" customFormat="1" ht="20.100000000000001" customHeight="1">
      <c r="A604" s="135"/>
      <c r="B604" s="16"/>
      <c r="C604" s="16"/>
      <c r="D604" s="16"/>
      <c r="E604" s="44" t="s">
        <v>597</v>
      </c>
      <c r="F604" s="45" t="s">
        <v>297</v>
      </c>
      <c r="G604" s="118" t="s">
        <v>501</v>
      </c>
      <c r="H604" s="121">
        <v>229.55</v>
      </c>
      <c r="I604" s="51">
        <f>ROUND(G604*H604,2)</f>
        <v>229.55</v>
      </c>
    </row>
    <row r="605" spans="1:11" s="11" customFormat="1" ht="20.100000000000001" customHeight="1">
      <c r="A605" s="135"/>
      <c r="B605" s="16"/>
      <c r="C605" s="16"/>
      <c r="D605" s="16"/>
      <c r="E605" s="159" t="s">
        <v>606</v>
      </c>
      <c r="F605" s="45" t="s">
        <v>297</v>
      </c>
      <c r="G605" s="118" t="s">
        <v>501</v>
      </c>
      <c r="H605" s="121">
        <v>198.55</v>
      </c>
      <c r="I605" s="51">
        <f>ROUND(G605*H605,2)</f>
        <v>198.55</v>
      </c>
    </row>
    <row r="606" spans="1:11" s="11" customFormat="1" ht="20.100000000000001" customHeight="1">
      <c r="A606" s="135"/>
      <c r="B606" s="16"/>
      <c r="C606" s="16"/>
      <c r="D606" s="16"/>
      <c r="E606" s="44" t="s">
        <v>599</v>
      </c>
      <c r="F606" s="45" t="s">
        <v>53</v>
      </c>
      <c r="G606" s="147">
        <v>11.33</v>
      </c>
      <c r="H606" s="121">
        <v>7.45</v>
      </c>
      <c r="I606" s="51">
        <f>ROUND(G606*H606,2)</f>
        <v>84.41</v>
      </c>
    </row>
    <row r="607" spans="1:11" s="11" customFormat="1" ht="13.7" customHeight="1">
      <c r="A607" s="135"/>
      <c r="B607" s="16"/>
      <c r="C607" s="16"/>
      <c r="D607" s="16"/>
      <c r="E607" s="124"/>
      <c r="F607" s="125" t="s">
        <v>451</v>
      </c>
      <c r="G607" s="160"/>
      <c r="H607" s="127"/>
      <c r="I607" s="128">
        <f>SUM(I604:I606)</f>
        <v>512.51</v>
      </c>
    </row>
    <row r="608" spans="1:11" s="11" customFormat="1" ht="39.950000000000003" customHeight="1">
      <c r="A608" s="110" t="s">
        <v>144</v>
      </c>
      <c r="B608" s="110" t="s">
        <v>115</v>
      </c>
      <c r="C608" s="110" t="s">
        <v>12</v>
      </c>
      <c r="D608" s="132">
        <v>90850</v>
      </c>
      <c r="E608" s="111" t="str">
        <f>VLOOKUP(D608,SERVIÇOS_AGOST!$A$7:$D$7425,2,0)</f>
        <v>KIT DE PORTA DE MADEIRA PARA PINTURA, SEMI-OCA (LEVE OU MÉDIA), PADRÃO MÉDIO, 90X210CM, ESPESSURA DE 3,5CM, ITENS INCLUSOS: DOBRADIÇAS, MONTAGEM E INSTALAÇÃO DO BATENTE, SEM FECHADURA - FORNECIMENTO E INSTALAÇÃO. AF_12/2019</v>
      </c>
      <c r="F608" s="112" t="str">
        <f>VLOOKUP(D608,SERVIÇOS_AGOST!$A$7:$D$7425,3,0)</f>
        <v>UN</v>
      </c>
      <c r="G608" s="129">
        <f>VLOOKUP(D608,SERVIÇOS_AGOST!$A$7:$D$7425,4,0)</f>
        <v>749.87</v>
      </c>
      <c r="H608" s="114">
        <v>749.87</v>
      </c>
      <c r="I608" s="115"/>
      <c r="K608" s="116">
        <f>ROUND(H608*0.75,2)</f>
        <v>562.4</v>
      </c>
    </row>
    <row r="609" spans="1:11" s="11" customFormat="1" ht="9.9499999999999993" customHeight="1">
      <c r="A609" s="135"/>
      <c r="B609" s="16"/>
      <c r="C609" s="16"/>
      <c r="D609" s="16"/>
      <c r="E609" s="136" t="s">
        <v>442</v>
      </c>
      <c r="F609" s="125" t="s">
        <v>19</v>
      </c>
      <c r="G609" s="137" t="s">
        <v>537</v>
      </c>
      <c r="H609" s="97" t="s">
        <v>443</v>
      </c>
      <c r="I609" s="138" t="s">
        <v>444</v>
      </c>
    </row>
    <row r="610" spans="1:11" s="11" customFormat="1" ht="20.100000000000001" customHeight="1">
      <c r="A610" s="135"/>
      <c r="B610" s="16"/>
      <c r="C610" s="16"/>
      <c r="D610" s="16"/>
      <c r="E610" s="44" t="s">
        <v>597</v>
      </c>
      <c r="F610" s="45" t="s">
        <v>297</v>
      </c>
      <c r="G610" s="118" t="s">
        <v>501</v>
      </c>
      <c r="H610" s="121">
        <v>229.55</v>
      </c>
      <c r="I610" s="51">
        <f>ROUND(G610*H610,2)</f>
        <v>229.55</v>
      </c>
    </row>
    <row r="611" spans="1:11" s="11" customFormat="1" ht="20.100000000000001" customHeight="1">
      <c r="A611" s="135"/>
      <c r="B611" s="16"/>
      <c r="C611" s="16"/>
      <c r="D611" s="16"/>
      <c r="E611" s="159" t="s">
        <v>608</v>
      </c>
      <c r="F611" s="45" t="s">
        <v>297</v>
      </c>
      <c r="G611" s="118" t="s">
        <v>501</v>
      </c>
      <c r="H611" s="121">
        <v>243.75</v>
      </c>
      <c r="I611" s="51">
        <f>ROUND(G611*H611,2)</f>
        <v>243.75</v>
      </c>
    </row>
    <row r="612" spans="1:11" s="11" customFormat="1" ht="20.100000000000001" customHeight="1">
      <c r="A612" s="135"/>
      <c r="B612" s="16"/>
      <c r="C612" s="16"/>
      <c r="D612" s="16"/>
      <c r="E612" s="44" t="s">
        <v>599</v>
      </c>
      <c r="F612" s="45" t="s">
        <v>53</v>
      </c>
      <c r="G612" s="147">
        <v>11.96</v>
      </c>
      <c r="H612" s="121">
        <v>7.45</v>
      </c>
      <c r="I612" s="51">
        <f>ROUND(G612*H612,2)</f>
        <v>89.1</v>
      </c>
    </row>
    <row r="613" spans="1:11" s="11" customFormat="1" ht="13.7" customHeight="1">
      <c r="A613" s="135"/>
      <c r="B613" s="16"/>
      <c r="C613" s="16"/>
      <c r="D613" s="16"/>
      <c r="E613" s="124"/>
      <c r="F613" s="125" t="s">
        <v>451</v>
      </c>
      <c r="G613" s="160"/>
      <c r="H613" s="127"/>
      <c r="I613" s="128">
        <f>SUM(I610:I612)</f>
        <v>562.4</v>
      </c>
    </row>
    <row r="614" spans="1:11" s="11" customFormat="1" ht="30" customHeight="1">
      <c r="A614" s="110" t="s">
        <v>145</v>
      </c>
      <c r="B614" s="110" t="s">
        <v>115</v>
      </c>
      <c r="C614" s="110" t="s">
        <v>12</v>
      </c>
      <c r="D614" s="132">
        <v>102189</v>
      </c>
      <c r="E614" s="111" t="str">
        <f>VLOOKUP(D614,SERVIÇOS_AGOST!$A$7:$D$7425,2,0)</f>
        <v>JOGO DE FERRAGENS CROMADAS PARA PORTA DE VIDRO TEMPERADO, UMA FOLHA COMPOSTO DE DOBRADICAS SUPERIOR E INFERIOR, TRINCO, FECHADURA, CONTRA FECHADURA COM CAPUCHINHO SEM MOLA E PUXADOR. AF_01/2021</v>
      </c>
      <c r="F614" s="112" t="str">
        <f>VLOOKUP(D614,SERVIÇOS_AGOST!$A$7:$D$7425,3,0)</f>
        <v>UN</v>
      </c>
      <c r="G614" s="129">
        <f>VLOOKUP(D614,SERVIÇOS_AGOST!$A$7:$D$7425,4,0)</f>
        <v>238.94</v>
      </c>
      <c r="H614" s="114">
        <v>238.94</v>
      </c>
      <c r="I614" s="115"/>
      <c r="K614" s="116">
        <f>ROUND(H614*0.75,2)</f>
        <v>179.21</v>
      </c>
    </row>
    <row r="615" spans="1:11" s="11" customFormat="1" ht="9.9499999999999993" customHeight="1">
      <c r="A615" s="135"/>
      <c r="B615" s="16"/>
      <c r="C615" s="16"/>
      <c r="D615" s="16"/>
      <c r="E615" s="136" t="s">
        <v>442</v>
      </c>
      <c r="F615" s="125" t="s">
        <v>19</v>
      </c>
      <c r="G615" s="137" t="s">
        <v>537</v>
      </c>
      <c r="H615" s="97" t="s">
        <v>443</v>
      </c>
      <c r="I615" s="138" t="s">
        <v>444</v>
      </c>
    </row>
    <row r="616" spans="1:11" s="11" customFormat="1" ht="9.9499999999999993" customHeight="1">
      <c r="A616" s="135"/>
      <c r="B616" s="16"/>
      <c r="C616" s="16"/>
      <c r="D616" s="16"/>
      <c r="E616" s="44" t="s">
        <v>483</v>
      </c>
      <c r="F616" s="45" t="s">
        <v>464</v>
      </c>
      <c r="G616" s="147">
        <v>1.7</v>
      </c>
      <c r="H616" s="133" t="s">
        <v>485</v>
      </c>
      <c r="I616" s="51">
        <f>ROUND(G616*H616,2)</f>
        <v>24.6</v>
      </c>
    </row>
    <row r="617" spans="1:11" s="11" customFormat="1" ht="9.9499999999999993" customHeight="1">
      <c r="A617" s="135"/>
      <c r="B617" s="16"/>
      <c r="C617" s="16"/>
      <c r="D617" s="16"/>
      <c r="E617" s="44" t="s">
        <v>566</v>
      </c>
      <c r="F617" s="45" t="s">
        <v>464</v>
      </c>
      <c r="G617" s="147">
        <v>1.7</v>
      </c>
      <c r="H617" s="133" t="s">
        <v>567</v>
      </c>
      <c r="I617" s="51">
        <f>ROUND(G617*H617,2)</f>
        <v>25.6</v>
      </c>
    </row>
    <row r="618" spans="1:11" s="11" customFormat="1" ht="39.950000000000003" customHeight="1">
      <c r="A618" s="135"/>
      <c r="B618" s="16"/>
      <c r="C618" s="16"/>
      <c r="D618" s="16"/>
      <c r="E618" s="44" t="s">
        <v>610</v>
      </c>
      <c r="F618" s="45" t="s">
        <v>509</v>
      </c>
      <c r="G618" s="118" t="s">
        <v>501</v>
      </c>
      <c r="H618" s="121">
        <v>129</v>
      </c>
      <c r="I618" s="51">
        <f>ROUND(G618*H618,2)</f>
        <v>129</v>
      </c>
    </row>
    <row r="619" spans="1:11" s="11" customFormat="1" ht="13.7" customHeight="1">
      <c r="A619" s="135"/>
      <c r="B619" s="16"/>
      <c r="C619" s="16"/>
      <c r="D619" s="16"/>
      <c r="E619" s="124"/>
      <c r="F619" s="125" t="s">
        <v>451</v>
      </c>
      <c r="G619" s="160"/>
      <c r="H619" s="127"/>
      <c r="I619" s="128">
        <f>SUM(I616:I618)</f>
        <v>179.2</v>
      </c>
    </row>
    <row r="620" spans="1:11" s="11" customFormat="1" ht="9.9499999999999993" customHeight="1">
      <c r="A620" s="110" t="s">
        <v>146</v>
      </c>
      <c r="B620" s="110" t="s">
        <v>115</v>
      </c>
      <c r="C620" s="110" t="s">
        <v>12</v>
      </c>
      <c r="D620" s="132">
        <v>102188</v>
      </c>
      <c r="E620" s="111" t="str">
        <f>VLOOKUP(D620,SERVIÇOS_AGOST!$A$7:$D$7425,2,0)</f>
        <v>MOLA HIDRAULICA DE PISO PARA PORTA DE VIDRO TEMPERADO. AF_01/2021</v>
      </c>
      <c r="F620" s="112" t="str">
        <f>VLOOKUP(D620,SERVIÇOS_AGOST!$A$7:$D$7425,3,0)</f>
        <v>UN</v>
      </c>
      <c r="G620" s="129">
        <f>VLOOKUP(D620,SERVIÇOS_AGOST!$A$7:$D$7425,4,0)</f>
        <v>1023.26</v>
      </c>
      <c r="H620" s="114">
        <v>1023.26</v>
      </c>
      <c r="I620" s="115"/>
      <c r="K620" s="116">
        <f>ROUND(H620*0.75,2)</f>
        <v>767.45</v>
      </c>
    </row>
    <row r="621" spans="1:11" s="11" customFormat="1" ht="9.9499999999999993" customHeight="1">
      <c r="A621" s="135"/>
      <c r="B621" s="16"/>
      <c r="C621" s="16"/>
      <c r="D621" s="16"/>
      <c r="E621" s="136" t="s">
        <v>442</v>
      </c>
      <c r="F621" s="125" t="s">
        <v>19</v>
      </c>
      <c r="G621" s="137" t="s">
        <v>537</v>
      </c>
      <c r="H621" s="97" t="s">
        <v>443</v>
      </c>
      <c r="I621" s="138" t="s">
        <v>444</v>
      </c>
    </row>
    <row r="622" spans="1:11" s="11" customFormat="1" ht="9.9499999999999993" customHeight="1">
      <c r="A622" s="135"/>
      <c r="B622" s="16"/>
      <c r="C622" s="16"/>
      <c r="D622" s="16"/>
      <c r="E622" s="44" t="s">
        <v>483</v>
      </c>
      <c r="F622" s="45" t="s">
        <v>464</v>
      </c>
      <c r="G622" s="147">
        <v>1.1000000000000001</v>
      </c>
      <c r="H622" s="133" t="s">
        <v>485</v>
      </c>
      <c r="I622" s="51">
        <f>ROUND(G622*H622,2)</f>
        <v>15.92</v>
      </c>
    </row>
    <row r="623" spans="1:11" s="11" customFormat="1" ht="9.9499999999999993" customHeight="1">
      <c r="A623" s="135"/>
      <c r="B623" s="16"/>
      <c r="C623" s="16"/>
      <c r="D623" s="16"/>
      <c r="E623" s="44" t="s">
        <v>566</v>
      </c>
      <c r="F623" s="45" t="s">
        <v>464</v>
      </c>
      <c r="G623" s="147">
        <v>1.07</v>
      </c>
      <c r="H623" s="133" t="s">
        <v>567</v>
      </c>
      <c r="I623" s="51">
        <f>ROUND(G623*H623,2)</f>
        <v>16.11</v>
      </c>
    </row>
    <row r="624" spans="1:11" s="11" customFormat="1" ht="20.100000000000001" customHeight="1">
      <c r="A624" s="135"/>
      <c r="B624" s="16"/>
      <c r="C624" s="16"/>
      <c r="D624" s="16"/>
      <c r="E624" s="44" t="s">
        <v>611</v>
      </c>
      <c r="F624" s="45" t="s">
        <v>297</v>
      </c>
      <c r="G624" s="118" t="s">
        <v>501</v>
      </c>
      <c r="H624" s="121">
        <v>735.4</v>
      </c>
      <c r="I624" s="51">
        <f>ROUND(G624*H624,2)</f>
        <v>735.4</v>
      </c>
    </row>
    <row r="625" spans="1:11" s="11" customFormat="1" ht="13.7" customHeight="1">
      <c r="A625" s="135"/>
      <c r="B625" s="16"/>
      <c r="C625" s="16"/>
      <c r="D625" s="16"/>
      <c r="E625" s="124"/>
      <c r="F625" s="125" t="s">
        <v>451</v>
      </c>
      <c r="G625" s="160"/>
      <c r="H625" s="127"/>
      <c r="I625" s="128">
        <f>SUM(I622:I624)</f>
        <v>767.43</v>
      </c>
    </row>
    <row r="626" spans="1:11" s="11" customFormat="1" ht="20.100000000000001" customHeight="1">
      <c r="A626" s="110" t="s">
        <v>147</v>
      </c>
      <c r="B626" s="110" t="s">
        <v>115</v>
      </c>
      <c r="C626" s="110" t="s">
        <v>12</v>
      </c>
      <c r="D626" s="132">
        <v>102182</v>
      </c>
      <c r="E626" s="111" t="str">
        <f>VLOOKUP(D626,SERVIÇOS_AGOST!$A$7:$D$7425,2,0)</f>
        <v>PORTA PIVOTANTE DE VIDRO TEMPERADO, 90X210 CM, ESPESSURA 10 MM, INCLUSIVE ACESSÓRIOS. AF_01/2021</v>
      </c>
      <c r="F626" s="112" t="str">
        <f>VLOOKUP(D626,SERVIÇOS_AGOST!$A$7:$D$7425,3,0)</f>
        <v>UN</v>
      </c>
      <c r="G626" s="129">
        <f>VLOOKUP(D626,SERVIÇOS_AGOST!$A$7:$D$7425,4,0)</f>
        <v>869.12</v>
      </c>
      <c r="H626" s="114">
        <v>869.12</v>
      </c>
      <c r="I626" s="115"/>
      <c r="K626" s="116">
        <f>ROUND(H626*0.75,2)</f>
        <v>651.84</v>
      </c>
    </row>
    <row r="627" spans="1:11" s="11" customFormat="1" ht="9.9499999999999993" customHeight="1">
      <c r="A627" s="135"/>
      <c r="B627" s="16"/>
      <c r="C627" s="16"/>
      <c r="D627" s="16"/>
      <c r="E627" s="136" t="s">
        <v>442</v>
      </c>
      <c r="F627" s="125" t="s">
        <v>19</v>
      </c>
      <c r="G627" s="137" t="s">
        <v>537</v>
      </c>
      <c r="H627" s="97" t="s">
        <v>443</v>
      </c>
      <c r="I627" s="138" t="s">
        <v>444</v>
      </c>
    </row>
    <row r="628" spans="1:11" s="11" customFormat="1" ht="9.9499999999999993" customHeight="1">
      <c r="A628" s="135"/>
      <c r="B628" s="16"/>
      <c r="C628" s="16"/>
      <c r="D628" s="16"/>
      <c r="E628" s="44" t="s">
        <v>483</v>
      </c>
      <c r="F628" s="45" t="s">
        <v>464</v>
      </c>
      <c r="G628" s="147">
        <v>1.7</v>
      </c>
      <c r="H628" s="133" t="s">
        <v>485</v>
      </c>
      <c r="I628" s="51">
        <f>ROUND(G628*H628,2)</f>
        <v>24.6</v>
      </c>
    </row>
    <row r="629" spans="1:11" s="11" customFormat="1" ht="9.9499999999999993" customHeight="1">
      <c r="A629" s="135"/>
      <c r="B629" s="16"/>
      <c r="C629" s="16"/>
      <c r="D629" s="16"/>
      <c r="E629" s="44" t="s">
        <v>566</v>
      </c>
      <c r="F629" s="45" t="s">
        <v>464</v>
      </c>
      <c r="G629" s="147">
        <v>1.8</v>
      </c>
      <c r="H629" s="133" t="s">
        <v>567</v>
      </c>
      <c r="I629" s="51">
        <f>ROUND(G629*H629,2)</f>
        <v>27.11</v>
      </c>
    </row>
    <row r="630" spans="1:11" s="11" customFormat="1" ht="39.950000000000003" customHeight="1">
      <c r="A630" s="135"/>
      <c r="B630" s="16"/>
      <c r="C630" s="16"/>
      <c r="D630" s="16"/>
      <c r="E630" s="44" t="s">
        <v>610</v>
      </c>
      <c r="F630" s="45" t="s">
        <v>509</v>
      </c>
      <c r="G630" s="118" t="s">
        <v>501</v>
      </c>
      <c r="H630" s="121">
        <v>129</v>
      </c>
      <c r="I630" s="51">
        <f>ROUND(G630*H630,2)</f>
        <v>129</v>
      </c>
    </row>
    <row r="631" spans="1:11" s="11" customFormat="1" ht="20.100000000000001" customHeight="1">
      <c r="A631" s="135"/>
      <c r="B631" s="16"/>
      <c r="C631" s="16"/>
      <c r="D631" s="16"/>
      <c r="E631" s="44" t="s">
        <v>612</v>
      </c>
      <c r="F631" s="45" t="s">
        <v>478</v>
      </c>
      <c r="G631" s="147">
        <v>1.6446000000000001</v>
      </c>
      <c r="H631" s="121">
        <v>286.47000000000003</v>
      </c>
      <c r="I631" s="51">
        <f>ROUND(G631*H631,2)</f>
        <v>471.13</v>
      </c>
    </row>
    <row r="632" spans="1:11" s="11" customFormat="1" ht="13.7" customHeight="1">
      <c r="A632" s="135"/>
      <c r="B632" s="16"/>
      <c r="C632" s="16"/>
      <c r="D632" s="16"/>
      <c r="E632" s="124"/>
      <c r="F632" s="125" t="s">
        <v>451</v>
      </c>
      <c r="G632" s="160"/>
      <c r="H632" s="127"/>
      <c r="I632" s="128">
        <f>SUM(I628:I631)</f>
        <v>651.84</v>
      </c>
    </row>
    <row r="633" spans="1:11" s="11" customFormat="1" ht="39.950000000000003" customHeight="1">
      <c r="A633" s="110" t="s">
        <v>148</v>
      </c>
      <c r="B633" s="110" t="s">
        <v>115</v>
      </c>
      <c r="C633" s="110" t="s">
        <v>12</v>
      </c>
      <c r="D633" s="132">
        <v>99837</v>
      </c>
      <c r="E633" s="111" t="str">
        <f>VLOOKUP(D633,SERVIÇOS_AGOST!$A$7:$D$7425,2,0)</f>
        <v>GUARDA-CORPO DE AÇO GALVANIZADO DE 1,10M, MONTANTES TUBULARES DE 1.1/4" ESPAÇADOS DE 1,20M, TRAVESSA SUPERIOR DE 1.1/2", GRADIL FORMADO POR TUBOS HORIZONTAIS DE 1" E VERTICAIS DE 3/4", FIXADO COM CHUMBADOR MECÂNICO. AF_04/2019_P</v>
      </c>
      <c r="F633" s="112" t="str">
        <f>VLOOKUP(D633,SERVIÇOS_AGOST!$A$7:$D$7425,3,0)</f>
        <v>M</v>
      </c>
      <c r="G633" s="129">
        <f>VLOOKUP(D633,SERVIÇOS_AGOST!$A$7:$D$7425,4,0)</f>
        <v>602.54999999999995</v>
      </c>
      <c r="H633" s="114">
        <v>602.54999999999995</v>
      </c>
      <c r="I633" s="115"/>
      <c r="K633" s="116">
        <f>ROUND(H633*0.72,2)</f>
        <v>433.84</v>
      </c>
    </row>
    <row r="634" spans="1:11" s="11" customFormat="1" ht="9.9499999999999993" customHeight="1">
      <c r="A634" s="135"/>
      <c r="B634" s="16"/>
      <c r="C634" s="16"/>
      <c r="D634" s="16"/>
      <c r="E634" s="136" t="s">
        <v>442</v>
      </c>
      <c r="F634" s="125" t="s">
        <v>19</v>
      </c>
      <c r="G634" s="137" t="s">
        <v>537</v>
      </c>
      <c r="H634" s="97" t="s">
        <v>443</v>
      </c>
      <c r="I634" s="138" t="s">
        <v>444</v>
      </c>
    </row>
    <row r="635" spans="1:11" s="11" customFormat="1" ht="9.9499999999999993" customHeight="1">
      <c r="A635" s="135"/>
      <c r="B635" s="16"/>
      <c r="C635" s="16"/>
      <c r="D635" s="16"/>
      <c r="E635" s="44" t="s">
        <v>613</v>
      </c>
      <c r="F635" s="45" t="s">
        <v>476</v>
      </c>
      <c r="G635" s="120">
        <v>0.8</v>
      </c>
      <c r="H635" s="121">
        <v>7.9</v>
      </c>
      <c r="I635" s="51">
        <f t="shared" ref="I635:I643" si="28">ROUND(G635*H635,2)</f>
        <v>6.32</v>
      </c>
    </row>
    <row r="636" spans="1:11" s="11" customFormat="1" ht="9.9499999999999993" customHeight="1">
      <c r="A636" s="135"/>
      <c r="B636" s="16"/>
      <c r="C636" s="16"/>
      <c r="D636" s="16"/>
      <c r="E636" s="44" t="s">
        <v>614</v>
      </c>
      <c r="F636" s="45" t="s">
        <v>476</v>
      </c>
      <c r="G636" s="120">
        <v>0.2</v>
      </c>
      <c r="H636" s="121">
        <v>22.56</v>
      </c>
      <c r="I636" s="51">
        <f t="shared" si="28"/>
        <v>4.51</v>
      </c>
    </row>
    <row r="637" spans="1:11" s="11" customFormat="1" ht="13.7" customHeight="1">
      <c r="A637" s="135"/>
      <c r="B637" s="16"/>
      <c r="C637" s="16"/>
      <c r="D637" s="16"/>
      <c r="E637" s="44" t="s">
        <v>615</v>
      </c>
      <c r="F637" s="45" t="s">
        <v>297</v>
      </c>
      <c r="G637" s="146">
        <v>3</v>
      </c>
      <c r="H637" s="121">
        <v>2.12</v>
      </c>
      <c r="I637" s="51">
        <f t="shared" si="28"/>
        <v>6.36</v>
      </c>
    </row>
    <row r="638" spans="1:11" s="11" customFormat="1" ht="17.649999999999999" customHeight="1">
      <c r="A638" s="135"/>
      <c r="B638" s="16"/>
      <c r="C638" s="16"/>
      <c r="D638" s="16"/>
      <c r="E638" s="44" t="s">
        <v>616</v>
      </c>
      <c r="F638" s="45" t="s">
        <v>53</v>
      </c>
      <c r="G638" s="146">
        <v>6</v>
      </c>
      <c r="H638" s="121">
        <v>20.46</v>
      </c>
      <c r="I638" s="51">
        <f t="shared" si="28"/>
        <v>122.76</v>
      </c>
    </row>
    <row r="639" spans="1:11" s="11" customFormat="1" ht="17.649999999999999" customHeight="1">
      <c r="A639" s="135"/>
      <c r="B639" s="16"/>
      <c r="C639" s="16"/>
      <c r="D639" s="16"/>
      <c r="E639" s="44" t="s">
        <v>617</v>
      </c>
      <c r="F639" s="45" t="s">
        <v>53</v>
      </c>
      <c r="G639" s="146">
        <v>2</v>
      </c>
      <c r="H639" s="121">
        <v>25.42</v>
      </c>
      <c r="I639" s="51">
        <f t="shared" si="28"/>
        <v>50.84</v>
      </c>
    </row>
    <row r="640" spans="1:11" s="11" customFormat="1" ht="17.649999999999999" customHeight="1">
      <c r="A640" s="135"/>
      <c r="B640" s="16"/>
      <c r="C640" s="16"/>
      <c r="D640" s="16"/>
      <c r="E640" s="44" t="s">
        <v>618</v>
      </c>
      <c r="F640" s="45" t="s">
        <v>53</v>
      </c>
      <c r="G640" s="146">
        <v>0.9</v>
      </c>
      <c r="H640" s="121">
        <v>46.13</v>
      </c>
      <c r="I640" s="51">
        <f t="shared" si="28"/>
        <v>41.52</v>
      </c>
    </row>
    <row r="641" spans="1:11" s="11" customFormat="1" ht="17.649999999999999" customHeight="1">
      <c r="A641" s="135"/>
      <c r="B641" s="16"/>
      <c r="C641" s="16"/>
      <c r="D641" s="16"/>
      <c r="E641" s="44" t="s">
        <v>619</v>
      </c>
      <c r="F641" s="45" t="s">
        <v>53</v>
      </c>
      <c r="G641" s="146">
        <v>1</v>
      </c>
      <c r="H641" s="121">
        <v>48.52</v>
      </c>
      <c r="I641" s="51">
        <f t="shared" si="28"/>
        <v>48.52</v>
      </c>
    </row>
    <row r="642" spans="1:11" s="11" customFormat="1" ht="13.7" customHeight="1">
      <c r="A642" s="135"/>
      <c r="B642" s="16"/>
      <c r="C642" s="16"/>
      <c r="D642" s="16"/>
      <c r="E642" s="44" t="s">
        <v>620</v>
      </c>
      <c r="F642" s="45" t="s">
        <v>464</v>
      </c>
      <c r="G642" s="146">
        <v>4</v>
      </c>
      <c r="H642" s="121">
        <v>14.78</v>
      </c>
      <c r="I642" s="51">
        <f t="shared" si="28"/>
        <v>59.12</v>
      </c>
    </row>
    <row r="643" spans="1:11" s="11" customFormat="1" ht="13.7" customHeight="1">
      <c r="A643" s="135"/>
      <c r="B643" s="16"/>
      <c r="C643" s="16"/>
      <c r="D643" s="16"/>
      <c r="E643" s="44" t="s">
        <v>621</v>
      </c>
      <c r="F643" s="45" t="s">
        <v>464</v>
      </c>
      <c r="G643" s="146">
        <v>5</v>
      </c>
      <c r="H643" s="121">
        <v>18.75</v>
      </c>
      <c r="I643" s="51">
        <f t="shared" si="28"/>
        <v>93.75</v>
      </c>
    </row>
    <row r="644" spans="1:11" s="11" customFormat="1" ht="13.7" customHeight="1">
      <c r="A644" s="135"/>
      <c r="B644" s="16"/>
      <c r="C644" s="16"/>
      <c r="D644" s="16"/>
      <c r="E644" s="124"/>
      <c r="F644" s="125" t="s">
        <v>451</v>
      </c>
      <c r="G644" s="160"/>
      <c r="H644" s="127"/>
      <c r="I644" s="128">
        <f>SUM(I635:I643)</f>
        <v>433.70000000000005</v>
      </c>
    </row>
    <row r="645" spans="1:11" s="11" customFormat="1" ht="20.100000000000001" customHeight="1">
      <c r="A645" s="110" t="s">
        <v>149</v>
      </c>
      <c r="B645" s="110" t="s">
        <v>115</v>
      </c>
      <c r="C645" s="110" t="s">
        <v>12</v>
      </c>
      <c r="D645" s="132">
        <v>99855</v>
      </c>
      <c r="E645" s="111" t="str">
        <f>VLOOKUP(D645,SERVIÇOS_AGOST!$A$7:$D$7425,2,0)</f>
        <v>CORRIMÃO SIMPLES, DIÂMETRO EXTERNO = 1 1/2", EM AÇO GALVANIZADO. AF_04/2019_P</v>
      </c>
      <c r="F645" s="112" t="str">
        <f>VLOOKUP(D645,SERVIÇOS_AGOST!$A$7:$D$7425,3,0)</f>
        <v>M</v>
      </c>
      <c r="G645" s="129">
        <f>VLOOKUP(D645,SERVIÇOS_AGOST!$A$7:$D$7425,4,0)</f>
        <v>110.34</v>
      </c>
      <c r="H645" s="114">
        <v>110.34</v>
      </c>
      <c r="I645" s="115"/>
      <c r="K645" s="116">
        <f>ROUND(H645*0.72,2)</f>
        <v>79.44</v>
      </c>
    </row>
    <row r="646" spans="1:11" s="11" customFormat="1" ht="9.9499999999999993" customHeight="1">
      <c r="A646" s="135"/>
      <c r="B646" s="16"/>
      <c r="C646" s="16"/>
      <c r="D646" s="16"/>
      <c r="E646" s="136" t="s">
        <v>442</v>
      </c>
      <c r="F646" s="125" t="s">
        <v>19</v>
      </c>
      <c r="G646" s="137" t="s">
        <v>537</v>
      </c>
      <c r="H646" s="97" t="s">
        <v>443</v>
      </c>
      <c r="I646" s="138" t="s">
        <v>444</v>
      </c>
    </row>
    <row r="647" spans="1:11" s="11" customFormat="1" ht="9.9499999999999993" customHeight="1">
      <c r="A647" s="135"/>
      <c r="B647" s="16"/>
      <c r="C647" s="16"/>
      <c r="D647" s="16"/>
      <c r="E647" s="44" t="s">
        <v>620</v>
      </c>
      <c r="F647" s="45" t="s">
        <v>464</v>
      </c>
      <c r="G647" s="147">
        <v>0.6</v>
      </c>
      <c r="H647" s="133" t="s">
        <v>622</v>
      </c>
      <c r="I647" s="51">
        <f t="shared" ref="I647:I652" si="29">ROUND(G647*H647,2)</f>
        <v>8.8699999999999992</v>
      </c>
    </row>
    <row r="648" spans="1:11" s="11" customFormat="1" ht="9.9499999999999993" customHeight="1">
      <c r="A648" s="135"/>
      <c r="B648" s="16"/>
      <c r="C648" s="16"/>
      <c r="D648" s="16"/>
      <c r="E648" s="44" t="s">
        <v>621</v>
      </c>
      <c r="F648" s="45" t="s">
        <v>464</v>
      </c>
      <c r="G648" s="147">
        <v>0.60899999999999999</v>
      </c>
      <c r="H648" s="133" t="s">
        <v>623</v>
      </c>
      <c r="I648" s="51">
        <f t="shared" si="29"/>
        <v>11.42</v>
      </c>
    </row>
    <row r="649" spans="1:11" s="11" customFormat="1" ht="20.100000000000001" customHeight="1">
      <c r="A649" s="135"/>
      <c r="B649" s="16"/>
      <c r="C649" s="16"/>
      <c r="D649" s="16"/>
      <c r="E649" s="44" t="s">
        <v>582</v>
      </c>
      <c r="F649" s="45" t="s">
        <v>297</v>
      </c>
      <c r="G649" s="147">
        <v>3.4</v>
      </c>
      <c r="H649" s="121">
        <v>0.55000000000000004</v>
      </c>
      <c r="I649" s="51">
        <f t="shared" si="29"/>
        <v>1.87</v>
      </c>
    </row>
    <row r="650" spans="1:11" s="11" customFormat="1" ht="9.9499999999999993" customHeight="1">
      <c r="A650" s="135"/>
      <c r="B650" s="16"/>
      <c r="C650" s="16"/>
      <c r="D650" s="16"/>
      <c r="E650" s="44" t="s">
        <v>614</v>
      </c>
      <c r="F650" s="45" t="s">
        <v>476</v>
      </c>
      <c r="G650" s="118" t="s">
        <v>624</v>
      </c>
      <c r="H650" s="121">
        <v>22.56</v>
      </c>
      <c r="I650" s="51">
        <f t="shared" si="29"/>
        <v>0.09</v>
      </c>
    </row>
    <row r="651" spans="1:11" s="11" customFormat="1" ht="9.9499999999999993" customHeight="1">
      <c r="A651" s="135"/>
      <c r="B651" s="16"/>
      <c r="C651" s="16"/>
      <c r="D651" s="16"/>
      <c r="E651" s="44" t="s">
        <v>625</v>
      </c>
      <c r="F651" s="45" t="s">
        <v>297</v>
      </c>
      <c r="G651" s="118" t="s">
        <v>626</v>
      </c>
      <c r="H651" s="121">
        <v>6.65</v>
      </c>
      <c r="I651" s="51">
        <f t="shared" si="29"/>
        <v>7.26</v>
      </c>
    </row>
    <row r="652" spans="1:11" s="11" customFormat="1" ht="20.100000000000001" customHeight="1">
      <c r="A652" s="135"/>
      <c r="B652" s="16"/>
      <c r="C652" s="16"/>
      <c r="D652" s="16"/>
      <c r="E652" s="159" t="s">
        <v>619</v>
      </c>
      <c r="F652" s="45" t="s">
        <v>53</v>
      </c>
      <c r="G652" s="118" t="s">
        <v>627</v>
      </c>
      <c r="H652" s="121">
        <v>48.52</v>
      </c>
      <c r="I652" s="51">
        <f t="shared" si="29"/>
        <v>49.93</v>
      </c>
    </row>
    <row r="653" spans="1:11" s="11" customFormat="1" ht="13.7" customHeight="1">
      <c r="A653" s="135"/>
      <c r="B653" s="16"/>
      <c r="C653" s="16"/>
      <c r="D653" s="16"/>
      <c r="E653" s="124"/>
      <c r="F653" s="125" t="s">
        <v>451</v>
      </c>
      <c r="G653" s="160"/>
      <c r="H653" s="127"/>
      <c r="I653" s="128">
        <f>SUM(I647:I652)</f>
        <v>79.44</v>
      </c>
    </row>
    <row r="654" spans="1:11" s="11" customFormat="1" ht="20.100000000000001" customHeight="1">
      <c r="A654" s="110" t="s">
        <v>150</v>
      </c>
      <c r="B654" s="110" t="s">
        <v>115</v>
      </c>
      <c r="C654" s="110" t="s">
        <v>12</v>
      </c>
      <c r="D654" s="132">
        <v>102181</v>
      </c>
      <c r="E654" s="111" t="str">
        <f>VLOOKUP(D654,SERVIÇOS_AGOST!$A$7:$D$7425,2,0)</f>
        <v>INSTALAÇÃO DE VIDRO TEMPERADO, E = 10 MM, ENCAIXADO EM PERFIL U. AF_01/2021_P</v>
      </c>
      <c r="F654" s="112" t="str">
        <f>VLOOKUP(D654,SERVIÇOS_AGOST!$A$7:$D$7425,3,0)</f>
        <v>M2</v>
      </c>
      <c r="G654" s="129">
        <f>VLOOKUP(D654,SERVIÇOS_AGOST!$A$7:$D$7425,4,0)</f>
        <v>398.07</v>
      </c>
      <c r="H654" s="114">
        <v>398.07</v>
      </c>
      <c r="I654" s="115"/>
      <c r="K654" s="116">
        <f>ROUND(H654*0.72,2)</f>
        <v>286.61</v>
      </c>
    </row>
    <row r="655" spans="1:11" s="11" customFormat="1" ht="9.9499999999999993" customHeight="1">
      <c r="A655" s="135"/>
      <c r="B655" s="16"/>
      <c r="C655" s="16"/>
      <c r="D655" s="16"/>
      <c r="E655" s="136" t="s">
        <v>442</v>
      </c>
      <c r="F655" s="125" t="s">
        <v>19</v>
      </c>
      <c r="G655" s="137" t="s">
        <v>537</v>
      </c>
      <c r="H655" s="97" t="s">
        <v>443</v>
      </c>
      <c r="I655" s="138" t="s">
        <v>444</v>
      </c>
    </row>
    <row r="656" spans="1:11" s="11" customFormat="1" ht="9.9499999999999993" customHeight="1">
      <c r="A656" s="135"/>
      <c r="B656" s="16"/>
      <c r="C656" s="16"/>
      <c r="D656" s="16"/>
      <c r="E656" s="44" t="s">
        <v>483</v>
      </c>
      <c r="F656" s="45" t="s">
        <v>464</v>
      </c>
      <c r="G656" s="147">
        <v>1.5</v>
      </c>
      <c r="H656" s="133" t="s">
        <v>485</v>
      </c>
      <c r="I656" s="51">
        <f t="shared" ref="I656:I662" si="30">ROUND(G656*H656,2)</f>
        <v>21.71</v>
      </c>
    </row>
    <row r="657" spans="1:11" s="11" customFormat="1" ht="9.9499999999999993" customHeight="1">
      <c r="A657" s="135"/>
      <c r="B657" s="16"/>
      <c r="C657" s="16"/>
      <c r="D657" s="16"/>
      <c r="E657" s="44" t="s">
        <v>566</v>
      </c>
      <c r="F657" s="45" t="s">
        <v>464</v>
      </c>
      <c r="G657" s="147">
        <v>1.32</v>
      </c>
      <c r="H657" s="133" t="s">
        <v>567</v>
      </c>
      <c r="I657" s="51">
        <f t="shared" si="30"/>
        <v>19.88</v>
      </c>
    </row>
    <row r="658" spans="1:11" s="11" customFormat="1" ht="9.9499999999999993" customHeight="1">
      <c r="A658" s="135"/>
      <c r="B658" s="16"/>
      <c r="C658" s="16"/>
      <c r="D658" s="16"/>
      <c r="E658" s="44" t="s">
        <v>628</v>
      </c>
      <c r="F658" s="45" t="s">
        <v>478</v>
      </c>
      <c r="G658" s="147">
        <v>1</v>
      </c>
      <c r="H658" s="121">
        <v>206.6</v>
      </c>
      <c r="I658" s="51">
        <f t="shared" si="30"/>
        <v>206.6</v>
      </c>
    </row>
    <row r="659" spans="1:11" s="11" customFormat="1" ht="20.100000000000001" customHeight="1">
      <c r="A659" s="135"/>
      <c r="B659" s="16"/>
      <c r="C659" s="16"/>
      <c r="D659" s="16"/>
      <c r="E659" s="44" t="s">
        <v>629</v>
      </c>
      <c r="F659" s="45" t="s">
        <v>297</v>
      </c>
      <c r="G659" s="147">
        <v>1.7</v>
      </c>
      <c r="H659" s="121">
        <v>0.18</v>
      </c>
      <c r="I659" s="51">
        <f t="shared" si="30"/>
        <v>0.31</v>
      </c>
    </row>
    <row r="660" spans="1:11" s="11" customFormat="1" ht="9.9499999999999993" customHeight="1">
      <c r="A660" s="135"/>
      <c r="B660" s="16"/>
      <c r="C660" s="16"/>
      <c r="D660" s="16"/>
      <c r="E660" s="44" t="s">
        <v>630</v>
      </c>
      <c r="F660" s="45" t="s">
        <v>476</v>
      </c>
      <c r="G660" s="147">
        <v>0.7</v>
      </c>
      <c r="H660" s="121">
        <v>34.950000000000003</v>
      </c>
      <c r="I660" s="51">
        <f t="shared" si="30"/>
        <v>24.47</v>
      </c>
    </row>
    <row r="661" spans="1:11" s="11" customFormat="1" ht="20.100000000000001" customHeight="1">
      <c r="A661" s="135"/>
      <c r="B661" s="16"/>
      <c r="C661" s="16"/>
      <c r="D661" s="16"/>
      <c r="E661" s="44" t="s">
        <v>576</v>
      </c>
      <c r="F661" s="45" t="s">
        <v>53</v>
      </c>
      <c r="G661" s="147">
        <v>2.2999999999999998</v>
      </c>
      <c r="H661" s="121">
        <v>2.75</v>
      </c>
      <c r="I661" s="51">
        <f t="shared" si="30"/>
        <v>6.33</v>
      </c>
    </row>
    <row r="662" spans="1:11" s="11" customFormat="1" ht="9.9499999999999993" customHeight="1">
      <c r="A662" s="135"/>
      <c r="B662" s="16"/>
      <c r="C662" s="16"/>
      <c r="D662" s="16"/>
      <c r="E662" s="44" t="s">
        <v>570</v>
      </c>
      <c r="F662" s="45" t="s">
        <v>297</v>
      </c>
      <c r="G662" s="147">
        <v>0.3</v>
      </c>
      <c r="H662" s="121">
        <v>24.31</v>
      </c>
      <c r="I662" s="51">
        <f t="shared" si="30"/>
        <v>7.29</v>
      </c>
    </row>
    <row r="663" spans="1:11" s="11" customFormat="1" ht="13.7" customHeight="1">
      <c r="A663" s="135"/>
      <c r="B663" s="16"/>
      <c r="C663" s="16"/>
      <c r="D663" s="16"/>
      <c r="E663" s="124"/>
      <c r="F663" s="125" t="s">
        <v>451</v>
      </c>
      <c r="G663" s="160"/>
      <c r="H663" s="127"/>
      <c r="I663" s="128">
        <f>SUM(I656:I662)</f>
        <v>286.59000000000003</v>
      </c>
    </row>
    <row r="664" spans="1:11" s="11" customFormat="1" ht="20.100000000000001" customHeight="1">
      <c r="A664" s="110" t="s">
        <v>151</v>
      </c>
      <c r="B664" s="110" t="s">
        <v>115</v>
      </c>
      <c r="C664" s="110" t="s">
        <v>12</v>
      </c>
      <c r="D664" s="132">
        <v>102180</v>
      </c>
      <c r="E664" s="111" t="str">
        <f>VLOOKUP(D664,SERVIÇOS_AGOST!$A$7:$D$7425,2,0)</f>
        <v>INSTALAÇÃO DE VIDRO TEMPERADO, E = 8 MM, ENCAIXADO EM PERFIL U. AF_01/2021_P</v>
      </c>
      <c r="F664" s="112" t="str">
        <f>VLOOKUP(D664,SERVIÇOS_AGOST!$A$7:$D$7425,3,0)</f>
        <v>M2</v>
      </c>
      <c r="G664" s="129">
        <f>VLOOKUP(D664,SERVIÇOS_AGOST!$A$7:$D$7425,4,0)</f>
        <v>335.35</v>
      </c>
      <c r="H664" s="114">
        <v>335.35</v>
      </c>
      <c r="I664" s="115"/>
      <c r="K664" s="116">
        <f>ROUND(H664*0.72,2)</f>
        <v>241.45</v>
      </c>
    </row>
    <row r="665" spans="1:11" s="11" customFormat="1" ht="9.9499999999999993" customHeight="1">
      <c r="A665" s="135"/>
      <c r="B665" s="16"/>
      <c r="C665" s="16"/>
      <c r="D665" s="16"/>
      <c r="E665" s="136" t="s">
        <v>442</v>
      </c>
      <c r="F665" s="125" t="s">
        <v>19</v>
      </c>
      <c r="G665" s="137" t="s">
        <v>537</v>
      </c>
      <c r="H665" s="97" t="s">
        <v>443</v>
      </c>
      <c r="I665" s="138" t="s">
        <v>444</v>
      </c>
    </row>
    <row r="666" spans="1:11" s="11" customFormat="1" ht="9.9499999999999993" customHeight="1">
      <c r="A666" s="135"/>
      <c r="B666" s="16"/>
      <c r="C666" s="16"/>
      <c r="D666" s="16"/>
      <c r="E666" s="44" t="s">
        <v>483</v>
      </c>
      <c r="F666" s="45" t="s">
        <v>464</v>
      </c>
      <c r="G666" s="147">
        <v>1</v>
      </c>
      <c r="H666" s="133" t="s">
        <v>485</v>
      </c>
      <c r="I666" s="51">
        <f t="shared" ref="I666:I672" si="31">ROUND(G666*H666,2)</f>
        <v>14.47</v>
      </c>
    </row>
    <row r="667" spans="1:11" s="11" customFormat="1" ht="9.9499999999999993" customHeight="1">
      <c r="A667" s="135"/>
      <c r="B667" s="16"/>
      <c r="C667" s="16"/>
      <c r="D667" s="16"/>
      <c r="E667" s="44" t="s">
        <v>566</v>
      </c>
      <c r="F667" s="45" t="s">
        <v>464</v>
      </c>
      <c r="G667" s="147">
        <v>1</v>
      </c>
      <c r="H667" s="133" t="s">
        <v>567</v>
      </c>
      <c r="I667" s="51">
        <f t="shared" si="31"/>
        <v>15.06</v>
      </c>
    </row>
    <row r="668" spans="1:11" s="11" customFormat="1" ht="9.9499999999999993" customHeight="1">
      <c r="A668" s="135"/>
      <c r="B668" s="16"/>
      <c r="C668" s="16"/>
      <c r="D668" s="16"/>
      <c r="E668" s="44" t="s">
        <v>631</v>
      </c>
      <c r="F668" s="45" t="s">
        <v>478</v>
      </c>
      <c r="G668" s="147">
        <v>1</v>
      </c>
      <c r="H668" s="121">
        <v>172.93</v>
      </c>
      <c r="I668" s="51">
        <f t="shared" si="31"/>
        <v>172.93</v>
      </c>
    </row>
    <row r="669" spans="1:11" s="11" customFormat="1" ht="20.100000000000001" customHeight="1">
      <c r="A669" s="135"/>
      <c r="B669" s="16"/>
      <c r="C669" s="16"/>
      <c r="D669" s="16"/>
      <c r="E669" s="44" t="s">
        <v>629</v>
      </c>
      <c r="F669" s="45" t="s">
        <v>297</v>
      </c>
      <c r="G669" s="147">
        <v>1.8</v>
      </c>
      <c r="H669" s="121">
        <v>0.18</v>
      </c>
      <c r="I669" s="51">
        <f t="shared" si="31"/>
        <v>0.32</v>
      </c>
    </row>
    <row r="670" spans="1:11" s="11" customFormat="1" ht="9.9499999999999993" customHeight="1">
      <c r="A670" s="135"/>
      <c r="B670" s="16"/>
      <c r="C670" s="16"/>
      <c r="D670" s="16"/>
      <c r="E670" s="44" t="s">
        <v>630</v>
      </c>
      <c r="F670" s="45" t="s">
        <v>476</v>
      </c>
      <c r="G670" s="147">
        <v>0.7</v>
      </c>
      <c r="H670" s="121">
        <v>34.950000000000003</v>
      </c>
      <c r="I670" s="51">
        <f t="shared" si="31"/>
        <v>24.47</v>
      </c>
    </row>
    <row r="671" spans="1:11" s="11" customFormat="1" ht="20.100000000000001" customHeight="1">
      <c r="A671" s="135"/>
      <c r="B671" s="16"/>
      <c r="C671" s="16"/>
      <c r="D671" s="16"/>
      <c r="E671" s="44" t="s">
        <v>576</v>
      </c>
      <c r="F671" s="45" t="s">
        <v>53</v>
      </c>
      <c r="G671" s="147">
        <v>2.5</v>
      </c>
      <c r="H671" s="121">
        <v>2.75</v>
      </c>
      <c r="I671" s="51">
        <f t="shared" si="31"/>
        <v>6.88</v>
      </c>
    </row>
    <row r="672" spans="1:11" s="11" customFormat="1" ht="9.9499999999999993" customHeight="1">
      <c r="A672" s="135"/>
      <c r="B672" s="16"/>
      <c r="C672" s="16"/>
      <c r="D672" s="16"/>
      <c r="E672" s="44" t="s">
        <v>570</v>
      </c>
      <c r="F672" s="45" t="s">
        <v>297</v>
      </c>
      <c r="G672" s="147">
        <v>0.3</v>
      </c>
      <c r="H672" s="121">
        <v>24.31</v>
      </c>
      <c r="I672" s="51">
        <f t="shared" si="31"/>
        <v>7.29</v>
      </c>
    </row>
    <row r="673" spans="1:11" s="11" customFormat="1" ht="13.7" customHeight="1">
      <c r="A673" s="135"/>
      <c r="B673" s="16"/>
      <c r="C673" s="16"/>
      <c r="D673" s="16"/>
      <c r="E673" s="124"/>
      <c r="F673" s="125" t="s">
        <v>451</v>
      </c>
      <c r="G673" s="160"/>
      <c r="H673" s="127"/>
      <c r="I673" s="128">
        <f>SUM(I666:I672)</f>
        <v>241.42</v>
      </c>
    </row>
    <row r="674" spans="1:11" s="11" customFormat="1" ht="20.100000000000001" customHeight="1">
      <c r="A674" s="110" t="s">
        <v>152</v>
      </c>
      <c r="B674" s="110" t="s">
        <v>153</v>
      </c>
      <c r="C674" s="110" t="s">
        <v>12</v>
      </c>
      <c r="D674" s="132">
        <v>103670</v>
      </c>
      <c r="E674" s="111" t="str">
        <f>VLOOKUP(D674,SERVIÇOS_AGOST!$A$7:$D$7425,2,0)</f>
        <v>LANÇAMENTO COM USO DE BALDES, ADENSAMENTO E ACABAMENTO DE CONCRETO EM ESTRUTURAS. AF_02/2022</v>
      </c>
      <c r="F674" s="112" t="str">
        <f>VLOOKUP(D674,SERVIÇOS_AGOST!$A$7:$D$7425,3,0)</f>
        <v>M3</v>
      </c>
      <c r="G674" s="129">
        <f>VLOOKUP(D674,SERVIÇOS_AGOST!$A$7:$D$7425,4,0)</f>
        <v>201.12</v>
      </c>
      <c r="H674" s="114">
        <v>201.12</v>
      </c>
      <c r="I674" s="115"/>
      <c r="K674" s="116">
        <f>ROUND(H674*0.72,2)</f>
        <v>144.81</v>
      </c>
    </row>
    <row r="675" spans="1:11" s="11" customFormat="1" ht="9.9499999999999993" customHeight="1">
      <c r="A675" s="135"/>
      <c r="B675" s="16"/>
      <c r="C675" s="16"/>
      <c r="D675" s="16"/>
      <c r="E675" s="136" t="s">
        <v>442</v>
      </c>
      <c r="F675" s="125" t="s">
        <v>19</v>
      </c>
      <c r="G675" s="137" t="s">
        <v>537</v>
      </c>
      <c r="H675" s="97" t="s">
        <v>443</v>
      </c>
      <c r="I675" s="138" t="s">
        <v>444</v>
      </c>
    </row>
    <row r="676" spans="1:11" s="11" customFormat="1" ht="9.9499999999999993" customHeight="1">
      <c r="A676" s="135"/>
      <c r="B676" s="16"/>
      <c r="C676" s="16"/>
      <c r="D676" s="16"/>
      <c r="E676" s="44" t="s">
        <v>466</v>
      </c>
      <c r="F676" s="45" t="s">
        <v>464</v>
      </c>
      <c r="G676" s="147">
        <v>1.82</v>
      </c>
      <c r="H676" s="133" t="s">
        <v>467</v>
      </c>
      <c r="I676" s="51">
        <f>ROUND(G676*H676,2)</f>
        <v>33.909999999999997</v>
      </c>
    </row>
    <row r="677" spans="1:11" s="11" customFormat="1" ht="9.9499999999999993" customHeight="1">
      <c r="A677" s="135"/>
      <c r="B677" s="16"/>
      <c r="C677" s="16"/>
      <c r="D677" s="16"/>
      <c r="E677" s="44" t="s">
        <v>539</v>
      </c>
      <c r="F677" s="45" t="s">
        <v>464</v>
      </c>
      <c r="G677" s="147">
        <v>1.95</v>
      </c>
      <c r="H677" s="133" t="s">
        <v>540</v>
      </c>
      <c r="I677" s="51">
        <f>ROUND(G677*H677,2)</f>
        <v>36.799999999999997</v>
      </c>
    </row>
    <row r="678" spans="1:11" s="11" customFormat="1" ht="9.9499999999999993" customHeight="1">
      <c r="A678" s="135"/>
      <c r="B678" s="16"/>
      <c r="C678" s="16"/>
      <c r="D678" s="16"/>
      <c r="E678" s="44" t="s">
        <v>483</v>
      </c>
      <c r="F678" s="45" t="s">
        <v>464</v>
      </c>
      <c r="G678" s="147">
        <v>5</v>
      </c>
      <c r="H678" s="133" t="s">
        <v>485</v>
      </c>
      <c r="I678" s="51">
        <f>ROUND(G678*H678,2)</f>
        <v>72.349999999999994</v>
      </c>
    </row>
    <row r="679" spans="1:11" s="11" customFormat="1" ht="20.100000000000001" customHeight="1">
      <c r="A679" s="135"/>
      <c r="B679" s="16"/>
      <c r="C679" s="16"/>
      <c r="D679" s="16"/>
      <c r="E679" s="44" t="s">
        <v>632</v>
      </c>
      <c r="F679" s="45" t="s">
        <v>446</v>
      </c>
      <c r="G679" s="147">
        <v>1.04</v>
      </c>
      <c r="H679" s="121">
        <v>1.06</v>
      </c>
      <c r="I679" s="51">
        <f>ROUND(G679*H679,2)</f>
        <v>1.1000000000000001</v>
      </c>
    </row>
    <row r="680" spans="1:11" s="11" customFormat="1" ht="20.100000000000001" customHeight="1">
      <c r="A680" s="135"/>
      <c r="B680" s="16"/>
      <c r="C680" s="16"/>
      <c r="D680" s="16"/>
      <c r="E680" s="44" t="s">
        <v>633</v>
      </c>
      <c r="F680" s="45" t="s">
        <v>448</v>
      </c>
      <c r="G680" s="147">
        <v>1.4</v>
      </c>
      <c r="H680" s="121">
        <v>0.45</v>
      </c>
      <c r="I680" s="51">
        <f>ROUND(G680*H680,2)</f>
        <v>0.63</v>
      </c>
    </row>
    <row r="681" spans="1:11" s="11" customFormat="1" ht="13.7" customHeight="1">
      <c r="A681" s="135"/>
      <c r="B681" s="16"/>
      <c r="C681" s="16"/>
      <c r="D681" s="16"/>
      <c r="E681" s="124"/>
      <c r="F681" s="125" t="s">
        <v>451</v>
      </c>
      <c r="G681" s="160"/>
      <c r="H681" s="127"/>
      <c r="I681" s="128">
        <f>SUM(I675:I680)</f>
        <v>144.79</v>
      </c>
    </row>
    <row r="682" spans="1:11" s="11" customFormat="1" ht="20.100000000000001" customHeight="1">
      <c r="A682" s="110" t="s">
        <v>154</v>
      </c>
      <c r="B682" s="110" t="s">
        <v>153</v>
      </c>
      <c r="C682" s="110" t="s">
        <v>12</v>
      </c>
      <c r="D682" s="132">
        <v>103673</v>
      </c>
      <c r="E682" s="111" t="str">
        <f>VLOOKUP(D682,SERVIÇOS_AGOST!$A$7:$D$7425,2,0)</f>
        <v>LANÇAMENTO COM USO DE BOMBA, ADENSAMENTO E ACABAMENTO DE CONCRETO EM ESTRUTURAS. AF_02/2022</v>
      </c>
      <c r="F682" s="112" t="str">
        <f>VLOOKUP(D682,SERVIÇOS_AGOST!$A$7:$D$7425,3,0)</f>
        <v>M3</v>
      </c>
      <c r="G682" s="129">
        <f>VLOOKUP(D682,SERVIÇOS_AGOST!$A$7:$D$7425,4,0)</f>
        <v>28.04</v>
      </c>
      <c r="H682" s="114">
        <v>28.04</v>
      </c>
      <c r="I682" s="115"/>
      <c r="K682" s="116">
        <f>ROUND(H682*0.72,2)</f>
        <v>20.190000000000001</v>
      </c>
    </row>
    <row r="683" spans="1:11" s="11" customFormat="1" ht="9.9499999999999993" customHeight="1">
      <c r="A683" s="135"/>
      <c r="B683" s="16"/>
      <c r="C683" s="16"/>
      <c r="D683" s="16"/>
      <c r="E683" s="136" t="s">
        <v>442</v>
      </c>
      <c r="F683" s="125" t="s">
        <v>19</v>
      </c>
      <c r="G683" s="137" t="s">
        <v>537</v>
      </c>
      <c r="H683" s="97" t="s">
        <v>443</v>
      </c>
      <c r="I683" s="138" t="s">
        <v>444</v>
      </c>
    </row>
    <row r="684" spans="1:11" s="11" customFormat="1" ht="9.9499999999999993" customHeight="1">
      <c r="A684" s="135"/>
      <c r="B684" s="16"/>
      <c r="C684" s="16"/>
      <c r="D684" s="16"/>
      <c r="E684" s="44" t="s">
        <v>466</v>
      </c>
      <c r="F684" s="45" t="s">
        <v>464</v>
      </c>
      <c r="G684" s="147">
        <v>0.14000000000000001</v>
      </c>
      <c r="H684" s="133" t="s">
        <v>467</v>
      </c>
      <c r="I684" s="51">
        <f>ROUND(G684*H684,2)</f>
        <v>2.61</v>
      </c>
    </row>
    <row r="685" spans="1:11" s="11" customFormat="1" ht="9.9499999999999993" customHeight="1">
      <c r="A685" s="135"/>
      <c r="B685" s="16"/>
      <c r="C685" s="16"/>
      <c r="D685" s="16"/>
      <c r="E685" s="44" t="s">
        <v>539</v>
      </c>
      <c r="F685" s="45" t="s">
        <v>464</v>
      </c>
      <c r="G685" s="147">
        <v>0.14000000000000001</v>
      </c>
      <c r="H685" s="133" t="s">
        <v>540</v>
      </c>
      <c r="I685" s="51">
        <f>ROUND(G685*H685,2)</f>
        <v>2.64</v>
      </c>
    </row>
    <row r="686" spans="1:11" s="11" customFormat="1" ht="9.9499999999999993" customHeight="1">
      <c r="A686" s="135"/>
      <c r="B686" s="16"/>
      <c r="C686" s="16"/>
      <c r="D686" s="16"/>
      <c r="E686" s="44" t="s">
        <v>483</v>
      </c>
      <c r="F686" s="45" t="s">
        <v>464</v>
      </c>
      <c r="G686" s="147">
        <v>1.02</v>
      </c>
      <c r="H686" s="133" t="s">
        <v>485</v>
      </c>
      <c r="I686" s="51">
        <f>ROUND(G686*H686,2)</f>
        <v>14.76</v>
      </c>
    </row>
    <row r="687" spans="1:11" s="11" customFormat="1" ht="20.100000000000001" customHeight="1">
      <c r="A687" s="135"/>
      <c r="B687" s="16"/>
      <c r="C687" s="16"/>
      <c r="D687" s="16"/>
      <c r="E687" s="44" t="s">
        <v>632</v>
      </c>
      <c r="F687" s="45" t="s">
        <v>446</v>
      </c>
      <c r="G687" s="147">
        <v>0.09</v>
      </c>
      <c r="H687" s="121">
        <v>1.06</v>
      </c>
      <c r="I687" s="51">
        <f>ROUND(G687*H687,2)</f>
        <v>0.1</v>
      </c>
    </row>
    <row r="688" spans="1:11" s="11" customFormat="1" ht="20.100000000000001" customHeight="1">
      <c r="A688" s="135"/>
      <c r="B688" s="16"/>
      <c r="C688" s="16"/>
      <c r="D688" s="16"/>
      <c r="E688" s="44" t="s">
        <v>633</v>
      </c>
      <c r="F688" s="45" t="s">
        <v>448</v>
      </c>
      <c r="G688" s="147">
        <v>0.13</v>
      </c>
      <c r="H688" s="121">
        <v>0.45</v>
      </c>
      <c r="I688" s="51">
        <f>ROUND(G688*H688,2)</f>
        <v>0.06</v>
      </c>
    </row>
    <row r="689" spans="1:11" s="11" customFormat="1" ht="13.7" customHeight="1">
      <c r="A689" s="135"/>
      <c r="B689" s="16"/>
      <c r="C689" s="16"/>
      <c r="D689" s="16"/>
      <c r="E689" s="124"/>
      <c r="F689" s="125" t="s">
        <v>451</v>
      </c>
      <c r="G689" s="160"/>
      <c r="H689" s="127"/>
      <c r="I689" s="128">
        <f>SUM(I684:I688)</f>
        <v>20.169999999999998</v>
      </c>
    </row>
    <row r="690" spans="1:11" s="11" customFormat="1" ht="20.100000000000001" customHeight="1">
      <c r="A690" s="110" t="s">
        <v>155</v>
      </c>
      <c r="B690" s="110" t="s">
        <v>153</v>
      </c>
      <c r="C690" s="110" t="s">
        <v>12</v>
      </c>
      <c r="D690" s="132">
        <v>94962</v>
      </c>
      <c r="E690" s="111" t="str">
        <f>VLOOKUP(D690,SERVIÇOS_AGOST!$A$7:$D$7425,2,0)</f>
        <v>CONCRETO MAGRO PARA LASTRO, TRAÇO 1:4,5:4,5 (EM MASSA SECA DE CIMENTO/ AREIA MÉDIA/ BRITA 1) - PREPARO MECÂNICO COM BETONEIRA 400 L. AF_05/2021</v>
      </c>
      <c r="F690" s="112" t="str">
        <f>VLOOKUP(D690,SERVIÇOS_AGOST!$A$7:$D$7425,3,0)</f>
        <v>M3</v>
      </c>
      <c r="G690" s="129">
        <f>VLOOKUP(D690,SERVIÇOS_AGOST!$A$7:$D$7425,4,0)</f>
        <v>351.92</v>
      </c>
      <c r="H690" s="114">
        <v>351.92</v>
      </c>
      <c r="I690" s="115"/>
      <c r="K690" s="116">
        <f>ROUND(H690*0.72,2)</f>
        <v>253.38</v>
      </c>
    </row>
    <row r="691" spans="1:11" s="11" customFormat="1" ht="9.9499999999999993" customHeight="1">
      <c r="A691" s="135"/>
      <c r="B691" s="16"/>
      <c r="C691" s="16"/>
      <c r="D691" s="16"/>
      <c r="E691" s="136" t="s">
        <v>442</v>
      </c>
      <c r="F691" s="125" t="s">
        <v>19</v>
      </c>
      <c r="G691" s="137" t="s">
        <v>537</v>
      </c>
      <c r="H691" s="97" t="s">
        <v>443</v>
      </c>
      <c r="I691" s="138" t="s">
        <v>444</v>
      </c>
    </row>
    <row r="692" spans="1:11" s="11" customFormat="1" ht="9.9499999999999993" customHeight="1">
      <c r="A692" s="135"/>
      <c r="B692" s="16"/>
      <c r="C692" s="16"/>
      <c r="D692" s="16"/>
      <c r="E692" s="44" t="s">
        <v>483</v>
      </c>
      <c r="F692" s="45" t="s">
        <v>464</v>
      </c>
      <c r="G692" s="147">
        <v>2</v>
      </c>
      <c r="H692" s="133" t="s">
        <v>485</v>
      </c>
      <c r="I692" s="51">
        <f t="shared" ref="I692:I698" si="32">ROUND(G692*H692,2)</f>
        <v>28.94</v>
      </c>
    </row>
    <row r="693" spans="1:11" s="11" customFormat="1" ht="20.100000000000001" customHeight="1">
      <c r="A693" s="135"/>
      <c r="B693" s="16"/>
      <c r="C693" s="16"/>
      <c r="D693" s="16"/>
      <c r="E693" s="44" t="s">
        <v>634</v>
      </c>
      <c r="F693" s="45" t="s">
        <v>464</v>
      </c>
      <c r="G693" s="147">
        <v>1</v>
      </c>
      <c r="H693" s="133" t="s">
        <v>635</v>
      </c>
      <c r="I693" s="51">
        <f t="shared" si="32"/>
        <v>15.26</v>
      </c>
    </row>
    <row r="694" spans="1:11" s="11" customFormat="1" ht="20.100000000000001" customHeight="1">
      <c r="A694" s="135"/>
      <c r="B694" s="16"/>
      <c r="C694" s="16"/>
      <c r="D694" s="16"/>
      <c r="E694" s="44" t="s">
        <v>636</v>
      </c>
      <c r="F694" s="45" t="s">
        <v>446</v>
      </c>
      <c r="G694" s="147">
        <v>0.6</v>
      </c>
      <c r="H694" s="121">
        <v>1.38</v>
      </c>
      <c r="I694" s="51">
        <f t="shared" si="32"/>
        <v>0.83</v>
      </c>
    </row>
    <row r="695" spans="1:11" s="11" customFormat="1" ht="20.100000000000001" customHeight="1">
      <c r="A695" s="135"/>
      <c r="B695" s="16"/>
      <c r="C695" s="16"/>
      <c r="D695" s="16"/>
      <c r="E695" s="44" t="s">
        <v>637</v>
      </c>
      <c r="F695" s="45" t="s">
        <v>448</v>
      </c>
      <c r="G695" s="147">
        <v>0.6</v>
      </c>
      <c r="H695" s="121">
        <v>0.32</v>
      </c>
      <c r="I695" s="51">
        <f t="shared" si="32"/>
        <v>0.19</v>
      </c>
    </row>
    <row r="696" spans="1:11" s="11" customFormat="1" ht="9.9499999999999993" customHeight="1">
      <c r="A696" s="135"/>
      <c r="B696" s="16"/>
      <c r="C696" s="16"/>
      <c r="D696" s="16"/>
      <c r="E696" s="44" t="s">
        <v>543</v>
      </c>
      <c r="F696" s="45" t="s">
        <v>471</v>
      </c>
      <c r="G696" s="147">
        <v>0.7</v>
      </c>
      <c r="H696" s="121">
        <v>62</v>
      </c>
      <c r="I696" s="51">
        <f t="shared" si="32"/>
        <v>43.4</v>
      </c>
    </row>
    <row r="697" spans="1:11" s="11" customFormat="1" ht="9.9499999999999993" customHeight="1">
      <c r="A697" s="135"/>
      <c r="B697" s="16"/>
      <c r="C697" s="16"/>
      <c r="D697" s="16"/>
      <c r="E697" s="44" t="s">
        <v>638</v>
      </c>
      <c r="F697" s="45" t="s">
        <v>476</v>
      </c>
      <c r="G697" s="147">
        <v>160</v>
      </c>
      <c r="H697" s="121">
        <v>0.8</v>
      </c>
      <c r="I697" s="51">
        <f t="shared" si="32"/>
        <v>128</v>
      </c>
    </row>
    <row r="698" spans="1:11" s="11" customFormat="1" ht="9.9499999999999993" customHeight="1">
      <c r="A698" s="135"/>
      <c r="B698" s="16"/>
      <c r="C698" s="16"/>
      <c r="D698" s="16"/>
      <c r="E698" s="44" t="s">
        <v>639</v>
      </c>
      <c r="F698" s="45" t="s">
        <v>471</v>
      </c>
      <c r="G698" s="147">
        <v>0.51</v>
      </c>
      <c r="H698" s="121">
        <v>72</v>
      </c>
      <c r="I698" s="51">
        <f t="shared" si="32"/>
        <v>36.72</v>
      </c>
    </row>
    <row r="699" spans="1:11" s="11" customFormat="1" ht="13.7" customHeight="1">
      <c r="A699" s="135"/>
      <c r="B699" s="16"/>
      <c r="C699" s="16"/>
      <c r="D699" s="16"/>
      <c r="E699" s="124"/>
      <c r="F699" s="125" t="s">
        <v>451</v>
      </c>
      <c r="G699" s="160"/>
      <c r="H699" s="127"/>
      <c r="I699" s="128">
        <f>SUM(I692:I698)</f>
        <v>253.34</v>
      </c>
    </row>
    <row r="700" spans="1:11" s="11" customFormat="1" ht="20.100000000000001" customHeight="1">
      <c r="A700" s="110" t="s">
        <v>156</v>
      </c>
      <c r="B700" s="110" t="s">
        <v>153</v>
      </c>
      <c r="C700" s="110" t="s">
        <v>12</v>
      </c>
      <c r="D700" s="132">
        <v>97733</v>
      </c>
      <c r="E700" s="111" t="str">
        <f>VLOOKUP(D700,SERVIÇOS_AGOST!$A$7:$D$7425,2,0)</f>
        <v>PEÇA RETANGULAR PRÉ-MOLDADA, VOLUME DE CONCRETO DE ATÉ 10 LITROS, TAXA DE AÇO APROXIMADA DE 30KG/M³. AF_01/2018</v>
      </c>
      <c r="F700" s="112" t="str">
        <f>VLOOKUP(D700,SERVIÇOS_AGOST!$A$7:$D$7425,3,0)</f>
        <v>M3</v>
      </c>
      <c r="G700" s="129">
        <f>VLOOKUP(D700,SERVIÇOS_AGOST!$A$7:$D$7425,4,0)</f>
        <v>2737.68</v>
      </c>
      <c r="H700" s="114">
        <v>2737.68</v>
      </c>
      <c r="I700" s="115"/>
      <c r="K700" s="116">
        <f>ROUND(H700*0.72,2)</f>
        <v>1971.13</v>
      </c>
    </row>
    <row r="701" spans="1:11" s="11" customFormat="1" ht="9.9499999999999993" customHeight="1">
      <c r="A701" s="135"/>
      <c r="B701" s="16"/>
      <c r="C701" s="16"/>
      <c r="D701" s="16"/>
      <c r="E701" s="136" t="s">
        <v>442</v>
      </c>
      <c r="F701" s="125" t="s">
        <v>19</v>
      </c>
      <c r="G701" s="137" t="s">
        <v>537</v>
      </c>
      <c r="H701" s="97" t="s">
        <v>443</v>
      </c>
      <c r="I701" s="138" t="s">
        <v>444</v>
      </c>
    </row>
    <row r="702" spans="1:11" s="11" customFormat="1" ht="9.9499999999999993" customHeight="1">
      <c r="A702" s="135"/>
      <c r="B702" s="16"/>
      <c r="C702" s="16"/>
      <c r="D702" s="16"/>
      <c r="E702" s="44" t="s">
        <v>463</v>
      </c>
      <c r="F702" s="45" t="s">
        <v>464</v>
      </c>
      <c r="G702" s="147">
        <v>2</v>
      </c>
      <c r="H702" s="133" t="s">
        <v>465</v>
      </c>
      <c r="I702" s="51">
        <f t="shared" ref="I702:I714" si="33">ROUND(G702*H702,2)</f>
        <v>29.38</v>
      </c>
    </row>
    <row r="703" spans="1:11" s="11" customFormat="1" ht="9.9499999999999993" customHeight="1">
      <c r="A703" s="135"/>
      <c r="B703" s="16"/>
      <c r="C703" s="16"/>
      <c r="D703" s="16"/>
      <c r="E703" s="44" t="s">
        <v>586</v>
      </c>
      <c r="F703" s="45" t="s">
        <v>464</v>
      </c>
      <c r="G703" s="147">
        <v>8.7230000000000008</v>
      </c>
      <c r="H703" s="121">
        <v>17.93</v>
      </c>
      <c r="I703" s="51">
        <f t="shared" si="33"/>
        <v>156.4</v>
      </c>
    </row>
    <row r="704" spans="1:11" s="11" customFormat="1" ht="9.9499999999999993" customHeight="1">
      <c r="A704" s="135"/>
      <c r="B704" s="16"/>
      <c r="C704" s="16"/>
      <c r="D704" s="16"/>
      <c r="E704" s="44" t="s">
        <v>539</v>
      </c>
      <c r="F704" s="45" t="s">
        <v>464</v>
      </c>
      <c r="G704" s="147">
        <v>20</v>
      </c>
      <c r="H704" s="133" t="s">
        <v>540</v>
      </c>
      <c r="I704" s="51">
        <f t="shared" si="33"/>
        <v>377.4</v>
      </c>
    </row>
    <row r="705" spans="1:11" s="11" customFormat="1" ht="9.9499999999999993" customHeight="1">
      <c r="A705" s="135"/>
      <c r="B705" s="16"/>
      <c r="C705" s="16"/>
      <c r="D705" s="16"/>
      <c r="E705" s="44" t="s">
        <v>483</v>
      </c>
      <c r="F705" s="45" t="s">
        <v>464</v>
      </c>
      <c r="G705" s="147">
        <v>20</v>
      </c>
      <c r="H705" s="133" t="s">
        <v>485</v>
      </c>
      <c r="I705" s="51">
        <f t="shared" si="33"/>
        <v>289.39999999999998</v>
      </c>
    </row>
    <row r="706" spans="1:11" s="11" customFormat="1" ht="20.100000000000001" customHeight="1">
      <c r="A706" s="135"/>
      <c r="B706" s="16"/>
      <c r="C706" s="16"/>
      <c r="D706" s="16"/>
      <c r="E706" s="44" t="s">
        <v>632</v>
      </c>
      <c r="F706" s="45" t="s">
        <v>446</v>
      </c>
      <c r="G706" s="147">
        <v>5</v>
      </c>
      <c r="H706" s="121">
        <v>1.06</v>
      </c>
      <c r="I706" s="51">
        <f t="shared" si="33"/>
        <v>5.3</v>
      </c>
    </row>
    <row r="707" spans="1:11" s="11" customFormat="1" ht="20.100000000000001" customHeight="1">
      <c r="A707" s="135"/>
      <c r="B707" s="16"/>
      <c r="C707" s="16"/>
      <c r="D707" s="16"/>
      <c r="E707" s="44" t="s">
        <v>633</v>
      </c>
      <c r="F707" s="45" t="s">
        <v>448</v>
      </c>
      <c r="G707" s="147">
        <v>15</v>
      </c>
      <c r="H707" s="121">
        <v>0.45</v>
      </c>
      <c r="I707" s="51">
        <f t="shared" si="33"/>
        <v>6.75</v>
      </c>
    </row>
    <row r="708" spans="1:11" s="11" customFormat="1" ht="20.100000000000001" customHeight="1">
      <c r="A708" s="135"/>
      <c r="B708" s="16"/>
      <c r="C708" s="16"/>
      <c r="D708" s="16"/>
      <c r="E708" s="44" t="s">
        <v>468</v>
      </c>
      <c r="F708" s="45" t="s">
        <v>446</v>
      </c>
      <c r="G708" s="147">
        <v>0.67700000000000005</v>
      </c>
      <c r="H708" s="121">
        <v>15.48</v>
      </c>
      <c r="I708" s="51">
        <f t="shared" si="33"/>
        <v>10.48</v>
      </c>
    </row>
    <row r="709" spans="1:11" s="11" customFormat="1" ht="20.100000000000001" customHeight="1">
      <c r="A709" s="135"/>
      <c r="B709" s="16"/>
      <c r="C709" s="16"/>
      <c r="D709" s="16"/>
      <c r="E709" s="44" t="s">
        <v>469</v>
      </c>
      <c r="F709" s="45" t="s">
        <v>448</v>
      </c>
      <c r="G709" s="147">
        <v>0.84</v>
      </c>
      <c r="H709" s="121">
        <v>14.47</v>
      </c>
      <c r="I709" s="51">
        <f t="shared" si="33"/>
        <v>12.15</v>
      </c>
    </row>
    <row r="710" spans="1:11" s="11" customFormat="1" ht="20.100000000000001" customHeight="1">
      <c r="A710" s="135"/>
      <c r="B710" s="16"/>
      <c r="C710" s="16"/>
      <c r="D710" s="16"/>
      <c r="E710" s="44" t="s">
        <v>640</v>
      </c>
      <c r="F710" s="45" t="s">
        <v>476</v>
      </c>
      <c r="G710" s="147">
        <v>35</v>
      </c>
      <c r="H710" s="121">
        <v>14.12</v>
      </c>
      <c r="I710" s="51">
        <f t="shared" si="33"/>
        <v>494.2</v>
      </c>
    </row>
    <row r="711" spans="1:11" s="11" customFormat="1" ht="20.100000000000001" customHeight="1">
      <c r="A711" s="135"/>
      <c r="B711" s="16"/>
      <c r="C711" s="16"/>
      <c r="D711" s="16"/>
      <c r="E711" s="44" t="s">
        <v>641</v>
      </c>
      <c r="F711" s="45" t="s">
        <v>471</v>
      </c>
      <c r="G711" s="147">
        <v>1</v>
      </c>
      <c r="H711" s="121">
        <v>438.5</v>
      </c>
      <c r="I711" s="51">
        <f t="shared" si="33"/>
        <v>438.5</v>
      </c>
    </row>
    <row r="712" spans="1:11" s="11" customFormat="1" ht="20.100000000000001" customHeight="1">
      <c r="A712" s="135"/>
      <c r="B712" s="16"/>
      <c r="C712" s="16"/>
      <c r="D712" s="16"/>
      <c r="E712" s="44" t="s">
        <v>642</v>
      </c>
      <c r="F712" s="45" t="s">
        <v>478</v>
      </c>
      <c r="G712" s="147">
        <v>2.44</v>
      </c>
      <c r="H712" s="133" t="s">
        <v>643</v>
      </c>
      <c r="I712" s="51">
        <f t="shared" si="33"/>
        <v>137.86000000000001</v>
      </c>
    </row>
    <row r="713" spans="1:11" s="11" customFormat="1" ht="20.100000000000001" customHeight="1">
      <c r="A713" s="135"/>
      <c r="B713" s="16"/>
      <c r="C713" s="16"/>
      <c r="D713" s="16"/>
      <c r="E713" s="44" t="s">
        <v>644</v>
      </c>
      <c r="F713" s="45" t="s">
        <v>645</v>
      </c>
      <c r="G713" s="147">
        <v>0.1</v>
      </c>
      <c r="H713" s="121">
        <v>6.72</v>
      </c>
      <c r="I713" s="51">
        <f t="shared" si="33"/>
        <v>0.67</v>
      </c>
    </row>
    <row r="714" spans="1:11" s="11" customFormat="1" ht="9.9499999999999993" customHeight="1">
      <c r="A714" s="135"/>
      <c r="B714" s="16"/>
      <c r="C714" s="16"/>
      <c r="D714" s="16"/>
      <c r="E714" s="44" t="s">
        <v>526</v>
      </c>
      <c r="F714" s="45" t="s">
        <v>476</v>
      </c>
      <c r="G714" s="147">
        <v>0.6</v>
      </c>
      <c r="H714" s="121">
        <v>21.06</v>
      </c>
      <c r="I714" s="51">
        <f t="shared" si="33"/>
        <v>12.64</v>
      </c>
    </row>
    <row r="715" spans="1:11" s="11" customFormat="1" ht="13.7" customHeight="1">
      <c r="A715" s="135"/>
      <c r="B715" s="16"/>
      <c r="C715" s="16"/>
      <c r="D715" s="16"/>
      <c r="E715" s="124"/>
      <c r="F715" s="125" t="s">
        <v>451</v>
      </c>
      <c r="G715" s="160"/>
      <c r="H715" s="127"/>
      <c r="I715" s="128">
        <f>SUM(I702:I714)</f>
        <v>1971.1299999999999</v>
      </c>
    </row>
    <row r="716" spans="1:11" s="11" customFormat="1" ht="20.100000000000001" customHeight="1">
      <c r="A716" s="110" t="s">
        <v>157</v>
      </c>
      <c r="B716" s="110" t="s">
        <v>153</v>
      </c>
      <c r="C716" s="110" t="s">
        <v>12</v>
      </c>
      <c r="D716" s="132">
        <v>97734</v>
      </c>
      <c r="E716" s="111" t="str">
        <f>VLOOKUP(D716,SERVIÇOS_AGOST!$A$7:$D$7425,2,0)</f>
        <v>PEÇA RETANGULAR PRÉ-MOLDADA, VOLUME DE CONCRETO DE 10 A 30 LITROS, TAXA DE AÇO APROXIMADA DE 30KG/M³. AF_01/2018</v>
      </c>
      <c r="F716" s="112" t="str">
        <f>VLOOKUP(D716,SERVIÇOS_AGOST!$A$7:$D$7425,3,0)</f>
        <v>M3</v>
      </c>
      <c r="G716" s="129">
        <f>VLOOKUP(D716,SERVIÇOS_AGOST!$A$7:$D$7425,4,0)</f>
        <v>2369.0300000000002</v>
      </c>
      <c r="H716" s="114">
        <v>2369.0300000000002</v>
      </c>
      <c r="I716" s="115"/>
      <c r="K716" s="116">
        <f>ROUND(H716*0.72,2)</f>
        <v>1705.7</v>
      </c>
    </row>
    <row r="717" spans="1:11" s="11" customFormat="1" ht="9.9499999999999993" customHeight="1">
      <c r="A717" s="135"/>
      <c r="B717" s="16"/>
      <c r="C717" s="16"/>
      <c r="D717" s="16"/>
      <c r="E717" s="136" t="s">
        <v>442</v>
      </c>
      <c r="F717" s="125" t="s">
        <v>19</v>
      </c>
      <c r="G717" s="137" t="s">
        <v>537</v>
      </c>
      <c r="H717" s="97" t="s">
        <v>443</v>
      </c>
      <c r="I717" s="138" t="s">
        <v>444</v>
      </c>
    </row>
    <row r="718" spans="1:11" s="11" customFormat="1" ht="9.9499999999999993" customHeight="1">
      <c r="A718" s="135"/>
      <c r="B718" s="16"/>
      <c r="C718" s="16"/>
      <c r="D718" s="16"/>
      <c r="E718" s="44" t="s">
        <v>463</v>
      </c>
      <c r="F718" s="45" t="s">
        <v>464</v>
      </c>
      <c r="G718" s="147">
        <v>2.2000000000000002</v>
      </c>
      <c r="H718" s="133" t="s">
        <v>465</v>
      </c>
      <c r="I718" s="51">
        <f t="shared" ref="I718:I731" si="34">ROUND(G718*H718,2)</f>
        <v>32.32</v>
      </c>
    </row>
    <row r="719" spans="1:11" s="11" customFormat="1" ht="9.9499999999999993" customHeight="1">
      <c r="A719" s="135"/>
      <c r="B719" s="16"/>
      <c r="C719" s="16"/>
      <c r="D719" s="16"/>
      <c r="E719" s="44" t="s">
        <v>586</v>
      </c>
      <c r="F719" s="45" t="s">
        <v>464</v>
      </c>
      <c r="G719" s="147">
        <v>4.2</v>
      </c>
      <c r="H719" s="121">
        <v>17.93</v>
      </c>
      <c r="I719" s="51">
        <f t="shared" si="34"/>
        <v>75.31</v>
      </c>
    </row>
    <row r="720" spans="1:11" s="11" customFormat="1" ht="9.9499999999999993" customHeight="1">
      <c r="A720" s="135"/>
      <c r="B720" s="16"/>
      <c r="C720" s="16"/>
      <c r="D720" s="16"/>
      <c r="E720" s="44" t="s">
        <v>539</v>
      </c>
      <c r="F720" s="45" t="s">
        <v>464</v>
      </c>
      <c r="G720" s="147">
        <v>20</v>
      </c>
      <c r="H720" s="133" t="s">
        <v>540</v>
      </c>
      <c r="I720" s="51">
        <f t="shared" si="34"/>
        <v>377.4</v>
      </c>
    </row>
    <row r="721" spans="1:11" s="11" customFormat="1" ht="9.9499999999999993" customHeight="1">
      <c r="A721" s="135"/>
      <c r="B721" s="16"/>
      <c r="C721" s="16"/>
      <c r="D721" s="16"/>
      <c r="E721" s="44" t="s">
        <v>483</v>
      </c>
      <c r="F721" s="45" t="s">
        <v>464</v>
      </c>
      <c r="G721" s="147">
        <v>20</v>
      </c>
      <c r="H721" s="133" t="s">
        <v>485</v>
      </c>
      <c r="I721" s="51">
        <f t="shared" si="34"/>
        <v>289.39999999999998</v>
      </c>
    </row>
    <row r="722" spans="1:11" s="11" customFormat="1" ht="20.100000000000001" customHeight="1">
      <c r="A722" s="135"/>
      <c r="B722" s="16"/>
      <c r="C722" s="16"/>
      <c r="D722" s="16"/>
      <c r="E722" s="44" t="s">
        <v>632</v>
      </c>
      <c r="F722" s="45" t="s">
        <v>446</v>
      </c>
      <c r="G722" s="147">
        <v>6.6</v>
      </c>
      <c r="H722" s="121">
        <v>1.06</v>
      </c>
      <c r="I722" s="51">
        <f t="shared" si="34"/>
        <v>7</v>
      </c>
    </row>
    <row r="723" spans="1:11" s="11" customFormat="1" ht="20.100000000000001" customHeight="1">
      <c r="A723" s="135"/>
      <c r="B723" s="16"/>
      <c r="C723" s="16"/>
      <c r="D723" s="16"/>
      <c r="E723" s="44" t="s">
        <v>633</v>
      </c>
      <c r="F723" s="45" t="s">
        <v>448</v>
      </c>
      <c r="G723" s="147">
        <v>18.239999999999998</v>
      </c>
      <c r="H723" s="121">
        <v>0.45</v>
      </c>
      <c r="I723" s="51">
        <f t="shared" si="34"/>
        <v>8.2100000000000009</v>
      </c>
    </row>
    <row r="724" spans="1:11" s="11" customFormat="1" ht="20.100000000000001" customHeight="1">
      <c r="A724" s="135"/>
      <c r="B724" s="16"/>
      <c r="C724" s="16"/>
      <c r="D724" s="16"/>
      <c r="E724" s="44" t="s">
        <v>468</v>
      </c>
      <c r="F724" s="45" t="s">
        <v>446</v>
      </c>
      <c r="G724" s="147">
        <v>0.48</v>
      </c>
      <c r="H724" s="121">
        <v>15.48</v>
      </c>
      <c r="I724" s="51">
        <f t="shared" si="34"/>
        <v>7.43</v>
      </c>
    </row>
    <row r="725" spans="1:11" s="11" customFormat="1" ht="20.100000000000001" customHeight="1">
      <c r="A725" s="135"/>
      <c r="B725" s="16"/>
      <c r="C725" s="16"/>
      <c r="D725" s="16"/>
      <c r="E725" s="44" t="s">
        <v>469</v>
      </c>
      <c r="F725" s="45" t="s">
        <v>448</v>
      </c>
      <c r="G725" s="147">
        <v>0.7</v>
      </c>
      <c r="H725" s="121">
        <v>14.47</v>
      </c>
      <c r="I725" s="51">
        <f t="shared" si="34"/>
        <v>10.130000000000001</v>
      </c>
    </row>
    <row r="726" spans="1:11" s="11" customFormat="1" ht="20.100000000000001" customHeight="1">
      <c r="A726" s="135"/>
      <c r="B726" s="16"/>
      <c r="C726" s="16"/>
      <c r="D726" s="16"/>
      <c r="E726" s="44" t="s">
        <v>640</v>
      </c>
      <c r="F726" s="45" t="s">
        <v>476</v>
      </c>
      <c r="G726" s="147">
        <v>24.34</v>
      </c>
      <c r="H726" s="121">
        <v>14.12</v>
      </c>
      <c r="I726" s="51">
        <f t="shared" si="34"/>
        <v>343.68</v>
      </c>
    </row>
    <row r="727" spans="1:11" s="11" customFormat="1" ht="20.100000000000001" customHeight="1">
      <c r="A727" s="135"/>
      <c r="B727" s="16"/>
      <c r="C727" s="16"/>
      <c r="D727" s="16"/>
      <c r="E727" s="44" t="s">
        <v>641</v>
      </c>
      <c r="F727" s="45" t="s">
        <v>471</v>
      </c>
      <c r="G727" s="147">
        <v>1</v>
      </c>
      <c r="H727" s="121">
        <v>438.5</v>
      </c>
      <c r="I727" s="51">
        <f t="shared" si="34"/>
        <v>438.5</v>
      </c>
    </row>
    <row r="728" spans="1:11" s="11" customFormat="1" ht="20.100000000000001" customHeight="1">
      <c r="A728" s="135"/>
      <c r="B728" s="16"/>
      <c r="C728" s="16"/>
      <c r="D728" s="16"/>
      <c r="E728" s="44" t="s">
        <v>642</v>
      </c>
      <c r="F728" s="45" t="s">
        <v>478</v>
      </c>
      <c r="G728" s="147">
        <v>1.6</v>
      </c>
      <c r="H728" s="133" t="s">
        <v>643</v>
      </c>
      <c r="I728" s="51">
        <f t="shared" si="34"/>
        <v>90.4</v>
      </c>
    </row>
    <row r="729" spans="1:11" s="11" customFormat="1" ht="20.100000000000001" customHeight="1">
      <c r="A729" s="135"/>
      <c r="B729" s="16"/>
      <c r="C729" s="16"/>
      <c r="D729" s="16"/>
      <c r="E729" s="44" t="s">
        <v>644</v>
      </c>
      <c r="F729" s="45" t="s">
        <v>645</v>
      </c>
      <c r="G729" s="147">
        <v>0.08</v>
      </c>
      <c r="H729" s="121">
        <v>6.72</v>
      </c>
      <c r="I729" s="51">
        <f t="shared" si="34"/>
        <v>0.54</v>
      </c>
    </row>
    <row r="730" spans="1:11" s="11" customFormat="1" ht="9.9499999999999993" customHeight="1">
      <c r="A730" s="135"/>
      <c r="B730" s="16"/>
      <c r="C730" s="16"/>
      <c r="D730" s="16"/>
      <c r="E730" s="44" t="s">
        <v>550</v>
      </c>
      <c r="F730" s="45" t="s">
        <v>53</v>
      </c>
      <c r="G730" s="147">
        <v>4.5999999999999996</v>
      </c>
      <c r="H730" s="121">
        <v>3.47</v>
      </c>
      <c r="I730" s="51">
        <f t="shared" si="34"/>
        <v>15.96</v>
      </c>
    </row>
    <row r="731" spans="1:11" s="11" customFormat="1" ht="9.9499999999999993" customHeight="1">
      <c r="A731" s="135"/>
      <c r="B731" s="16"/>
      <c r="C731" s="16"/>
      <c r="D731" s="16"/>
      <c r="E731" s="44" t="s">
        <v>526</v>
      </c>
      <c r="F731" s="45" t="s">
        <v>476</v>
      </c>
      <c r="G731" s="147">
        <v>0.45</v>
      </c>
      <c r="H731" s="121">
        <v>21.06</v>
      </c>
      <c r="I731" s="51">
        <f t="shared" si="34"/>
        <v>9.48</v>
      </c>
    </row>
    <row r="732" spans="1:11" s="11" customFormat="1" ht="13.7" customHeight="1">
      <c r="A732" s="135"/>
      <c r="B732" s="16"/>
      <c r="C732" s="16"/>
      <c r="D732" s="16"/>
      <c r="E732" s="124"/>
      <c r="F732" s="125" t="s">
        <v>451</v>
      </c>
      <c r="G732" s="160"/>
      <c r="H732" s="127"/>
      <c r="I732" s="128">
        <f>SUM(I718:I731)</f>
        <v>1705.76</v>
      </c>
    </row>
    <row r="733" spans="1:11" s="11" customFormat="1" ht="20.100000000000001" customHeight="1">
      <c r="A733" s="110" t="s">
        <v>158</v>
      </c>
      <c r="B733" s="110" t="s">
        <v>153</v>
      </c>
      <c r="C733" s="110" t="s">
        <v>12</v>
      </c>
      <c r="D733" s="132">
        <v>97735</v>
      </c>
      <c r="E733" s="111" t="str">
        <f>VLOOKUP(D733,SERVIÇOS_AGOST!$A$7:$D$7425,2,0)</f>
        <v>PEÇA RETANGULAR PRÉ-MOLDADA, VOLUME DE CONCRETO DE 30 A 100 LITROS, TAXA DE AÇO APROXIMADA DE 30KG/M³. AF_01/2018</v>
      </c>
      <c r="F733" s="112" t="str">
        <f>VLOOKUP(D733,SERVIÇOS_AGOST!$A$7:$D$7425,3,0)</f>
        <v>M3</v>
      </c>
      <c r="G733" s="129">
        <f>VLOOKUP(D733,SERVIÇOS_AGOST!$A$7:$D$7425,4,0)</f>
        <v>2011.22</v>
      </c>
      <c r="H733" s="114">
        <v>2011.22</v>
      </c>
      <c r="I733" s="115"/>
      <c r="K733" s="116">
        <f>ROUND(H733*0.72,2)</f>
        <v>1448.08</v>
      </c>
    </row>
    <row r="734" spans="1:11" s="11" customFormat="1" ht="9.9499999999999993" customHeight="1">
      <c r="A734" s="135"/>
      <c r="B734" s="16"/>
      <c r="C734" s="16"/>
      <c r="D734" s="16"/>
      <c r="E734" s="136" t="s">
        <v>442</v>
      </c>
      <c r="F734" s="125" t="s">
        <v>19</v>
      </c>
      <c r="G734" s="137" t="s">
        <v>537</v>
      </c>
      <c r="H734" s="97" t="s">
        <v>443</v>
      </c>
      <c r="I734" s="138" t="s">
        <v>444</v>
      </c>
    </row>
    <row r="735" spans="1:11" s="11" customFormat="1" ht="9.9499999999999993" customHeight="1">
      <c r="A735" s="135"/>
      <c r="B735" s="16"/>
      <c r="C735" s="16"/>
      <c r="D735" s="16"/>
      <c r="E735" s="44" t="s">
        <v>463</v>
      </c>
      <c r="F735" s="45" t="s">
        <v>464</v>
      </c>
      <c r="G735" s="147">
        <v>2</v>
      </c>
      <c r="H735" s="133" t="s">
        <v>465</v>
      </c>
      <c r="I735" s="51">
        <f t="shared" ref="I735:I748" si="35">ROUND(G735*H735,2)</f>
        <v>29.38</v>
      </c>
    </row>
    <row r="736" spans="1:11" s="11" customFormat="1" ht="9.9499999999999993" customHeight="1">
      <c r="A736" s="135"/>
      <c r="B736" s="16"/>
      <c r="C736" s="16"/>
      <c r="D736" s="16"/>
      <c r="E736" s="44" t="s">
        <v>586</v>
      </c>
      <c r="F736" s="45" t="s">
        <v>464</v>
      </c>
      <c r="G736" s="147">
        <v>2</v>
      </c>
      <c r="H736" s="121">
        <v>17.93</v>
      </c>
      <c r="I736" s="51">
        <f t="shared" si="35"/>
        <v>35.86</v>
      </c>
    </row>
    <row r="737" spans="1:11" s="11" customFormat="1" ht="9.9499999999999993" customHeight="1">
      <c r="A737" s="135"/>
      <c r="B737" s="16"/>
      <c r="C737" s="16"/>
      <c r="D737" s="16"/>
      <c r="E737" s="44" t="s">
        <v>539</v>
      </c>
      <c r="F737" s="45" t="s">
        <v>464</v>
      </c>
      <c r="G737" s="147">
        <v>15</v>
      </c>
      <c r="H737" s="133" t="s">
        <v>540</v>
      </c>
      <c r="I737" s="51">
        <f t="shared" si="35"/>
        <v>283.05</v>
      </c>
    </row>
    <row r="738" spans="1:11" s="11" customFormat="1" ht="9.9499999999999993" customHeight="1">
      <c r="A738" s="135"/>
      <c r="B738" s="16"/>
      <c r="C738" s="16"/>
      <c r="D738" s="16"/>
      <c r="E738" s="44" t="s">
        <v>483</v>
      </c>
      <c r="F738" s="45" t="s">
        <v>464</v>
      </c>
      <c r="G738" s="147">
        <v>15.22</v>
      </c>
      <c r="H738" s="133" t="s">
        <v>485</v>
      </c>
      <c r="I738" s="51">
        <f t="shared" si="35"/>
        <v>220.23</v>
      </c>
    </row>
    <row r="739" spans="1:11" s="11" customFormat="1" ht="20.100000000000001" customHeight="1">
      <c r="A739" s="135"/>
      <c r="B739" s="16"/>
      <c r="C739" s="16"/>
      <c r="D739" s="16"/>
      <c r="E739" s="44" t="s">
        <v>632</v>
      </c>
      <c r="F739" s="45" t="s">
        <v>446</v>
      </c>
      <c r="G739" s="147">
        <v>4.7</v>
      </c>
      <c r="H739" s="121">
        <v>1.06</v>
      </c>
      <c r="I739" s="51">
        <f t="shared" si="35"/>
        <v>4.9800000000000004</v>
      </c>
    </row>
    <row r="740" spans="1:11" s="11" customFormat="1" ht="20.100000000000001" customHeight="1">
      <c r="A740" s="135"/>
      <c r="B740" s="16"/>
      <c r="C740" s="16"/>
      <c r="D740" s="16"/>
      <c r="E740" s="44" t="s">
        <v>633</v>
      </c>
      <c r="F740" s="45" t="s">
        <v>448</v>
      </c>
      <c r="G740" s="147">
        <v>13.07</v>
      </c>
      <c r="H740" s="121">
        <v>0.45</v>
      </c>
      <c r="I740" s="51">
        <f t="shared" si="35"/>
        <v>5.88</v>
      </c>
    </row>
    <row r="741" spans="1:11" s="11" customFormat="1" ht="20.100000000000001" customHeight="1">
      <c r="A741" s="135"/>
      <c r="B741" s="16"/>
      <c r="C741" s="16"/>
      <c r="D741" s="16"/>
      <c r="E741" s="44" t="s">
        <v>468</v>
      </c>
      <c r="F741" s="45" t="s">
        <v>446</v>
      </c>
      <c r="G741" s="147">
        <v>0.3</v>
      </c>
      <c r="H741" s="121">
        <v>15.48</v>
      </c>
      <c r="I741" s="51">
        <f t="shared" si="35"/>
        <v>4.6399999999999997</v>
      </c>
    </row>
    <row r="742" spans="1:11" s="11" customFormat="1" ht="20.100000000000001" customHeight="1">
      <c r="A742" s="135"/>
      <c r="B742" s="16"/>
      <c r="C742" s="16"/>
      <c r="D742" s="16"/>
      <c r="E742" s="44" t="s">
        <v>469</v>
      </c>
      <c r="F742" s="45" t="s">
        <v>448</v>
      </c>
      <c r="G742" s="147">
        <v>0.4</v>
      </c>
      <c r="H742" s="121">
        <v>14.47</v>
      </c>
      <c r="I742" s="51">
        <f t="shared" si="35"/>
        <v>5.79</v>
      </c>
    </row>
    <row r="743" spans="1:11" s="11" customFormat="1" ht="20.100000000000001" customHeight="1">
      <c r="A743" s="135"/>
      <c r="B743" s="16"/>
      <c r="C743" s="16"/>
      <c r="D743" s="16"/>
      <c r="E743" s="44" t="s">
        <v>640</v>
      </c>
      <c r="F743" s="45" t="s">
        <v>476</v>
      </c>
      <c r="G743" s="147">
        <v>23.87</v>
      </c>
      <c r="H743" s="121">
        <v>14.12</v>
      </c>
      <c r="I743" s="51">
        <f t="shared" si="35"/>
        <v>337.04</v>
      </c>
    </row>
    <row r="744" spans="1:11" s="11" customFormat="1" ht="20.100000000000001" customHeight="1">
      <c r="A744" s="135"/>
      <c r="B744" s="16"/>
      <c r="C744" s="16"/>
      <c r="D744" s="16"/>
      <c r="E744" s="44" t="s">
        <v>646</v>
      </c>
      <c r="F744" s="45" t="s">
        <v>471</v>
      </c>
      <c r="G744" s="147">
        <v>1</v>
      </c>
      <c r="H744" s="121">
        <v>440.07</v>
      </c>
      <c r="I744" s="51">
        <f t="shared" si="35"/>
        <v>440.07</v>
      </c>
    </row>
    <row r="745" spans="1:11" s="11" customFormat="1" ht="20.100000000000001" customHeight="1">
      <c r="A745" s="135"/>
      <c r="B745" s="16"/>
      <c r="C745" s="16"/>
      <c r="D745" s="16"/>
      <c r="E745" s="44" t="s">
        <v>642</v>
      </c>
      <c r="F745" s="45" t="s">
        <v>478</v>
      </c>
      <c r="G745" s="147">
        <v>1.1100000000000001</v>
      </c>
      <c r="H745" s="133" t="s">
        <v>643</v>
      </c>
      <c r="I745" s="51">
        <f t="shared" si="35"/>
        <v>62.72</v>
      </c>
    </row>
    <row r="746" spans="1:11" s="11" customFormat="1" ht="20.100000000000001" customHeight="1">
      <c r="A746" s="135"/>
      <c r="B746" s="16"/>
      <c r="C746" s="16"/>
      <c r="D746" s="16"/>
      <c r="E746" s="44" t="s">
        <v>644</v>
      </c>
      <c r="F746" s="45" t="s">
        <v>645</v>
      </c>
      <c r="G746" s="147">
        <v>0.05</v>
      </c>
      <c r="H746" s="121">
        <v>6.72</v>
      </c>
      <c r="I746" s="51">
        <f t="shared" si="35"/>
        <v>0.34</v>
      </c>
    </row>
    <row r="747" spans="1:11" s="11" customFormat="1" ht="9.9499999999999993" customHeight="1">
      <c r="A747" s="135"/>
      <c r="B747" s="16"/>
      <c r="C747" s="16"/>
      <c r="D747" s="16"/>
      <c r="E747" s="44" t="s">
        <v>550</v>
      </c>
      <c r="F747" s="45" t="s">
        <v>53</v>
      </c>
      <c r="G747" s="147">
        <v>4</v>
      </c>
      <c r="H747" s="121">
        <v>3.47</v>
      </c>
      <c r="I747" s="51">
        <f t="shared" si="35"/>
        <v>13.88</v>
      </c>
    </row>
    <row r="748" spans="1:11" s="11" customFormat="1" ht="9.9499999999999993" customHeight="1">
      <c r="A748" s="135"/>
      <c r="B748" s="16"/>
      <c r="C748" s="16"/>
      <c r="D748" s="16"/>
      <c r="E748" s="44" t="s">
        <v>526</v>
      </c>
      <c r="F748" s="45" t="s">
        <v>476</v>
      </c>
      <c r="G748" s="147">
        <v>0.2</v>
      </c>
      <c r="H748" s="121">
        <v>21.06</v>
      </c>
      <c r="I748" s="51">
        <f t="shared" si="35"/>
        <v>4.21</v>
      </c>
    </row>
    <row r="749" spans="1:11" s="11" customFormat="1" ht="13.7" customHeight="1">
      <c r="A749" s="135"/>
      <c r="B749" s="16"/>
      <c r="C749" s="16"/>
      <c r="D749" s="16"/>
      <c r="E749" s="124"/>
      <c r="F749" s="125" t="s">
        <v>451</v>
      </c>
      <c r="G749" s="160"/>
      <c r="H749" s="127"/>
      <c r="I749" s="128">
        <f>SUM(I735:I748)</f>
        <v>1448.07</v>
      </c>
    </row>
    <row r="750" spans="1:11" s="11" customFormat="1" ht="20.100000000000001" customHeight="1">
      <c r="A750" s="110" t="s">
        <v>159</v>
      </c>
      <c r="B750" s="110" t="s">
        <v>153</v>
      </c>
      <c r="C750" s="110" t="s">
        <v>12</v>
      </c>
      <c r="D750" s="132">
        <v>97736</v>
      </c>
      <c r="E750" s="111" t="str">
        <f>VLOOKUP(D750,SERVIÇOS_AGOST!$A$7:$D$7425,2,0)</f>
        <v>PEÇA RETANGULAR PRÉ-MOLDADA, VOLUME DE CONCRETO ACIMA DE 100 LITROS, TAXA DE AÇO APROXIMADA DE 30KG/M³. AF_01/2018</v>
      </c>
      <c r="F750" s="112" t="str">
        <f>VLOOKUP(D750,SERVIÇOS_AGOST!$A$7:$D$7425,3,0)</f>
        <v>M3</v>
      </c>
      <c r="G750" s="129">
        <f>VLOOKUP(D750,SERVIÇOS_AGOST!$A$7:$D$7425,4,0)</f>
        <v>1360.43</v>
      </c>
      <c r="H750" s="114">
        <v>1360.43</v>
      </c>
      <c r="I750" s="115"/>
      <c r="K750" s="116">
        <f>ROUND(H750*0.72,2)</f>
        <v>979.51</v>
      </c>
    </row>
    <row r="751" spans="1:11" s="11" customFormat="1" ht="9.9499999999999993" customHeight="1">
      <c r="A751" s="135"/>
      <c r="B751" s="16"/>
      <c r="C751" s="16"/>
      <c r="D751" s="16"/>
      <c r="E751" s="136" t="s">
        <v>442</v>
      </c>
      <c r="F751" s="125" t="s">
        <v>19</v>
      </c>
      <c r="G751" s="137" t="s">
        <v>537</v>
      </c>
      <c r="H751" s="97" t="s">
        <v>443</v>
      </c>
      <c r="I751" s="138" t="s">
        <v>444</v>
      </c>
    </row>
    <row r="752" spans="1:11" s="11" customFormat="1" ht="9.9499999999999993" customHeight="1">
      <c r="A752" s="135"/>
      <c r="B752" s="16"/>
      <c r="C752" s="16"/>
      <c r="D752" s="16"/>
      <c r="E752" s="44" t="s">
        <v>463</v>
      </c>
      <c r="F752" s="45" t="s">
        <v>464</v>
      </c>
      <c r="G752" s="147">
        <v>0.2</v>
      </c>
      <c r="H752" s="133" t="s">
        <v>465</v>
      </c>
      <c r="I752" s="51">
        <f t="shared" ref="I752:I766" si="36">ROUND(G752*H752,2)</f>
        <v>2.94</v>
      </c>
    </row>
    <row r="753" spans="1:11" s="11" customFormat="1" ht="9.9499999999999993" customHeight="1">
      <c r="A753" s="135"/>
      <c r="B753" s="16"/>
      <c r="C753" s="16"/>
      <c r="D753" s="16"/>
      <c r="E753" s="44" t="s">
        <v>586</v>
      </c>
      <c r="F753" s="45" t="s">
        <v>464</v>
      </c>
      <c r="G753" s="147">
        <v>0.8</v>
      </c>
      <c r="H753" s="121">
        <v>17.93</v>
      </c>
      <c r="I753" s="51">
        <f t="shared" si="36"/>
        <v>14.34</v>
      </c>
    </row>
    <row r="754" spans="1:11" s="11" customFormat="1" ht="9.9499999999999993" customHeight="1">
      <c r="A754" s="135"/>
      <c r="B754" s="16"/>
      <c r="C754" s="16"/>
      <c r="D754" s="16"/>
      <c r="E754" s="44" t="s">
        <v>539</v>
      </c>
      <c r="F754" s="45" t="s">
        <v>464</v>
      </c>
      <c r="G754" s="147">
        <v>4.2</v>
      </c>
      <c r="H754" s="133" t="s">
        <v>540</v>
      </c>
      <c r="I754" s="51">
        <f t="shared" si="36"/>
        <v>79.25</v>
      </c>
    </row>
    <row r="755" spans="1:11" s="11" customFormat="1" ht="9.9499999999999993" customHeight="1">
      <c r="A755" s="135"/>
      <c r="B755" s="16"/>
      <c r="C755" s="16"/>
      <c r="D755" s="16"/>
      <c r="E755" s="44" t="s">
        <v>483</v>
      </c>
      <c r="F755" s="45" t="s">
        <v>464</v>
      </c>
      <c r="G755" s="147">
        <v>4.2</v>
      </c>
      <c r="H755" s="133" t="s">
        <v>485</v>
      </c>
      <c r="I755" s="51">
        <f t="shared" si="36"/>
        <v>60.77</v>
      </c>
    </row>
    <row r="756" spans="1:11" s="11" customFormat="1" ht="20.100000000000001" customHeight="1">
      <c r="A756" s="135"/>
      <c r="B756" s="16"/>
      <c r="C756" s="16"/>
      <c r="D756" s="16"/>
      <c r="E756" s="44" t="s">
        <v>632</v>
      </c>
      <c r="F756" s="45" t="s">
        <v>446</v>
      </c>
      <c r="G756" s="147">
        <v>0.8</v>
      </c>
      <c r="H756" s="121">
        <v>1.06</v>
      </c>
      <c r="I756" s="51">
        <f t="shared" si="36"/>
        <v>0.85</v>
      </c>
    </row>
    <row r="757" spans="1:11" s="11" customFormat="1" ht="20.100000000000001" customHeight="1">
      <c r="A757" s="135"/>
      <c r="B757" s="16"/>
      <c r="C757" s="16"/>
      <c r="D757" s="16"/>
      <c r="E757" s="44" t="s">
        <v>633</v>
      </c>
      <c r="F757" s="45" t="s">
        <v>448</v>
      </c>
      <c r="G757" s="147">
        <v>2</v>
      </c>
      <c r="H757" s="121">
        <v>0.45</v>
      </c>
      <c r="I757" s="51">
        <f t="shared" si="36"/>
        <v>0.9</v>
      </c>
    </row>
    <row r="758" spans="1:11" s="11" customFormat="1" ht="20.100000000000001" customHeight="1">
      <c r="A758" s="135"/>
      <c r="B758" s="16"/>
      <c r="C758" s="16"/>
      <c r="D758" s="16"/>
      <c r="E758" s="44" t="s">
        <v>468</v>
      </c>
      <c r="F758" s="45" t="s">
        <v>446</v>
      </c>
      <c r="G758" s="147">
        <v>0.06</v>
      </c>
      <c r="H758" s="121">
        <v>15.48</v>
      </c>
      <c r="I758" s="51">
        <f t="shared" si="36"/>
        <v>0.93</v>
      </c>
    </row>
    <row r="759" spans="1:11" s="11" customFormat="1" ht="20.100000000000001" customHeight="1">
      <c r="A759" s="135"/>
      <c r="B759" s="16"/>
      <c r="C759" s="16"/>
      <c r="D759" s="16"/>
      <c r="E759" s="44" t="s">
        <v>469</v>
      </c>
      <c r="F759" s="45" t="s">
        <v>448</v>
      </c>
      <c r="G759" s="147">
        <v>7.0000000000000007E-2</v>
      </c>
      <c r="H759" s="121">
        <v>14.47</v>
      </c>
      <c r="I759" s="51">
        <f t="shared" si="36"/>
        <v>1.01</v>
      </c>
    </row>
    <row r="760" spans="1:11" s="11" customFormat="1" ht="20.100000000000001" customHeight="1">
      <c r="A760" s="135"/>
      <c r="B760" s="16"/>
      <c r="C760" s="16"/>
      <c r="D760" s="16"/>
      <c r="E760" s="44" t="s">
        <v>647</v>
      </c>
      <c r="F760" s="45" t="s">
        <v>476</v>
      </c>
      <c r="G760" s="147">
        <v>22.2</v>
      </c>
      <c r="H760" s="121">
        <v>13.51</v>
      </c>
      <c r="I760" s="51">
        <f t="shared" si="36"/>
        <v>299.92</v>
      </c>
    </row>
    <row r="761" spans="1:11" s="11" customFormat="1" ht="20.100000000000001" customHeight="1">
      <c r="A761" s="135"/>
      <c r="B761" s="16"/>
      <c r="C761" s="16"/>
      <c r="D761" s="16"/>
      <c r="E761" s="44" t="s">
        <v>646</v>
      </c>
      <c r="F761" s="45" t="s">
        <v>471</v>
      </c>
      <c r="G761" s="147">
        <v>1</v>
      </c>
      <c r="H761" s="121">
        <v>440.07</v>
      </c>
      <c r="I761" s="51">
        <f t="shared" si="36"/>
        <v>440.07</v>
      </c>
    </row>
    <row r="762" spans="1:11" s="11" customFormat="1" ht="20.100000000000001" customHeight="1">
      <c r="A762" s="135"/>
      <c r="B762" s="16"/>
      <c r="C762" s="16"/>
      <c r="D762" s="16"/>
      <c r="E762" s="44" t="s">
        <v>642</v>
      </c>
      <c r="F762" s="45" t="s">
        <v>478</v>
      </c>
      <c r="G762" s="147">
        <v>0.65</v>
      </c>
      <c r="H762" s="133" t="s">
        <v>643</v>
      </c>
      <c r="I762" s="51">
        <f t="shared" si="36"/>
        <v>36.729999999999997</v>
      </c>
    </row>
    <row r="763" spans="1:11" s="11" customFormat="1" ht="20.100000000000001" customHeight="1">
      <c r="A763" s="135"/>
      <c r="B763" s="16"/>
      <c r="C763" s="16"/>
      <c r="D763" s="16"/>
      <c r="E763" s="44" t="s">
        <v>644</v>
      </c>
      <c r="F763" s="45" t="s">
        <v>645</v>
      </c>
      <c r="G763" s="147">
        <v>0.03</v>
      </c>
      <c r="H763" s="121">
        <v>6.72</v>
      </c>
      <c r="I763" s="51">
        <f t="shared" si="36"/>
        <v>0.2</v>
      </c>
    </row>
    <row r="764" spans="1:11" s="11" customFormat="1" ht="9.9499999999999993" customHeight="1">
      <c r="A764" s="135"/>
      <c r="B764" s="16"/>
      <c r="C764" s="16"/>
      <c r="D764" s="16"/>
      <c r="E764" s="44" t="s">
        <v>550</v>
      </c>
      <c r="F764" s="45" t="s">
        <v>53</v>
      </c>
      <c r="G764" s="147">
        <v>2.6</v>
      </c>
      <c r="H764" s="121">
        <v>3.47</v>
      </c>
      <c r="I764" s="51">
        <f t="shared" si="36"/>
        <v>9.02</v>
      </c>
    </row>
    <row r="765" spans="1:11" s="11" customFormat="1" ht="9.9499999999999993" customHeight="1">
      <c r="A765" s="135"/>
      <c r="B765" s="16"/>
      <c r="C765" s="16"/>
      <c r="D765" s="16"/>
      <c r="E765" s="44" t="s">
        <v>526</v>
      </c>
      <c r="F765" s="45" t="s">
        <v>476</v>
      </c>
      <c r="G765" s="147">
        <v>0.05</v>
      </c>
      <c r="H765" s="121">
        <v>21.06</v>
      </c>
      <c r="I765" s="51">
        <f t="shared" si="36"/>
        <v>1.05</v>
      </c>
    </row>
    <row r="766" spans="1:11" s="11" customFormat="1" ht="9.9499999999999993" customHeight="1">
      <c r="A766" s="135"/>
      <c r="B766" s="16"/>
      <c r="C766" s="16"/>
      <c r="D766" s="16"/>
      <c r="E766" s="44" t="s">
        <v>648</v>
      </c>
      <c r="F766" s="45" t="s">
        <v>471</v>
      </c>
      <c r="G766" s="147">
        <v>0.11559999999999999</v>
      </c>
      <c r="H766" s="121">
        <v>272.38</v>
      </c>
      <c r="I766" s="51">
        <f t="shared" si="36"/>
        <v>31.49</v>
      </c>
    </row>
    <row r="767" spans="1:11" s="11" customFormat="1" ht="13.7" customHeight="1">
      <c r="A767" s="135"/>
      <c r="B767" s="16"/>
      <c r="C767" s="16"/>
      <c r="D767" s="16"/>
      <c r="E767" s="124"/>
      <c r="F767" s="125" t="s">
        <v>451</v>
      </c>
      <c r="G767" s="160"/>
      <c r="H767" s="127"/>
      <c r="I767" s="128">
        <f>SUM(I752:I766)</f>
        <v>979.47</v>
      </c>
    </row>
    <row r="768" spans="1:11" s="11" customFormat="1" ht="20.100000000000001" customHeight="1">
      <c r="A768" s="110" t="s">
        <v>160</v>
      </c>
      <c r="B768" s="110" t="s">
        <v>153</v>
      </c>
      <c r="C768" s="110" t="s">
        <v>12</v>
      </c>
      <c r="D768" s="132">
        <v>97737</v>
      </c>
      <c r="E768" s="111" t="str">
        <f>VLOOKUP(D768,SERVIÇOS_AGOST!$A$7:$D$7425,2,0)</f>
        <v>PEÇA RETANGULAR PRÉ-MOLDADA, VOLUME DE CONCRETO DE 30 A 70 LITROS , TAXA DE AÇO APROXIMADA DE 70KG/M³. AF_01/2018</v>
      </c>
      <c r="F768" s="112" t="str">
        <f>VLOOKUP(D768,SERVIÇOS_AGOST!$A$7:$D$7425,3,0)</f>
        <v>M3</v>
      </c>
      <c r="G768" s="129">
        <f>VLOOKUP(D768,SERVIÇOS_AGOST!$A$7:$D$7425,4,0)</f>
        <v>2765.32</v>
      </c>
      <c r="H768" s="114">
        <v>2765.32</v>
      </c>
      <c r="I768" s="115"/>
      <c r="K768" s="116">
        <f>ROUND(H768*0.72,2)</f>
        <v>1991.03</v>
      </c>
    </row>
    <row r="769" spans="1:9" s="11" customFormat="1" ht="9.9499999999999993" customHeight="1">
      <c r="A769" s="135"/>
      <c r="B769" s="16"/>
      <c r="C769" s="16"/>
      <c r="D769" s="16"/>
      <c r="E769" s="136" t="s">
        <v>442</v>
      </c>
      <c r="F769" s="125" t="s">
        <v>19</v>
      </c>
      <c r="G769" s="137" t="s">
        <v>537</v>
      </c>
      <c r="H769" s="97" t="s">
        <v>443</v>
      </c>
      <c r="I769" s="138" t="s">
        <v>444</v>
      </c>
    </row>
    <row r="770" spans="1:9" s="11" customFormat="1" ht="9.9499999999999993" customHeight="1">
      <c r="A770" s="135"/>
      <c r="B770" s="16"/>
      <c r="C770" s="16"/>
      <c r="D770" s="16"/>
      <c r="E770" s="44" t="s">
        <v>463</v>
      </c>
      <c r="F770" s="45" t="s">
        <v>464</v>
      </c>
      <c r="G770" s="147">
        <v>2</v>
      </c>
      <c r="H770" s="133" t="s">
        <v>465</v>
      </c>
      <c r="I770" s="51">
        <f t="shared" ref="I770:I784" si="37">ROUND(G770*H770,2)</f>
        <v>29.38</v>
      </c>
    </row>
    <row r="771" spans="1:9" s="11" customFormat="1" ht="9.9499999999999993" customHeight="1">
      <c r="A771" s="135"/>
      <c r="B771" s="16"/>
      <c r="C771" s="16"/>
      <c r="D771" s="16"/>
      <c r="E771" s="44" t="s">
        <v>586</v>
      </c>
      <c r="F771" s="45" t="s">
        <v>464</v>
      </c>
      <c r="G771" s="147">
        <v>4</v>
      </c>
      <c r="H771" s="121">
        <v>17.93</v>
      </c>
      <c r="I771" s="51">
        <f t="shared" si="37"/>
        <v>71.72</v>
      </c>
    </row>
    <row r="772" spans="1:9" s="11" customFormat="1" ht="9.9499999999999993" customHeight="1">
      <c r="A772" s="135"/>
      <c r="B772" s="16"/>
      <c r="C772" s="16"/>
      <c r="D772" s="16"/>
      <c r="E772" s="44" t="s">
        <v>539</v>
      </c>
      <c r="F772" s="45" t="s">
        <v>464</v>
      </c>
      <c r="G772" s="147">
        <v>13</v>
      </c>
      <c r="H772" s="133" t="s">
        <v>540</v>
      </c>
      <c r="I772" s="51">
        <f t="shared" si="37"/>
        <v>245.31</v>
      </c>
    </row>
    <row r="773" spans="1:9" s="11" customFormat="1" ht="9.9499999999999993" customHeight="1">
      <c r="A773" s="135"/>
      <c r="B773" s="16"/>
      <c r="C773" s="16"/>
      <c r="D773" s="16"/>
      <c r="E773" s="44" t="s">
        <v>483</v>
      </c>
      <c r="F773" s="45" t="s">
        <v>464</v>
      </c>
      <c r="G773" s="147">
        <v>13</v>
      </c>
      <c r="H773" s="133" t="s">
        <v>485</v>
      </c>
      <c r="I773" s="51">
        <f t="shared" si="37"/>
        <v>188.11</v>
      </c>
    </row>
    <row r="774" spans="1:9" s="11" customFormat="1" ht="20.100000000000001" customHeight="1">
      <c r="A774" s="135"/>
      <c r="B774" s="16"/>
      <c r="C774" s="16"/>
      <c r="D774" s="16"/>
      <c r="E774" s="44" t="s">
        <v>632</v>
      </c>
      <c r="F774" s="45" t="s">
        <v>446</v>
      </c>
      <c r="G774" s="147">
        <v>5.6</v>
      </c>
      <c r="H774" s="121">
        <v>1.06</v>
      </c>
      <c r="I774" s="51">
        <f t="shared" si="37"/>
        <v>5.94</v>
      </c>
    </row>
    <row r="775" spans="1:9" s="11" customFormat="1" ht="20.100000000000001" customHeight="1">
      <c r="A775" s="135"/>
      <c r="B775" s="16"/>
      <c r="C775" s="16"/>
      <c r="D775" s="16"/>
      <c r="E775" s="44" t="s">
        <v>633</v>
      </c>
      <c r="F775" s="45" t="s">
        <v>448</v>
      </c>
      <c r="G775" s="147">
        <v>15.2</v>
      </c>
      <c r="H775" s="121">
        <v>0.45</v>
      </c>
      <c r="I775" s="51">
        <f t="shared" si="37"/>
        <v>6.84</v>
      </c>
    </row>
    <row r="776" spans="1:9" s="11" customFormat="1" ht="20.100000000000001" customHeight="1">
      <c r="A776" s="135"/>
      <c r="B776" s="16"/>
      <c r="C776" s="16"/>
      <c r="D776" s="16"/>
      <c r="E776" s="44" t="s">
        <v>468</v>
      </c>
      <c r="F776" s="45" t="s">
        <v>446</v>
      </c>
      <c r="G776" s="147">
        <v>0.3</v>
      </c>
      <c r="H776" s="121">
        <v>15.48</v>
      </c>
      <c r="I776" s="51">
        <f t="shared" si="37"/>
        <v>4.6399999999999997</v>
      </c>
    </row>
    <row r="777" spans="1:9" s="11" customFormat="1" ht="20.100000000000001" customHeight="1">
      <c r="A777" s="135"/>
      <c r="B777" s="16"/>
      <c r="C777" s="16"/>
      <c r="D777" s="16"/>
      <c r="E777" s="44" t="s">
        <v>469</v>
      </c>
      <c r="F777" s="45" t="s">
        <v>448</v>
      </c>
      <c r="G777" s="147">
        <v>0.49</v>
      </c>
      <c r="H777" s="121">
        <v>14.47</v>
      </c>
      <c r="I777" s="51">
        <f t="shared" si="37"/>
        <v>7.09</v>
      </c>
    </row>
    <row r="778" spans="1:9" s="11" customFormat="1" ht="20.100000000000001" customHeight="1">
      <c r="A778" s="135"/>
      <c r="B778" s="16"/>
      <c r="C778" s="16"/>
      <c r="D778" s="16"/>
      <c r="E778" s="44" t="s">
        <v>649</v>
      </c>
      <c r="F778" s="45" t="s">
        <v>476</v>
      </c>
      <c r="G778" s="147">
        <v>45</v>
      </c>
      <c r="H778" s="121">
        <v>13.26</v>
      </c>
      <c r="I778" s="51">
        <f t="shared" si="37"/>
        <v>596.70000000000005</v>
      </c>
    </row>
    <row r="779" spans="1:9" s="11" customFormat="1" ht="20.100000000000001" customHeight="1">
      <c r="A779" s="135"/>
      <c r="B779" s="16"/>
      <c r="C779" s="16"/>
      <c r="D779" s="16"/>
      <c r="E779" s="44" t="s">
        <v>650</v>
      </c>
      <c r="F779" s="45" t="s">
        <v>476</v>
      </c>
      <c r="G779" s="147">
        <v>21.15</v>
      </c>
      <c r="H779" s="121">
        <v>12.47</v>
      </c>
      <c r="I779" s="51">
        <f t="shared" si="37"/>
        <v>263.74</v>
      </c>
    </row>
    <row r="780" spans="1:9" s="11" customFormat="1" ht="20.100000000000001" customHeight="1">
      <c r="A780" s="135"/>
      <c r="B780" s="16"/>
      <c r="C780" s="16"/>
      <c r="D780" s="16"/>
      <c r="E780" s="44" t="s">
        <v>646</v>
      </c>
      <c r="F780" s="45" t="s">
        <v>471</v>
      </c>
      <c r="G780" s="147">
        <v>1</v>
      </c>
      <c r="H780" s="121">
        <v>440.07</v>
      </c>
      <c r="I780" s="51">
        <f t="shared" si="37"/>
        <v>440.07</v>
      </c>
    </row>
    <row r="781" spans="1:9" s="11" customFormat="1" ht="20.100000000000001" customHeight="1">
      <c r="A781" s="135"/>
      <c r="B781" s="16"/>
      <c r="C781" s="16"/>
      <c r="D781" s="16"/>
      <c r="E781" s="44" t="s">
        <v>642</v>
      </c>
      <c r="F781" s="45" t="s">
        <v>478</v>
      </c>
      <c r="G781" s="147">
        <v>1.8140000000000001</v>
      </c>
      <c r="H781" s="133" t="s">
        <v>643</v>
      </c>
      <c r="I781" s="51">
        <f t="shared" si="37"/>
        <v>102.49</v>
      </c>
    </row>
    <row r="782" spans="1:9" s="11" customFormat="1" ht="20.100000000000001" customHeight="1">
      <c r="A782" s="135"/>
      <c r="B782" s="16"/>
      <c r="C782" s="16"/>
      <c r="D782" s="16"/>
      <c r="E782" s="44" t="s">
        <v>644</v>
      </c>
      <c r="F782" s="45" t="s">
        <v>645</v>
      </c>
      <c r="G782" s="147">
        <v>0.12</v>
      </c>
      <c r="H782" s="121">
        <v>6.72</v>
      </c>
      <c r="I782" s="51">
        <f t="shared" si="37"/>
        <v>0.81</v>
      </c>
    </row>
    <row r="783" spans="1:9" s="11" customFormat="1" ht="9.9499999999999993" customHeight="1">
      <c r="A783" s="135"/>
      <c r="B783" s="16"/>
      <c r="C783" s="16"/>
      <c r="D783" s="16"/>
      <c r="E783" s="44" t="s">
        <v>550</v>
      </c>
      <c r="F783" s="45" t="s">
        <v>53</v>
      </c>
      <c r="G783" s="147">
        <v>6</v>
      </c>
      <c r="H783" s="121">
        <v>3.47</v>
      </c>
      <c r="I783" s="51">
        <f t="shared" si="37"/>
        <v>20.82</v>
      </c>
    </row>
    <row r="784" spans="1:9" s="11" customFormat="1" ht="9.9499999999999993" customHeight="1">
      <c r="A784" s="135"/>
      <c r="B784" s="16"/>
      <c r="C784" s="16"/>
      <c r="D784" s="16"/>
      <c r="E784" s="44" t="s">
        <v>526</v>
      </c>
      <c r="F784" s="45" t="s">
        <v>476</v>
      </c>
      <c r="G784" s="147">
        <v>0.35</v>
      </c>
      <c r="H784" s="121">
        <v>21.06</v>
      </c>
      <c r="I784" s="51">
        <f t="shared" si="37"/>
        <v>7.37</v>
      </c>
    </row>
    <row r="785" spans="1:11" s="11" customFormat="1" ht="13.7" customHeight="1">
      <c r="A785" s="135"/>
      <c r="B785" s="16"/>
      <c r="C785" s="16"/>
      <c r="D785" s="16"/>
      <c r="E785" s="124"/>
      <c r="F785" s="125" t="s">
        <v>451</v>
      </c>
      <c r="G785" s="160"/>
      <c r="H785" s="127"/>
      <c r="I785" s="128">
        <f>SUM(I770:I784)</f>
        <v>1991.0299999999997</v>
      </c>
    </row>
    <row r="786" spans="1:11" s="11" customFormat="1" ht="20.100000000000001" customHeight="1">
      <c r="A786" s="110" t="s">
        <v>161</v>
      </c>
      <c r="B786" s="110" t="s">
        <v>153</v>
      </c>
      <c r="C786" s="110" t="s">
        <v>12</v>
      </c>
      <c r="D786" s="132">
        <v>97739</v>
      </c>
      <c r="E786" s="111" t="str">
        <f>VLOOKUP(D786,SERVIÇOS_AGOST!$A$7:$D$7425,2,0)</f>
        <v>PEÇA CIRCULAR PRÉ-MOLDADA, VOLUME DE CONCRETO DE 30 A 100 LITROS, TAXA DE AÇO APROXIMADA DE 30KG/M³. AF_01/2018</v>
      </c>
      <c r="F786" s="112" t="str">
        <f>VLOOKUP(D786,SERVIÇOS_AGOST!$A$7:$D$7425,3,0)</f>
        <v>M3</v>
      </c>
      <c r="G786" s="129">
        <f>VLOOKUP(D786,SERVIÇOS_AGOST!$A$7:$D$7425,4,0)</f>
        <v>2558.69</v>
      </c>
      <c r="H786" s="114">
        <v>2558.69</v>
      </c>
      <c r="I786" s="115"/>
      <c r="K786" s="116">
        <f>ROUND(H786*0.72,2)</f>
        <v>1842.26</v>
      </c>
    </row>
    <row r="787" spans="1:11" s="11" customFormat="1" ht="9.9499999999999993" customHeight="1">
      <c r="A787" s="135"/>
      <c r="B787" s="16"/>
      <c r="C787" s="16"/>
      <c r="D787" s="16"/>
      <c r="E787" s="136" t="s">
        <v>442</v>
      </c>
      <c r="F787" s="125" t="s">
        <v>19</v>
      </c>
      <c r="G787" s="137" t="s">
        <v>537</v>
      </c>
      <c r="H787" s="97" t="s">
        <v>443</v>
      </c>
      <c r="I787" s="138" t="s">
        <v>444</v>
      </c>
    </row>
    <row r="788" spans="1:11" s="11" customFormat="1" ht="9.9499999999999993" customHeight="1">
      <c r="A788" s="135"/>
      <c r="B788" s="16"/>
      <c r="C788" s="16"/>
      <c r="D788" s="16"/>
      <c r="E788" s="44" t="s">
        <v>463</v>
      </c>
      <c r="F788" s="45" t="s">
        <v>464</v>
      </c>
      <c r="G788" s="147">
        <v>2</v>
      </c>
      <c r="H788" s="133" t="s">
        <v>465</v>
      </c>
      <c r="I788" s="51">
        <f t="shared" ref="I788:I803" si="38">ROUND(G788*H788,2)</f>
        <v>29.38</v>
      </c>
    </row>
    <row r="789" spans="1:11" s="11" customFormat="1" ht="9.9499999999999993" customHeight="1">
      <c r="A789" s="135"/>
      <c r="B789" s="16"/>
      <c r="C789" s="16"/>
      <c r="D789" s="16"/>
      <c r="E789" s="44" t="s">
        <v>586</v>
      </c>
      <c r="F789" s="45" t="s">
        <v>464</v>
      </c>
      <c r="G789" s="147">
        <v>5</v>
      </c>
      <c r="H789" s="121">
        <v>17.93</v>
      </c>
      <c r="I789" s="51">
        <f t="shared" si="38"/>
        <v>89.65</v>
      </c>
    </row>
    <row r="790" spans="1:11" s="11" customFormat="1" ht="9.9499999999999993" customHeight="1">
      <c r="A790" s="135"/>
      <c r="B790" s="16"/>
      <c r="C790" s="16"/>
      <c r="D790" s="16"/>
      <c r="E790" s="44" t="s">
        <v>539</v>
      </c>
      <c r="F790" s="45" t="s">
        <v>464</v>
      </c>
      <c r="G790" s="147">
        <v>15</v>
      </c>
      <c r="H790" s="133" t="s">
        <v>540</v>
      </c>
      <c r="I790" s="51">
        <f t="shared" si="38"/>
        <v>283.05</v>
      </c>
    </row>
    <row r="791" spans="1:11" s="11" customFormat="1" ht="9.9499999999999993" customHeight="1">
      <c r="A791" s="135"/>
      <c r="B791" s="16"/>
      <c r="C791" s="16"/>
      <c r="D791" s="16"/>
      <c r="E791" s="44" t="s">
        <v>483</v>
      </c>
      <c r="F791" s="45" t="s">
        <v>464</v>
      </c>
      <c r="G791" s="147">
        <v>15</v>
      </c>
      <c r="H791" s="133" t="s">
        <v>485</v>
      </c>
      <c r="I791" s="51">
        <f t="shared" si="38"/>
        <v>217.05</v>
      </c>
    </row>
    <row r="792" spans="1:11" s="11" customFormat="1" ht="20.100000000000001" customHeight="1">
      <c r="A792" s="135"/>
      <c r="B792" s="16"/>
      <c r="C792" s="16"/>
      <c r="D792" s="16"/>
      <c r="E792" s="44" t="s">
        <v>632</v>
      </c>
      <c r="F792" s="45" t="s">
        <v>446</v>
      </c>
      <c r="G792" s="147">
        <v>4.7</v>
      </c>
      <c r="H792" s="121">
        <v>1.06</v>
      </c>
      <c r="I792" s="51">
        <f t="shared" si="38"/>
        <v>4.9800000000000004</v>
      </c>
    </row>
    <row r="793" spans="1:11" s="11" customFormat="1" ht="20.100000000000001" customHeight="1">
      <c r="A793" s="135"/>
      <c r="B793" s="16"/>
      <c r="C793" s="16"/>
      <c r="D793" s="16"/>
      <c r="E793" s="44" t="s">
        <v>633</v>
      </c>
      <c r="F793" s="45" t="s">
        <v>448</v>
      </c>
      <c r="G793" s="147">
        <v>12.9</v>
      </c>
      <c r="H793" s="121">
        <v>0.45</v>
      </c>
      <c r="I793" s="51">
        <f t="shared" si="38"/>
        <v>5.81</v>
      </c>
    </row>
    <row r="794" spans="1:11" s="11" customFormat="1" ht="20.100000000000001" customHeight="1">
      <c r="A794" s="135"/>
      <c r="B794" s="16"/>
      <c r="C794" s="16"/>
      <c r="D794" s="16"/>
      <c r="E794" s="44" t="s">
        <v>468</v>
      </c>
      <c r="F794" s="45" t="s">
        <v>446</v>
      </c>
      <c r="G794" s="147">
        <v>0.4</v>
      </c>
      <c r="H794" s="121">
        <v>15.48</v>
      </c>
      <c r="I794" s="51">
        <f t="shared" si="38"/>
        <v>6.19</v>
      </c>
    </row>
    <row r="795" spans="1:11" s="11" customFormat="1" ht="20.100000000000001" customHeight="1">
      <c r="A795" s="135"/>
      <c r="B795" s="16"/>
      <c r="C795" s="16"/>
      <c r="D795" s="16"/>
      <c r="E795" s="44" t="s">
        <v>469</v>
      </c>
      <c r="F795" s="45" t="s">
        <v>448</v>
      </c>
      <c r="G795" s="147">
        <v>1.2</v>
      </c>
      <c r="H795" s="121">
        <v>14.47</v>
      </c>
      <c r="I795" s="51">
        <f t="shared" si="38"/>
        <v>17.36</v>
      </c>
    </row>
    <row r="796" spans="1:11" s="11" customFormat="1" ht="20.100000000000001" customHeight="1">
      <c r="A796" s="135"/>
      <c r="B796" s="16"/>
      <c r="C796" s="16"/>
      <c r="D796" s="16"/>
      <c r="E796" s="44" t="s">
        <v>640</v>
      </c>
      <c r="F796" s="45" t="s">
        <v>476</v>
      </c>
      <c r="G796" s="147">
        <v>20.61</v>
      </c>
      <c r="H796" s="121">
        <v>14.12</v>
      </c>
      <c r="I796" s="51">
        <f t="shared" si="38"/>
        <v>291.01</v>
      </c>
    </row>
    <row r="797" spans="1:11" s="11" customFormat="1" ht="20.100000000000001" customHeight="1">
      <c r="A797" s="135"/>
      <c r="B797" s="16"/>
      <c r="C797" s="16"/>
      <c r="D797" s="16"/>
      <c r="E797" s="44" t="s">
        <v>646</v>
      </c>
      <c r="F797" s="45" t="s">
        <v>471</v>
      </c>
      <c r="G797" s="147">
        <v>1</v>
      </c>
      <c r="H797" s="121">
        <v>440.07</v>
      </c>
      <c r="I797" s="51">
        <f t="shared" si="38"/>
        <v>440.07</v>
      </c>
    </row>
    <row r="798" spans="1:11" s="11" customFormat="1" ht="20.100000000000001" customHeight="1">
      <c r="A798" s="135"/>
      <c r="B798" s="16"/>
      <c r="C798" s="16"/>
      <c r="D798" s="16"/>
      <c r="E798" s="44" t="s">
        <v>642</v>
      </c>
      <c r="F798" s="45" t="s">
        <v>478</v>
      </c>
      <c r="G798" s="147">
        <v>6.5430000000000001</v>
      </c>
      <c r="H798" s="133" t="s">
        <v>643</v>
      </c>
      <c r="I798" s="51">
        <f t="shared" si="38"/>
        <v>369.68</v>
      </c>
    </row>
    <row r="799" spans="1:11" s="11" customFormat="1" ht="20.100000000000001" customHeight="1">
      <c r="A799" s="135"/>
      <c r="B799" s="16"/>
      <c r="C799" s="16"/>
      <c r="D799" s="16"/>
      <c r="E799" s="44" t="s">
        <v>644</v>
      </c>
      <c r="F799" s="45" t="s">
        <v>645</v>
      </c>
      <c r="G799" s="147">
        <v>0.06</v>
      </c>
      <c r="H799" s="121">
        <v>6.72</v>
      </c>
      <c r="I799" s="51">
        <f t="shared" si="38"/>
        <v>0.4</v>
      </c>
    </row>
    <row r="800" spans="1:11" s="11" customFormat="1" ht="9.9499999999999993" customHeight="1">
      <c r="A800" s="135"/>
      <c r="B800" s="16"/>
      <c r="C800" s="16"/>
      <c r="D800" s="16"/>
      <c r="E800" s="44" t="s">
        <v>651</v>
      </c>
      <c r="F800" s="45" t="s">
        <v>53</v>
      </c>
      <c r="G800" s="147">
        <v>4</v>
      </c>
      <c r="H800" s="121">
        <v>8.8000000000000007</v>
      </c>
      <c r="I800" s="51">
        <f t="shared" si="38"/>
        <v>35.200000000000003</v>
      </c>
    </row>
    <row r="801" spans="1:11" s="11" customFormat="1" ht="9.9499999999999993" customHeight="1">
      <c r="A801" s="135"/>
      <c r="B801" s="16"/>
      <c r="C801" s="16"/>
      <c r="D801" s="16"/>
      <c r="E801" s="44" t="s">
        <v>652</v>
      </c>
      <c r="F801" s="45" t="s">
        <v>476</v>
      </c>
      <c r="G801" s="147">
        <v>0.6</v>
      </c>
      <c r="H801" s="121">
        <v>20.32</v>
      </c>
      <c r="I801" s="51">
        <f t="shared" si="38"/>
        <v>12.19</v>
      </c>
    </row>
    <row r="802" spans="1:11" s="11" customFormat="1" ht="9.9499999999999993" customHeight="1">
      <c r="A802" s="135"/>
      <c r="B802" s="16"/>
      <c r="C802" s="16"/>
      <c r="D802" s="16"/>
      <c r="E802" s="44" t="s">
        <v>526</v>
      </c>
      <c r="F802" s="45" t="s">
        <v>476</v>
      </c>
      <c r="G802" s="147">
        <v>0.5</v>
      </c>
      <c r="H802" s="121">
        <v>21.06</v>
      </c>
      <c r="I802" s="51">
        <f t="shared" si="38"/>
        <v>10.53</v>
      </c>
    </row>
    <row r="803" spans="1:11" s="11" customFormat="1" ht="20.100000000000001" customHeight="1">
      <c r="A803" s="135"/>
      <c r="B803" s="16"/>
      <c r="C803" s="16"/>
      <c r="D803" s="16"/>
      <c r="E803" s="44" t="s">
        <v>653</v>
      </c>
      <c r="F803" s="45" t="s">
        <v>478</v>
      </c>
      <c r="G803" s="147">
        <v>1.4</v>
      </c>
      <c r="H803" s="121">
        <v>21.2</v>
      </c>
      <c r="I803" s="51">
        <f t="shared" si="38"/>
        <v>29.68</v>
      </c>
    </row>
    <row r="804" spans="1:11" s="11" customFormat="1" ht="13.7" customHeight="1">
      <c r="A804" s="135"/>
      <c r="B804" s="16"/>
      <c r="C804" s="16"/>
      <c r="D804" s="16"/>
      <c r="E804" s="124"/>
      <c r="F804" s="125" t="s">
        <v>451</v>
      </c>
      <c r="G804" s="160"/>
      <c r="H804" s="127"/>
      <c r="I804" s="128">
        <f>SUM(I788:I803)</f>
        <v>1842.2300000000005</v>
      </c>
    </row>
    <row r="805" spans="1:11" s="11" customFormat="1" ht="20.100000000000001" customHeight="1">
      <c r="A805" s="110" t="s">
        <v>162</v>
      </c>
      <c r="B805" s="110" t="s">
        <v>153</v>
      </c>
      <c r="C805" s="110" t="s">
        <v>12</v>
      </c>
      <c r="D805" s="132">
        <v>97740</v>
      </c>
      <c r="E805" s="111" t="str">
        <f>VLOOKUP(D805,SERVIÇOS_AGOST!$A$7:$D$7425,2,0)</f>
        <v>PEÇA CIRCULAR PRÉ-MOLDADA, VOLUME DE CONCRETO ACIMA DE 100 LITROS, TAXA DE AÇO APROXIMADA DE 30KG/M³. AF_01/2018</v>
      </c>
      <c r="F805" s="112" t="str">
        <f>VLOOKUP(D805,SERVIÇOS_AGOST!$A$7:$D$7425,3,0)</f>
        <v>M3</v>
      </c>
      <c r="G805" s="129">
        <f>VLOOKUP(D805,SERVIÇOS_AGOST!$A$7:$D$7425,4,0)</f>
        <v>1968.3</v>
      </c>
      <c r="H805" s="114">
        <v>1968.3</v>
      </c>
      <c r="I805" s="115"/>
      <c r="K805" s="116">
        <f>ROUND(H805*0.72,2)</f>
        <v>1417.18</v>
      </c>
    </row>
    <row r="806" spans="1:11" s="11" customFormat="1" ht="9.9499999999999993" customHeight="1">
      <c r="A806" s="135"/>
      <c r="B806" s="16"/>
      <c r="C806" s="16"/>
      <c r="D806" s="16"/>
      <c r="E806" s="136" t="s">
        <v>442</v>
      </c>
      <c r="F806" s="125" t="s">
        <v>19</v>
      </c>
      <c r="G806" s="137" t="s">
        <v>537</v>
      </c>
      <c r="H806" s="97" t="s">
        <v>443</v>
      </c>
      <c r="I806" s="138" t="s">
        <v>444</v>
      </c>
    </row>
    <row r="807" spans="1:11" s="11" customFormat="1" ht="9.9499999999999993" customHeight="1">
      <c r="A807" s="135"/>
      <c r="B807" s="16"/>
      <c r="C807" s="16"/>
      <c r="D807" s="16"/>
      <c r="E807" s="44" t="s">
        <v>463</v>
      </c>
      <c r="F807" s="45" t="s">
        <v>464</v>
      </c>
      <c r="G807" s="147">
        <v>0.8</v>
      </c>
      <c r="H807" s="133" t="s">
        <v>465</v>
      </c>
      <c r="I807" s="51">
        <f t="shared" ref="I807:I824" si="39">ROUND(G807*H807,2)</f>
        <v>11.75</v>
      </c>
    </row>
    <row r="808" spans="1:11" s="11" customFormat="1" ht="9.9499999999999993" customHeight="1">
      <c r="A808" s="135"/>
      <c r="B808" s="16"/>
      <c r="C808" s="16"/>
      <c r="D808" s="16"/>
      <c r="E808" s="44" t="s">
        <v>586</v>
      </c>
      <c r="F808" s="45" t="s">
        <v>464</v>
      </c>
      <c r="G808" s="147">
        <v>2.69</v>
      </c>
      <c r="H808" s="121">
        <v>17.93</v>
      </c>
      <c r="I808" s="51">
        <f t="shared" si="39"/>
        <v>48.23</v>
      </c>
    </row>
    <row r="809" spans="1:11" s="11" customFormat="1" ht="9.9499999999999993" customHeight="1">
      <c r="A809" s="135"/>
      <c r="B809" s="16"/>
      <c r="C809" s="16"/>
      <c r="D809" s="16"/>
      <c r="E809" s="44" t="s">
        <v>539</v>
      </c>
      <c r="F809" s="45" t="s">
        <v>464</v>
      </c>
      <c r="G809" s="147">
        <v>5</v>
      </c>
      <c r="H809" s="133" t="s">
        <v>540</v>
      </c>
      <c r="I809" s="51">
        <f t="shared" si="39"/>
        <v>94.35</v>
      </c>
    </row>
    <row r="810" spans="1:11" s="11" customFormat="1" ht="9.9499999999999993" customHeight="1">
      <c r="A810" s="135"/>
      <c r="B810" s="16"/>
      <c r="C810" s="16"/>
      <c r="D810" s="16"/>
      <c r="E810" s="44" t="s">
        <v>483</v>
      </c>
      <c r="F810" s="45" t="s">
        <v>464</v>
      </c>
      <c r="G810" s="147">
        <v>5</v>
      </c>
      <c r="H810" s="133" t="s">
        <v>485</v>
      </c>
      <c r="I810" s="51">
        <f t="shared" si="39"/>
        <v>72.349999999999994</v>
      </c>
    </row>
    <row r="811" spans="1:11" s="11" customFormat="1" ht="20.100000000000001" customHeight="1">
      <c r="A811" s="135"/>
      <c r="B811" s="16"/>
      <c r="C811" s="16"/>
      <c r="D811" s="16"/>
      <c r="E811" s="44" t="s">
        <v>632</v>
      </c>
      <c r="F811" s="45" t="s">
        <v>446</v>
      </c>
      <c r="G811" s="147">
        <v>1</v>
      </c>
      <c r="H811" s="121">
        <v>1.06</v>
      </c>
      <c r="I811" s="51">
        <f t="shared" si="39"/>
        <v>1.06</v>
      </c>
    </row>
    <row r="812" spans="1:11" s="11" customFormat="1" ht="20.100000000000001" customHeight="1">
      <c r="A812" s="135"/>
      <c r="B812" s="16"/>
      <c r="C812" s="16"/>
      <c r="D812" s="16"/>
      <c r="E812" s="44" t="s">
        <v>633</v>
      </c>
      <c r="F812" s="45" t="s">
        <v>448</v>
      </c>
      <c r="G812" s="147">
        <v>3</v>
      </c>
      <c r="H812" s="121">
        <v>0.45</v>
      </c>
      <c r="I812" s="51">
        <f t="shared" si="39"/>
        <v>1.35</v>
      </c>
    </row>
    <row r="813" spans="1:11" s="11" customFormat="1" ht="20.100000000000001" customHeight="1">
      <c r="A813" s="135"/>
      <c r="B813" s="16"/>
      <c r="C813" s="16"/>
      <c r="D813" s="16"/>
      <c r="E813" s="44" t="s">
        <v>468</v>
      </c>
      <c r="F813" s="45" t="s">
        <v>446</v>
      </c>
      <c r="G813" s="147">
        <v>0.2</v>
      </c>
      <c r="H813" s="121">
        <v>15.48</v>
      </c>
      <c r="I813" s="51">
        <f t="shared" si="39"/>
        <v>3.1</v>
      </c>
    </row>
    <row r="814" spans="1:11" s="11" customFormat="1" ht="20.100000000000001" customHeight="1">
      <c r="A814" s="135"/>
      <c r="B814" s="16"/>
      <c r="C814" s="16"/>
      <c r="D814" s="16"/>
      <c r="E814" s="44" t="s">
        <v>469</v>
      </c>
      <c r="F814" s="45" t="s">
        <v>448</v>
      </c>
      <c r="G814" s="147">
        <v>0.55000000000000004</v>
      </c>
      <c r="H814" s="121">
        <v>14.47</v>
      </c>
      <c r="I814" s="51">
        <f t="shared" si="39"/>
        <v>7.96</v>
      </c>
    </row>
    <row r="815" spans="1:11" s="11" customFormat="1" ht="20.100000000000001" customHeight="1">
      <c r="A815" s="135"/>
      <c r="B815" s="16"/>
      <c r="C815" s="16"/>
      <c r="D815" s="16"/>
      <c r="E815" s="44" t="s">
        <v>647</v>
      </c>
      <c r="F815" s="45" t="s">
        <v>476</v>
      </c>
      <c r="G815" s="147">
        <v>28.95</v>
      </c>
      <c r="H815" s="121">
        <v>13.51</v>
      </c>
      <c r="I815" s="51">
        <f t="shared" si="39"/>
        <v>391.11</v>
      </c>
    </row>
    <row r="816" spans="1:11" s="11" customFormat="1" ht="20.100000000000001" customHeight="1">
      <c r="A816" s="135"/>
      <c r="B816" s="16"/>
      <c r="C816" s="16"/>
      <c r="D816" s="16"/>
      <c r="E816" s="44" t="s">
        <v>646</v>
      </c>
      <c r="F816" s="45" t="s">
        <v>471</v>
      </c>
      <c r="G816" s="147">
        <v>1</v>
      </c>
      <c r="H816" s="121">
        <v>440.07</v>
      </c>
      <c r="I816" s="51">
        <f t="shared" si="39"/>
        <v>440.07</v>
      </c>
    </row>
    <row r="817" spans="1:18" s="11" customFormat="1" ht="20.100000000000001" customHeight="1">
      <c r="A817" s="135"/>
      <c r="B817" s="16"/>
      <c r="C817" s="16"/>
      <c r="D817" s="16"/>
      <c r="E817" s="44" t="s">
        <v>642</v>
      </c>
      <c r="F817" s="45" t="s">
        <v>478</v>
      </c>
      <c r="G817" s="147">
        <v>4.3600000000000003</v>
      </c>
      <c r="H817" s="133" t="s">
        <v>643</v>
      </c>
      <c r="I817" s="51">
        <f t="shared" si="39"/>
        <v>246.34</v>
      </c>
    </row>
    <row r="818" spans="1:18" s="11" customFormat="1" ht="20.100000000000001" customHeight="1">
      <c r="A818" s="135"/>
      <c r="B818" s="16"/>
      <c r="C818" s="16"/>
      <c r="D818" s="16"/>
      <c r="E818" s="44" t="s">
        <v>644</v>
      </c>
      <c r="F818" s="45" t="s">
        <v>645</v>
      </c>
      <c r="G818" s="147">
        <v>0.03</v>
      </c>
      <c r="H818" s="121">
        <v>6.72</v>
      </c>
      <c r="I818" s="51">
        <f t="shared" si="39"/>
        <v>0.2</v>
      </c>
    </row>
    <row r="819" spans="1:18" s="11" customFormat="1" ht="9.9499999999999993" customHeight="1">
      <c r="A819" s="135"/>
      <c r="B819" s="16"/>
      <c r="C819" s="16"/>
      <c r="D819" s="16"/>
      <c r="E819" s="44" t="s">
        <v>651</v>
      </c>
      <c r="F819" s="45" t="s">
        <v>53</v>
      </c>
      <c r="G819" s="147">
        <v>1.2</v>
      </c>
      <c r="H819" s="121">
        <v>8.8000000000000007</v>
      </c>
      <c r="I819" s="51">
        <f t="shared" si="39"/>
        <v>10.56</v>
      </c>
    </row>
    <row r="820" spans="1:18" s="11" customFormat="1" ht="9.9499999999999993" customHeight="1">
      <c r="A820" s="135"/>
      <c r="B820" s="16"/>
      <c r="C820" s="16"/>
      <c r="D820" s="16"/>
      <c r="E820" s="44" t="s">
        <v>550</v>
      </c>
      <c r="F820" s="45" t="s">
        <v>53</v>
      </c>
      <c r="G820" s="147">
        <v>4</v>
      </c>
      <c r="H820" s="121">
        <v>3.47</v>
      </c>
      <c r="I820" s="51">
        <f t="shared" si="39"/>
        <v>13.88</v>
      </c>
    </row>
    <row r="821" spans="1:18" s="11" customFormat="1" ht="9.9499999999999993" customHeight="1">
      <c r="A821" s="135"/>
      <c r="B821" s="16"/>
      <c r="C821" s="16"/>
      <c r="D821" s="16"/>
      <c r="E821" s="44" t="s">
        <v>652</v>
      </c>
      <c r="F821" s="45" t="s">
        <v>476</v>
      </c>
      <c r="G821" s="147">
        <v>0.15</v>
      </c>
      <c r="H821" s="121">
        <v>20.32</v>
      </c>
      <c r="I821" s="51">
        <f t="shared" si="39"/>
        <v>3.05</v>
      </c>
    </row>
    <row r="822" spans="1:18" s="11" customFormat="1" ht="9.9499999999999993" customHeight="1">
      <c r="A822" s="135"/>
      <c r="B822" s="16"/>
      <c r="C822" s="16"/>
      <c r="D822" s="16"/>
      <c r="E822" s="44" t="s">
        <v>526</v>
      </c>
      <c r="F822" s="45" t="s">
        <v>476</v>
      </c>
      <c r="G822" s="147">
        <v>0.25</v>
      </c>
      <c r="H822" s="121">
        <v>21.06</v>
      </c>
      <c r="I822" s="51">
        <f t="shared" si="39"/>
        <v>5.27</v>
      </c>
    </row>
    <row r="823" spans="1:18" s="11" customFormat="1" ht="9.9499999999999993" customHeight="1">
      <c r="A823" s="135"/>
      <c r="B823" s="16"/>
      <c r="C823" s="16"/>
      <c r="D823" s="16"/>
      <c r="E823" s="44" t="s">
        <v>648</v>
      </c>
      <c r="F823" s="45" t="s">
        <v>471</v>
      </c>
      <c r="G823" s="147">
        <v>0.1976</v>
      </c>
      <c r="H823" s="121">
        <v>272.38</v>
      </c>
      <c r="I823" s="51">
        <f t="shared" si="39"/>
        <v>53.82</v>
      </c>
    </row>
    <row r="824" spans="1:18" s="11" customFormat="1" ht="20.100000000000001" customHeight="1">
      <c r="A824" s="135"/>
      <c r="B824" s="16"/>
      <c r="C824" s="16"/>
      <c r="D824" s="16"/>
      <c r="E824" s="44" t="s">
        <v>653</v>
      </c>
      <c r="F824" s="45" t="s">
        <v>478</v>
      </c>
      <c r="G824" s="147">
        <v>0.6</v>
      </c>
      <c r="H824" s="121">
        <v>21.2</v>
      </c>
      <c r="I824" s="51">
        <f t="shared" si="39"/>
        <v>12.72</v>
      </c>
    </row>
    <row r="825" spans="1:18" s="11" customFormat="1" ht="9.6" customHeight="1">
      <c r="A825" s="162"/>
      <c r="B825" s="163"/>
      <c r="C825" s="163"/>
      <c r="D825" s="163"/>
      <c r="E825" s="164"/>
      <c r="F825" s="165" t="s">
        <v>451</v>
      </c>
      <c r="G825" s="166"/>
      <c r="H825" s="167"/>
      <c r="I825" s="168">
        <f>SUM(I807:I824)</f>
        <v>1417.1699999999998</v>
      </c>
      <c r="J825" s="169"/>
      <c r="K825" s="170"/>
      <c r="L825" s="170"/>
      <c r="M825" s="170"/>
      <c r="N825" s="170"/>
      <c r="O825" s="170"/>
      <c r="P825" s="170"/>
      <c r="Q825" s="170"/>
      <c r="R825" s="170"/>
    </row>
    <row r="826" spans="1:18" s="11" customFormat="1" ht="20.100000000000001" customHeight="1">
      <c r="A826" s="110" t="s">
        <v>163</v>
      </c>
      <c r="B826" s="110" t="s">
        <v>153</v>
      </c>
      <c r="C826" s="110" t="s">
        <v>12</v>
      </c>
      <c r="D826" s="132">
        <v>94963</v>
      </c>
      <c r="E826" s="111" t="str">
        <f>VLOOKUP(D826,SERVIÇOS_AGOST!$A$7:$D$7425,2,0)</f>
        <v>CONCRETO FCK = 15MPA, TRAÇO 1:3,4:3,5 (EM MASSA SECA DE CIMENTO/ AREIA MÉDIA/ BRITA 1) - PREPARO MECÂNICO COM BETONEIRA 400 L. AF_05/2021</v>
      </c>
      <c r="F826" s="112" t="str">
        <f>VLOOKUP(D826,SERVIÇOS_AGOST!$A$7:$D$7425,3,0)</f>
        <v>M3</v>
      </c>
      <c r="G826" s="171">
        <f>VLOOKUP(D826,SERVIÇOS_AGOST!$A$7:$D$7425,4,0)</f>
        <v>406.23</v>
      </c>
      <c r="H826" s="172">
        <v>320.62</v>
      </c>
      <c r="I826" s="115"/>
      <c r="K826" s="116">
        <f>ROUND(H826*0.72,2)</f>
        <v>230.85</v>
      </c>
    </row>
    <row r="827" spans="1:18" s="11" customFormat="1" ht="9.9499999999999993" customHeight="1">
      <c r="A827" s="135"/>
      <c r="B827" s="16"/>
      <c r="C827" s="16"/>
      <c r="D827" s="16"/>
      <c r="E827" s="136" t="s">
        <v>442</v>
      </c>
      <c r="F827" s="125" t="s">
        <v>19</v>
      </c>
      <c r="G827" s="137" t="s">
        <v>537</v>
      </c>
      <c r="H827" s="97" t="s">
        <v>443</v>
      </c>
      <c r="I827" s="138" t="s">
        <v>444</v>
      </c>
    </row>
    <row r="828" spans="1:18" s="11" customFormat="1" ht="9.9499999999999993" customHeight="1">
      <c r="A828" s="135"/>
      <c r="B828" s="16"/>
      <c r="C828" s="16"/>
      <c r="D828" s="16"/>
      <c r="E828" s="44" t="s">
        <v>483</v>
      </c>
      <c r="F828" s="45" t="s">
        <v>464</v>
      </c>
      <c r="G828" s="147">
        <v>2</v>
      </c>
      <c r="H828" s="133" t="s">
        <v>485</v>
      </c>
      <c r="I828" s="51">
        <f t="shared" ref="I828:I834" si="40">ROUND(G828*H828,2)</f>
        <v>28.94</v>
      </c>
    </row>
    <row r="829" spans="1:18" s="11" customFormat="1" ht="20.100000000000001" customHeight="1">
      <c r="A829" s="135"/>
      <c r="B829" s="16"/>
      <c r="C829" s="16"/>
      <c r="D829" s="16"/>
      <c r="E829" s="44" t="s">
        <v>634</v>
      </c>
      <c r="F829" s="45" t="s">
        <v>464</v>
      </c>
      <c r="G829" s="147">
        <v>2</v>
      </c>
      <c r="H829" s="133" t="s">
        <v>635</v>
      </c>
      <c r="I829" s="51">
        <f t="shared" si="40"/>
        <v>30.52</v>
      </c>
    </row>
    <row r="830" spans="1:18" s="11" customFormat="1" ht="20.100000000000001" customHeight="1">
      <c r="A830" s="135"/>
      <c r="B830" s="16"/>
      <c r="C830" s="16"/>
      <c r="D830" s="16"/>
      <c r="E830" s="44" t="s">
        <v>636</v>
      </c>
      <c r="F830" s="45" t="s">
        <v>446</v>
      </c>
      <c r="G830" s="147">
        <v>0.6</v>
      </c>
      <c r="H830" s="121">
        <v>1.38</v>
      </c>
      <c r="I830" s="51">
        <f t="shared" si="40"/>
        <v>0.83</v>
      </c>
    </row>
    <row r="831" spans="1:18" s="11" customFormat="1" ht="20.100000000000001" customHeight="1">
      <c r="A831" s="135"/>
      <c r="B831" s="16"/>
      <c r="C831" s="16"/>
      <c r="D831" s="16"/>
      <c r="E831" s="44" t="s">
        <v>637</v>
      </c>
      <c r="F831" s="45" t="s">
        <v>448</v>
      </c>
      <c r="G831" s="147">
        <v>0.5</v>
      </c>
      <c r="H831" s="121">
        <v>0.32</v>
      </c>
      <c r="I831" s="51">
        <f t="shared" si="40"/>
        <v>0.16</v>
      </c>
    </row>
    <row r="832" spans="1:18" s="11" customFormat="1" ht="9.9499999999999993" customHeight="1">
      <c r="A832" s="135"/>
      <c r="B832" s="16"/>
      <c r="C832" s="16"/>
      <c r="D832" s="16"/>
      <c r="E832" s="44" t="s">
        <v>543</v>
      </c>
      <c r="F832" s="45" t="s">
        <v>471</v>
      </c>
      <c r="G832" s="147">
        <v>0.75</v>
      </c>
      <c r="H832" s="121">
        <v>62</v>
      </c>
      <c r="I832" s="51">
        <f t="shared" si="40"/>
        <v>46.5</v>
      </c>
    </row>
    <row r="833" spans="1:11" s="11" customFormat="1" ht="9.9499999999999993" customHeight="1">
      <c r="A833" s="135"/>
      <c r="B833" s="16"/>
      <c r="C833" s="16"/>
      <c r="D833" s="16"/>
      <c r="E833" s="44" t="s">
        <v>638</v>
      </c>
      <c r="F833" s="45" t="s">
        <v>476</v>
      </c>
      <c r="G833" s="147">
        <v>223</v>
      </c>
      <c r="H833" s="121">
        <v>0.8</v>
      </c>
      <c r="I833" s="51">
        <f t="shared" si="40"/>
        <v>178.4</v>
      </c>
    </row>
    <row r="834" spans="1:11" s="11" customFormat="1" ht="9.9499999999999993" customHeight="1">
      <c r="A834" s="135"/>
      <c r="B834" s="16"/>
      <c r="C834" s="16"/>
      <c r="D834" s="16"/>
      <c r="E834" s="44" t="s">
        <v>639</v>
      </c>
      <c r="F834" s="45" t="s">
        <v>471</v>
      </c>
      <c r="G834" s="147">
        <v>0.4899</v>
      </c>
      <c r="H834" s="121">
        <v>72</v>
      </c>
      <c r="I834" s="51">
        <f t="shared" si="40"/>
        <v>35.270000000000003</v>
      </c>
    </row>
    <row r="835" spans="1:11" s="11" customFormat="1" ht="13.7" customHeight="1">
      <c r="A835" s="135"/>
      <c r="B835" s="16"/>
      <c r="C835" s="16"/>
      <c r="D835" s="16"/>
      <c r="E835" s="124"/>
      <c r="F835" s="125" t="s">
        <v>451</v>
      </c>
      <c r="G835" s="160"/>
      <c r="H835" s="127"/>
      <c r="I835" s="168">
        <f>SUM(I828:I834)</f>
        <v>320.62</v>
      </c>
    </row>
    <row r="836" spans="1:11" s="11" customFormat="1" ht="20.100000000000001" customHeight="1">
      <c r="A836" s="110" t="s">
        <v>164</v>
      </c>
      <c r="B836" s="110" t="s">
        <v>153</v>
      </c>
      <c r="C836" s="110" t="s">
        <v>12</v>
      </c>
      <c r="D836" s="132">
        <v>94964</v>
      </c>
      <c r="E836" s="111" t="str">
        <f>VLOOKUP(D836,SERVIÇOS_AGOST!$A$7:$D$7425,2,0)</f>
        <v>CONCRETO FCK = 20MPA, TRAÇO 1:2,7:3 (EM MASSA SECA DE CIMENTO/ AREIA MÉDIA/ BRITA 1) - PREPARO MECÂNICO COM BETONEIRA 400 L. AF_05/2021</v>
      </c>
      <c r="F836" s="112" t="str">
        <f>VLOOKUP(D836,SERVIÇOS_AGOST!$A$7:$D$7425,3,0)</f>
        <v>M3</v>
      </c>
      <c r="G836" s="129">
        <f>VLOOKUP(D836,SERVIÇOS_AGOST!$A$7:$D$7425,4,0)</f>
        <v>454.62</v>
      </c>
      <c r="H836" s="114">
        <v>454.62</v>
      </c>
      <c r="I836" s="115"/>
      <c r="K836" s="173">
        <f>ROUND(H836*0.72,2)</f>
        <v>327.33</v>
      </c>
    </row>
    <row r="837" spans="1:11" s="11" customFormat="1" ht="9.9499999999999993" customHeight="1">
      <c r="A837" s="135"/>
      <c r="B837" s="16"/>
      <c r="C837" s="16"/>
      <c r="D837" s="16"/>
      <c r="E837" s="136" t="s">
        <v>442</v>
      </c>
      <c r="F837" s="125" t="s">
        <v>19</v>
      </c>
      <c r="G837" s="137" t="s">
        <v>537</v>
      </c>
      <c r="H837" s="97" t="s">
        <v>443</v>
      </c>
      <c r="I837" s="138" t="s">
        <v>444</v>
      </c>
    </row>
    <row r="838" spans="1:11" s="11" customFormat="1" ht="9.9499999999999993" customHeight="1">
      <c r="A838" s="135"/>
      <c r="B838" s="16"/>
      <c r="C838" s="16"/>
      <c r="D838" s="16"/>
      <c r="E838" s="44" t="s">
        <v>483</v>
      </c>
      <c r="F838" s="45" t="s">
        <v>464</v>
      </c>
      <c r="G838" s="147">
        <v>1.5</v>
      </c>
      <c r="H838" s="133" t="s">
        <v>485</v>
      </c>
      <c r="I838" s="51">
        <f t="shared" ref="I838:I844" si="41">ROUND(G838*H838,2)</f>
        <v>21.71</v>
      </c>
    </row>
    <row r="839" spans="1:11" s="11" customFormat="1" ht="20.100000000000001" customHeight="1">
      <c r="A839" s="135"/>
      <c r="B839" s="16"/>
      <c r="C839" s="16"/>
      <c r="D839" s="16"/>
      <c r="E839" s="44" t="s">
        <v>634</v>
      </c>
      <c r="F839" s="45" t="s">
        <v>464</v>
      </c>
      <c r="G839" s="147">
        <v>1</v>
      </c>
      <c r="H839" s="133" t="s">
        <v>635</v>
      </c>
      <c r="I839" s="51">
        <f t="shared" si="41"/>
        <v>15.26</v>
      </c>
    </row>
    <row r="840" spans="1:11" s="11" customFormat="1" ht="20.100000000000001" customHeight="1">
      <c r="A840" s="135"/>
      <c r="B840" s="16"/>
      <c r="C840" s="16"/>
      <c r="D840" s="16"/>
      <c r="E840" s="44" t="s">
        <v>636</v>
      </c>
      <c r="F840" s="45" t="s">
        <v>446</v>
      </c>
      <c r="G840" s="147">
        <v>0.6</v>
      </c>
      <c r="H840" s="121">
        <v>1.38</v>
      </c>
      <c r="I840" s="51">
        <f t="shared" si="41"/>
        <v>0.83</v>
      </c>
    </row>
    <row r="841" spans="1:11" s="11" customFormat="1" ht="20.100000000000001" customHeight="1">
      <c r="A841" s="135"/>
      <c r="B841" s="16"/>
      <c r="C841" s="16"/>
      <c r="D841" s="16"/>
      <c r="E841" s="44" t="s">
        <v>637</v>
      </c>
      <c r="F841" s="45" t="s">
        <v>448</v>
      </c>
      <c r="G841" s="147">
        <v>0.5</v>
      </c>
      <c r="H841" s="121">
        <v>0.32</v>
      </c>
      <c r="I841" s="51">
        <f t="shared" si="41"/>
        <v>0.16</v>
      </c>
    </row>
    <row r="842" spans="1:11" s="11" customFormat="1" ht="9.9499999999999993" customHeight="1">
      <c r="A842" s="135"/>
      <c r="B842" s="16"/>
      <c r="C842" s="16"/>
      <c r="D842" s="16"/>
      <c r="E842" s="44" t="s">
        <v>543</v>
      </c>
      <c r="F842" s="45" t="s">
        <v>471</v>
      </c>
      <c r="G842" s="147">
        <v>0.75</v>
      </c>
      <c r="H842" s="121">
        <v>62</v>
      </c>
      <c r="I842" s="51">
        <f t="shared" si="41"/>
        <v>46.5</v>
      </c>
    </row>
    <row r="843" spans="1:11" s="11" customFormat="1" ht="9.9499999999999993" customHeight="1">
      <c r="A843" s="135"/>
      <c r="B843" s="16"/>
      <c r="C843" s="16"/>
      <c r="D843" s="16"/>
      <c r="E843" s="44" t="s">
        <v>638</v>
      </c>
      <c r="F843" s="45" t="s">
        <v>476</v>
      </c>
      <c r="G843" s="147">
        <v>260</v>
      </c>
      <c r="H843" s="121">
        <v>0.8</v>
      </c>
      <c r="I843" s="51">
        <f t="shared" si="41"/>
        <v>208</v>
      </c>
    </row>
    <row r="844" spans="1:11" s="11" customFormat="1" ht="9.9499999999999993" customHeight="1">
      <c r="A844" s="135"/>
      <c r="B844" s="16"/>
      <c r="C844" s="16"/>
      <c r="D844" s="16"/>
      <c r="E844" s="44" t="s">
        <v>639</v>
      </c>
      <c r="F844" s="45" t="s">
        <v>471</v>
      </c>
      <c r="G844" s="147">
        <v>0.48399999999999999</v>
      </c>
      <c r="H844" s="121">
        <v>72</v>
      </c>
      <c r="I844" s="51">
        <f t="shared" si="41"/>
        <v>34.85</v>
      </c>
    </row>
    <row r="845" spans="1:11" s="11" customFormat="1" ht="13.7" customHeight="1">
      <c r="A845" s="135"/>
      <c r="B845" s="16"/>
      <c r="C845" s="16"/>
      <c r="D845" s="16"/>
      <c r="E845" s="124"/>
      <c r="F845" s="125" t="s">
        <v>451</v>
      </c>
      <c r="G845" s="160"/>
      <c r="H845" s="127"/>
      <c r="I845" s="168">
        <f>SUM(I838:I844)</f>
        <v>327.31</v>
      </c>
    </row>
    <row r="846" spans="1:11" s="11" customFormat="1" ht="20.100000000000001" customHeight="1">
      <c r="A846" s="110" t="s">
        <v>165</v>
      </c>
      <c r="B846" s="110" t="s">
        <v>153</v>
      </c>
      <c r="C846" s="110" t="s">
        <v>12</v>
      </c>
      <c r="D846" s="132">
        <v>94965</v>
      </c>
      <c r="E846" s="111" t="str">
        <f>VLOOKUP(D846,SERVIÇOS_AGOST!$A$7:$D$7425,2,0)</f>
        <v>CONCRETO FCK = 25MPA, TRAÇO 1:2,3:2,7 (EM MASSA SECA DE CIMENTO/ AREIA MÉDIA/ BRITA 1) - PREPARO MECÂNICO COM BETONEIRA 400 L. AF_05/2021</v>
      </c>
      <c r="F846" s="112" t="str">
        <f>VLOOKUP(D846,SERVIÇOS_AGOST!$A$7:$D$7425,3,0)</f>
        <v>M3</v>
      </c>
      <c r="G846" s="129">
        <f>VLOOKUP(D846,SERVIÇOS_AGOST!$A$7:$D$7425,4,0)</f>
        <v>483.88</v>
      </c>
      <c r="H846" s="114">
        <v>483.88</v>
      </c>
      <c r="I846" s="115"/>
      <c r="K846" s="173">
        <f>ROUND(H846*0.72,2)</f>
        <v>348.39</v>
      </c>
    </row>
    <row r="847" spans="1:11" s="11" customFormat="1" ht="9.9499999999999993" customHeight="1">
      <c r="A847" s="135"/>
      <c r="B847" s="16"/>
      <c r="C847" s="16"/>
      <c r="D847" s="16"/>
      <c r="E847" s="136" t="s">
        <v>442</v>
      </c>
      <c r="F847" s="125" t="s">
        <v>19</v>
      </c>
      <c r="G847" s="137" t="s">
        <v>537</v>
      </c>
      <c r="H847" s="97" t="s">
        <v>443</v>
      </c>
      <c r="I847" s="138" t="s">
        <v>444</v>
      </c>
    </row>
    <row r="848" spans="1:11" s="11" customFormat="1" ht="9.9499999999999993" customHeight="1">
      <c r="A848" s="135"/>
      <c r="B848" s="16"/>
      <c r="C848" s="16"/>
      <c r="D848" s="16"/>
      <c r="E848" s="44" t="s">
        <v>483</v>
      </c>
      <c r="F848" s="45" t="s">
        <v>464</v>
      </c>
      <c r="G848" s="147">
        <v>1.4</v>
      </c>
      <c r="H848" s="133" t="s">
        <v>485</v>
      </c>
      <c r="I848" s="51">
        <f t="shared" ref="I848:I854" si="42">ROUND(G848*H848,2)</f>
        <v>20.260000000000002</v>
      </c>
    </row>
    <row r="849" spans="1:11" s="11" customFormat="1" ht="20.100000000000001" customHeight="1">
      <c r="A849" s="135"/>
      <c r="B849" s="16"/>
      <c r="C849" s="16"/>
      <c r="D849" s="16"/>
      <c r="E849" s="44" t="s">
        <v>634</v>
      </c>
      <c r="F849" s="45" t="s">
        <v>464</v>
      </c>
      <c r="G849" s="147">
        <v>1</v>
      </c>
      <c r="H849" s="133" t="s">
        <v>635</v>
      </c>
      <c r="I849" s="51">
        <f t="shared" si="42"/>
        <v>15.26</v>
      </c>
    </row>
    <row r="850" spans="1:11" s="11" customFormat="1" ht="20.100000000000001" customHeight="1">
      <c r="A850" s="135"/>
      <c r="B850" s="16"/>
      <c r="C850" s="16"/>
      <c r="D850" s="16"/>
      <c r="E850" s="44" t="s">
        <v>636</v>
      </c>
      <c r="F850" s="45" t="s">
        <v>446</v>
      </c>
      <c r="G850" s="147">
        <v>0.6</v>
      </c>
      <c r="H850" s="121">
        <v>1.38</v>
      </c>
      <c r="I850" s="51">
        <f t="shared" si="42"/>
        <v>0.83</v>
      </c>
    </row>
    <row r="851" spans="1:11" s="11" customFormat="1" ht="20.100000000000001" customHeight="1">
      <c r="A851" s="135"/>
      <c r="B851" s="16"/>
      <c r="C851" s="16"/>
      <c r="D851" s="16"/>
      <c r="E851" s="44" t="s">
        <v>637</v>
      </c>
      <c r="F851" s="45" t="s">
        <v>448</v>
      </c>
      <c r="G851" s="147">
        <v>0.5</v>
      </c>
      <c r="H851" s="121">
        <v>0.32</v>
      </c>
      <c r="I851" s="51">
        <f t="shared" si="42"/>
        <v>0.16</v>
      </c>
    </row>
    <row r="852" spans="1:11" s="11" customFormat="1" ht="9.9499999999999993" customHeight="1">
      <c r="A852" s="135"/>
      <c r="B852" s="16"/>
      <c r="C852" s="16"/>
      <c r="D852" s="16"/>
      <c r="E852" s="44" t="s">
        <v>543</v>
      </c>
      <c r="F852" s="45" t="s">
        <v>471</v>
      </c>
      <c r="G852" s="147">
        <v>0.75</v>
      </c>
      <c r="H852" s="121">
        <v>62</v>
      </c>
      <c r="I852" s="51">
        <f t="shared" si="42"/>
        <v>46.5</v>
      </c>
    </row>
    <row r="853" spans="1:11" s="11" customFormat="1" ht="9.9499999999999993" customHeight="1">
      <c r="A853" s="135"/>
      <c r="B853" s="16"/>
      <c r="C853" s="16"/>
      <c r="D853" s="16"/>
      <c r="E853" s="44" t="s">
        <v>638</v>
      </c>
      <c r="F853" s="45" t="s">
        <v>476</v>
      </c>
      <c r="G853" s="147">
        <v>284</v>
      </c>
      <c r="H853" s="121">
        <v>0.8</v>
      </c>
      <c r="I853" s="51">
        <f t="shared" si="42"/>
        <v>227.2</v>
      </c>
    </row>
    <row r="854" spans="1:11" s="11" customFormat="1" ht="9.9499999999999993" customHeight="1">
      <c r="A854" s="135"/>
      <c r="B854" s="16"/>
      <c r="C854" s="16"/>
      <c r="D854" s="16"/>
      <c r="E854" s="44" t="s">
        <v>639</v>
      </c>
      <c r="F854" s="45" t="s">
        <v>471</v>
      </c>
      <c r="G854" s="147">
        <v>0.53</v>
      </c>
      <c r="H854" s="121">
        <v>72</v>
      </c>
      <c r="I854" s="51">
        <f t="shared" si="42"/>
        <v>38.159999999999997</v>
      </c>
    </row>
    <row r="855" spans="1:11" s="11" customFormat="1" ht="13.7" customHeight="1">
      <c r="A855" s="135"/>
      <c r="B855" s="16"/>
      <c r="C855" s="16"/>
      <c r="D855" s="16"/>
      <c r="E855" s="124"/>
      <c r="F855" s="125" t="s">
        <v>451</v>
      </c>
      <c r="G855" s="160"/>
      <c r="H855" s="127"/>
      <c r="I855" s="168">
        <f>SUM(I848:I854)</f>
        <v>348.37</v>
      </c>
    </row>
    <row r="856" spans="1:11" s="11" customFormat="1" ht="20.100000000000001" customHeight="1">
      <c r="A856" s="110" t="s">
        <v>166</v>
      </c>
      <c r="B856" s="110" t="s">
        <v>153</v>
      </c>
      <c r="C856" s="110" t="s">
        <v>12</v>
      </c>
      <c r="D856" s="132">
        <v>94966</v>
      </c>
      <c r="E856" s="111" t="str">
        <f>VLOOKUP(D856,SERVIÇOS_AGOST!$A$7:$D$7425,2,0)</f>
        <v>CONCRETO FCK = 30MPA, TRAÇO 1:2,1:2,5 (EM MASSA SECA DE CIMENTO/ AREIA MÉDIA/ BRITA 1) - PREPARO MECÂNICO COM BETONEIRA 400 L. AF_05/2021</v>
      </c>
      <c r="F856" s="112" t="str">
        <f>VLOOKUP(D856,SERVIÇOS_AGOST!$A$7:$D$7425,3,0)</f>
        <v>M3</v>
      </c>
      <c r="G856" s="129">
        <f>VLOOKUP(D856,SERVIÇOS_AGOST!$A$7:$D$7425,4,0)</f>
        <v>506.21</v>
      </c>
      <c r="H856" s="114">
        <v>506.21</v>
      </c>
      <c r="I856" s="115"/>
      <c r="K856" s="173">
        <f>ROUND(H856*0.72,2)</f>
        <v>364.47</v>
      </c>
    </row>
    <row r="857" spans="1:11" s="11" customFormat="1" ht="9.9499999999999993" customHeight="1">
      <c r="A857" s="135"/>
      <c r="B857" s="16"/>
      <c r="C857" s="16"/>
      <c r="D857" s="16"/>
      <c r="E857" s="136" t="s">
        <v>442</v>
      </c>
      <c r="F857" s="125" t="s">
        <v>19</v>
      </c>
      <c r="G857" s="137" t="s">
        <v>537</v>
      </c>
      <c r="H857" s="97" t="s">
        <v>443</v>
      </c>
      <c r="I857" s="138" t="s">
        <v>444</v>
      </c>
    </row>
    <row r="858" spans="1:11" s="11" customFormat="1" ht="9.9499999999999993" customHeight="1">
      <c r="A858" s="135"/>
      <c r="B858" s="16"/>
      <c r="C858" s="16"/>
      <c r="D858" s="16"/>
      <c r="E858" s="44" t="s">
        <v>483</v>
      </c>
      <c r="F858" s="45" t="s">
        <v>464</v>
      </c>
      <c r="G858" s="147">
        <v>1.5</v>
      </c>
      <c r="H858" s="133" t="s">
        <v>485</v>
      </c>
      <c r="I858" s="51">
        <f t="shared" ref="I858:I864" si="43">ROUND(G858*H858,2)</f>
        <v>21.71</v>
      </c>
    </row>
    <row r="859" spans="1:11" s="11" customFormat="1" ht="20.100000000000001" customHeight="1">
      <c r="A859" s="135"/>
      <c r="B859" s="16"/>
      <c r="C859" s="16"/>
      <c r="D859" s="16"/>
      <c r="E859" s="44" t="s">
        <v>634</v>
      </c>
      <c r="F859" s="45" t="s">
        <v>464</v>
      </c>
      <c r="G859" s="147">
        <v>1</v>
      </c>
      <c r="H859" s="133" t="s">
        <v>635</v>
      </c>
      <c r="I859" s="51">
        <f t="shared" si="43"/>
        <v>15.26</v>
      </c>
    </row>
    <row r="860" spans="1:11" s="11" customFormat="1" ht="20.100000000000001" customHeight="1">
      <c r="A860" s="135"/>
      <c r="B860" s="16"/>
      <c r="C860" s="16"/>
      <c r="D860" s="16"/>
      <c r="E860" s="44" t="s">
        <v>636</v>
      </c>
      <c r="F860" s="45" t="s">
        <v>446</v>
      </c>
      <c r="G860" s="147">
        <v>0.6</v>
      </c>
      <c r="H860" s="121">
        <v>1.38</v>
      </c>
      <c r="I860" s="51">
        <f t="shared" si="43"/>
        <v>0.83</v>
      </c>
    </row>
    <row r="861" spans="1:11" s="11" customFormat="1" ht="20.100000000000001" customHeight="1">
      <c r="A861" s="135"/>
      <c r="B861" s="16"/>
      <c r="C861" s="16"/>
      <c r="D861" s="16"/>
      <c r="E861" s="44" t="s">
        <v>637</v>
      </c>
      <c r="F861" s="45" t="s">
        <v>448</v>
      </c>
      <c r="G861" s="147">
        <v>0.5</v>
      </c>
      <c r="H861" s="121">
        <v>0.32</v>
      </c>
      <c r="I861" s="51">
        <f t="shared" si="43"/>
        <v>0.16</v>
      </c>
    </row>
    <row r="862" spans="1:11" s="11" customFormat="1" ht="9.9499999999999993" customHeight="1">
      <c r="A862" s="135"/>
      <c r="B862" s="16"/>
      <c r="C862" s="16"/>
      <c r="D862" s="16"/>
      <c r="E862" s="44" t="s">
        <v>543</v>
      </c>
      <c r="F862" s="45" t="s">
        <v>471</v>
      </c>
      <c r="G862" s="147">
        <v>0.75</v>
      </c>
      <c r="H862" s="121">
        <v>62</v>
      </c>
      <c r="I862" s="51">
        <f t="shared" si="43"/>
        <v>46.5</v>
      </c>
    </row>
    <row r="863" spans="1:11" s="11" customFormat="1" ht="9.9499999999999993" customHeight="1">
      <c r="A863" s="135"/>
      <c r="B863" s="16"/>
      <c r="C863" s="16"/>
      <c r="D863" s="16"/>
      <c r="E863" s="44" t="s">
        <v>638</v>
      </c>
      <c r="F863" s="45" t="s">
        <v>476</v>
      </c>
      <c r="G863" s="147">
        <v>305</v>
      </c>
      <c r="H863" s="121">
        <v>0.8</v>
      </c>
      <c r="I863" s="51">
        <f t="shared" si="43"/>
        <v>244</v>
      </c>
    </row>
    <row r="864" spans="1:11" s="11" customFormat="1" ht="9.9499999999999993" customHeight="1">
      <c r="A864" s="135"/>
      <c r="B864" s="16"/>
      <c r="C864" s="16"/>
      <c r="D864" s="16"/>
      <c r="E864" s="44" t="s">
        <v>639</v>
      </c>
      <c r="F864" s="45" t="s">
        <v>471</v>
      </c>
      <c r="G864" s="147">
        <v>0.5</v>
      </c>
      <c r="H864" s="121">
        <v>72</v>
      </c>
      <c r="I864" s="51">
        <f t="shared" si="43"/>
        <v>36</v>
      </c>
    </row>
    <row r="865" spans="1:11" s="11" customFormat="1" ht="13.7" customHeight="1">
      <c r="A865" s="135"/>
      <c r="B865" s="16"/>
      <c r="C865" s="16"/>
      <c r="D865" s="16"/>
      <c r="E865" s="124"/>
      <c r="F865" s="125" t="s">
        <v>451</v>
      </c>
      <c r="G865" s="160"/>
      <c r="H865" s="127"/>
      <c r="I865" s="168">
        <f>SUM(I858:I864)</f>
        <v>364.46</v>
      </c>
    </row>
    <row r="866" spans="1:11" s="11" customFormat="1" ht="20.100000000000001" customHeight="1">
      <c r="A866" s="110" t="s">
        <v>167</v>
      </c>
      <c r="B866" s="110" t="s">
        <v>153</v>
      </c>
      <c r="C866" s="110" t="s">
        <v>12</v>
      </c>
      <c r="D866" s="132">
        <v>94967</v>
      </c>
      <c r="E866" s="111" t="str">
        <f>VLOOKUP(D866,SERVIÇOS_AGOST!$A$7:$D$7425,2,0)</f>
        <v>CONCRETO FCK = 40MPA, TRAÇO 1:1,6:1,9 (EM MASSA SECA DE CIMENTO/ AREIA MÉDIA/ BRITA 1) - PREPARO MECÂNICO COM BETONEIRA 400 L. AF_05/2021</v>
      </c>
      <c r="F866" s="112" t="str">
        <f>VLOOKUP(D866,SERVIÇOS_AGOST!$A$7:$D$7425,3,0)</f>
        <v>M3</v>
      </c>
      <c r="G866" s="129">
        <f>VLOOKUP(D866,SERVIÇOS_AGOST!$A$7:$D$7425,4,0)</f>
        <v>595.57000000000005</v>
      </c>
      <c r="H866" s="114">
        <v>595.57000000000005</v>
      </c>
      <c r="I866" s="115"/>
      <c r="K866" s="173">
        <f>ROUND(H866*0.72,2)</f>
        <v>428.81</v>
      </c>
    </row>
    <row r="867" spans="1:11" s="11" customFormat="1" ht="9.9499999999999993" customHeight="1">
      <c r="A867" s="135"/>
      <c r="B867" s="16"/>
      <c r="C867" s="16"/>
      <c r="D867" s="16"/>
      <c r="E867" s="136" t="s">
        <v>442</v>
      </c>
      <c r="F867" s="125" t="s">
        <v>19</v>
      </c>
      <c r="G867" s="137" t="s">
        <v>537</v>
      </c>
      <c r="H867" s="97" t="s">
        <v>443</v>
      </c>
      <c r="I867" s="138" t="s">
        <v>444</v>
      </c>
    </row>
    <row r="868" spans="1:11" s="11" customFormat="1" ht="9.9499999999999993" customHeight="1">
      <c r="A868" s="135"/>
      <c r="B868" s="16"/>
      <c r="C868" s="16"/>
      <c r="D868" s="16"/>
      <c r="E868" s="44" t="s">
        <v>483</v>
      </c>
      <c r="F868" s="45" t="s">
        <v>464</v>
      </c>
      <c r="G868" s="147">
        <v>1.5</v>
      </c>
      <c r="H868" s="133" t="s">
        <v>485</v>
      </c>
      <c r="I868" s="51">
        <f t="shared" ref="I868:I874" si="44">ROUND(G868*H868,2)</f>
        <v>21.71</v>
      </c>
    </row>
    <row r="869" spans="1:11" s="11" customFormat="1" ht="20.100000000000001" customHeight="1">
      <c r="A869" s="135"/>
      <c r="B869" s="16"/>
      <c r="C869" s="16"/>
      <c r="D869" s="16"/>
      <c r="E869" s="44" t="s">
        <v>634</v>
      </c>
      <c r="F869" s="45" t="s">
        <v>464</v>
      </c>
      <c r="G869" s="147">
        <v>1</v>
      </c>
      <c r="H869" s="133" t="s">
        <v>635</v>
      </c>
      <c r="I869" s="51">
        <f t="shared" si="44"/>
        <v>15.26</v>
      </c>
    </row>
    <row r="870" spans="1:11" s="11" customFormat="1" ht="20.100000000000001" customHeight="1">
      <c r="A870" s="135"/>
      <c r="B870" s="16"/>
      <c r="C870" s="16"/>
      <c r="D870" s="16"/>
      <c r="E870" s="44" t="s">
        <v>636</v>
      </c>
      <c r="F870" s="45" t="s">
        <v>446</v>
      </c>
      <c r="G870" s="147">
        <v>0.65</v>
      </c>
      <c r="H870" s="121">
        <v>1.38</v>
      </c>
      <c r="I870" s="51">
        <f t="shared" si="44"/>
        <v>0.9</v>
      </c>
    </row>
    <row r="871" spans="1:11" s="11" customFormat="1" ht="20.100000000000001" customHeight="1">
      <c r="A871" s="135"/>
      <c r="B871" s="16"/>
      <c r="C871" s="16"/>
      <c r="D871" s="16"/>
      <c r="E871" s="44" t="s">
        <v>637</v>
      </c>
      <c r="F871" s="45" t="s">
        <v>448</v>
      </c>
      <c r="G871" s="147">
        <v>0.55000000000000004</v>
      </c>
      <c r="H871" s="121">
        <v>0.32</v>
      </c>
      <c r="I871" s="51">
        <f t="shared" si="44"/>
        <v>0.18</v>
      </c>
    </row>
    <row r="872" spans="1:11" s="11" customFormat="1" ht="9.9499999999999993" customHeight="1">
      <c r="A872" s="135"/>
      <c r="B872" s="16"/>
      <c r="C872" s="16"/>
      <c r="D872" s="16"/>
      <c r="E872" s="44" t="s">
        <v>543</v>
      </c>
      <c r="F872" s="45" t="s">
        <v>471</v>
      </c>
      <c r="G872" s="147">
        <v>0.83</v>
      </c>
      <c r="H872" s="121">
        <v>62</v>
      </c>
      <c r="I872" s="51">
        <f t="shared" si="44"/>
        <v>51.46</v>
      </c>
    </row>
    <row r="873" spans="1:11" s="11" customFormat="1" ht="9.9499999999999993" customHeight="1">
      <c r="A873" s="135"/>
      <c r="B873" s="16"/>
      <c r="C873" s="16"/>
      <c r="D873" s="16"/>
      <c r="E873" s="44" t="s">
        <v>638</v>
      </c>
      <c r="F873" s="45" t="s">
        <v>476</v>
      </c>
      <c r="G873" s="147">
        <v>375</v>
      </c>
      <c r="H873" s="121">
        <v>0.8</v>
      </c>
      <c r="I873" s="51">
        <f t="shared" si="44"/>
        <v>300</v>
      </c>
    </row>
    <row r="874" spans="1:11" s="11" customFormat="1" ht="9.9499999999999993" customHeight="1">
      <c r="A874" s="135"/>
      <c r="B874" s="16"/>
      <c r="C874" s="16"/>
      <c r="D874" s="16"/>
      <c r="E874" s="44" t="s">
        <v>639</v>
      </c>
      <c r="F874" s="45" t="s">
        <v>471</v>
      </c>
      <c r="G874" s="147">
        <v>0.54600000000000004</v>
      </c>
      <c r="H874" s="121">
        <v>72</v>
      </c>
      <c r="I874" s="51">
        <f t="shared" si="44"/>
        <v>39.31</v>
      </c>
    </row>
    <row r="875" spans="1:11" s="11" customFormat="1" ht="13.7" customHeight="1">
      <c r="A875" s="135"/>
      <c r="B875" s="16"/>
      <c r="C875" s="16"/>
      <c r="D875" s="16"/>
      <c r="E875" s="124"/>
      <c r="F875" s="125" t="s">
        <v>451</v>
      </c>
      <c r="G875" s="160"/>
      <c r="H875" s="127"/>
      <c r="I875" s="168">
        <f>SUM(I868:I874)</f>
        <v>428.82</v>
      </c>
    </row>
    <row r="876" spans="1:11" s="11" customFormat="1" ht="20.100000000000001" customHeight="1">
      <c r="A876" s="110" t="s">
        <v>168</v>
      </c>
      <c r="B876" s="110" t="s">
        <v>153</v>
      </c>
      <c r="C876" s="110" t="s">
        <v>12</v>
      </c>
      <c r="D876" s="132">
        <v>94968</v>
      </c>
      <c r="E876" s="111" t="str">
        <f>VLOOKUP(D876,SERVIÇOS_AGOST!$A$7:$D$7425,2,0)</f>
        <v>CONCRETO MAGRO PARA LASTRO, TRAÇO 1:4,5:4,5 (EM MASSA SECA DE CIMENTO/ AREIA MÉDIA/ BRITA 1) - PREPARO MECÂNICO COM BETONEIRA 600 L. AF_05/2021</v>
      </c>
      <c r="F876" s="112" t="str">
        <f>VLOOKUP(D876,SERVIÇOS_AGOST!$A$7:$D$7425,3,0)</f>
        <v>M3</v>
      </c>
      <c r="G876" s="171">
        <f>VLOOKUP(D876,SERVIÇOS_AGOST!$A$7:$D$7425,4,0)</f>
        <v>351.25</v>
      </c>
      <c r="H876" s="172">
        <v>277.60000000000002</v>
      </c>
      <c r="I876" s="115"/>
    </row>
    <row r="877" spans="1:11" s="11" customFormat="1" ht="9.9499999999999993" customHeight="1">
      <c r="A877" s="135"/>
      <c r="B877" s="16"/>
      <c r="C877" s="16"/>
      <c r="D877" s="16"/>
      <c r="E877" s="136" t="s">
        <v>442</v>
      </c>
      <c r="F877" s="125" t="s">
        <v>19</v>
      </c>
      <c r="G877" s="137" t="s">
        <v>537</v>
      </c>
      <c r="H877" s="97" t="s">
        <v>443</v>
      </c>
      <c r="I877" s="138" t="s">
        <v>444</v>
      </c>
    </row>
    <row r="878" spans="1:11" s="11" customFormat="1" ht="9.9499999999999993" customHeight="1">
      <c r="A878" s="135"/>
      <c r="B878" s="16"/>
      <c r="C878" s="16"/>
      <c r="D878" s="16"/>
      <c r="E878" s="44" t="s">
        <v>483</v>
      </c>
      <c r="F878" s="45" t="s">
        <v>464</v>
      </c>
      <c r="G878" s="147">
        <v>1</v>
      </c>
      <c r="H878" s="133" t="s">
        <v>485</v>
      </c>
      <c r="I878" s="51">
        <f t="shared" ref="I878:I884" si="45">ROUND(G878*H878,2)</f>
        <v>14.47</v>
      </c>
    </row>
    <row r="879" spans="1:11" s="11" customFormat="1" ht="20.100000000000001" customHeight="1">
      <c r="A879" s="135"/>
      <c r="B879" s="16"/>
      <c r="C879" s="16"/>
      <c r="D879" s="16"/>
      <c r="E879" s="44" t="s">
        <v>634</v>
      </c>
      <c r="F879" s="45" t="s">
        <v>464</v>
      </c>
      <c r="G879" s="147">
        <v>0.8</v>
      </c>
      <c r="H879" s="133" t="s">
        <v>635</v>
      </c>
      <c r="I879" s="51">
        <f t="shared" si="45"/>
        <v>12.21</v>
      </c>
    </row>
    <row r="880" spans="1:11" s="11" customFormat="1" ht="20.100000000000001" customHeight="1">
      <c r="A880" s="135"/>
      <c r="B880" s="16"/>
      <c r="C880" s="16"/>
      <c r="D880" s="16"/>
      <c r="E880" s="44" t="s">
        <v>654</v>
      </c>
      <c r="F880" s="45" t="s">
        <v>446</v>
      </c>
      <c r="G880" s="147">
        <v>0.57999999999999996</v>
      </c>
      <c r="H880" s="121">
        <v>4.16</v>
      </c>
      <c r="I880" s="51">
        <f t="shared" si="45"/>
        <v>2.41</v>
      </c>
    </row>
    <row r="881" spans="1:18" s="11" customFormat="1" ht="20.100000000000001" customHeight="1">
      <c r="A881" s="135"/>
      <c r="B881" s="16"/>
      <c r="C881" s="16"/>
      <c r="D881" s="16"/>
      <c r="E881" s="44" t="s">
        <v>655</v>
      </c>
      <c r="F881" s="45" t="s">
        <v>448</v>
      </c>
      <c r="G881" s="147">
        <v>0.54</v>
      </c>
      <c r="H881" s="121">
        <v>1.35</v>
      </c>
      <c r="I881" s="51">
        <f t="shared" si="45"/>
        <v>0.73</v>
      </c>
    </row>
    <row r="882" spans="1:18" s="11" customFormat="1" ht="9.9499999999999993" customHeight="1">
      <c r="A882" s="135"/>
      <c r="B882" s="16"/>
      <c r="C882" s="16"/>
      <c r="D882" s="16"/>
      <c r="E882" s="44" t="s">
        <v>543</v>
      </c>
      <c r="F882" s="45" t="s">
        <v>471</v>
      </c>
      <c r="G882" s="147">
        <v>0.8</v>
      </c>
      <c r="H882" s="121">
        <v>62</v>
      </c>
      <c r="I882" s="51">
        <f t="shared" si="45"/>
        <v>49.6</v>
      </c>
    </row>
    <row r="883" spans="1:18" s="11" customFormat="1" ht="9.9499999999999993" customHeight="1">
      <c r="A883" s="135"/>
      <c r="B883" s="16"/>
      <c r="C883" s="16"/>
      <c r="D883" s="16"/>
      <c r="E883" s="44" t="s">
        <v>638</v>
      </c>
      <c r="F883" s="45" t="s">
        <v>476</v>
      </c>
      <c r="G883" s="147">
        <v>200</v>
      </c>
      <c r="H883" s="121">
        <v>0.8</v>
      </c>
      <c r="I883" s="51">
        <f t="shared" si="45"/>
        <v>160</v>
      </c>
    </row>
    <row r="884" spans="1:18" s="11" customFormat="1" ht="9.9499999999999993" customHeight="1">
      <c r="A884" s="135"/>
      <c r="B884" s="16"/>
      <c r="C884" s="16"/>
      <c r="D884" s="16"/>
      <c r="E884" s="44" t="s">
        <v>639</v>
      </c>
      <c r="F884" s="45" t="s">
        <v>471</v>
      </c>
      <c r="G884" s="147">
        <v>0.53029999999999999</v>
      </c>
      <c r="H884" s="121">
        <v>72</v>
      </c>
      <c r="I884" s="51">
        <f t="shared" si="45"/>
        <v>38.18</v>
      </c>
    </row>
    <row r="885" spans="1:18" s="11" customFormat="1" ht="9.6" customHeight="1">
      <c r="A885" s="174"/>
      <c r="B885" s="175"/>
      <c r="C885" s="175"/>
      <c r="D885" s="175"/>
      <c r="E885" s="176"/>
      <c r="F885" s="177" t="s">
        <v>451</v>
      </c>
      <c r="G885" s="178"/>
      <c r="H885" s="179"/>
      <c r="I885" s="168">
        <f>SUM(I878:I884)</f>
        <v>277.60000000000002</v>
      </c>
      <c r="J885" s="156"/>
      <c r="K885" s="158"/>
      <c r="L885" s="158"/>
      <c r="M885" s="158"/>
      <c r="N885" s="158"/>
      <c r="O885" s="158"/>
      <c r="P885" s="158"/>
      <c r="Q885" s="158"/>
      <c r="R885" s="158"/>
    </row>
    <row r="886" spans="1:18" s="11" customFormat="1" ht="20.100000000000001" customHeight="1">
      <c r="A886" s="110" t="s">
        <v>169</v>
      </c>
      <c r="B886" s="110" t="s">
        <v>153</v>
      </c>
      <c r="C886" s="110" t="s">
        <v>12</v>
      </c>
      <c r="D886" s="132">
        <v>94969</v>
      </c>
      <c r="E886" s="111" t="str">
        <f>VLOOKUP(D886,SERVIÇOS_AGOST!$A$7:$D$7425,2,0)</f>
        <v>CONCRETO FCK = 15MPA, TRAÇO 1:3,4:3,5 (EM MASSA SECA DE CIMENTO/ AREIA MÉDIA/ BRITA 1) - PREPARO MECÂNICO COM BETONEIRA 600 L. AF_05/2021</v>
      </c>
      <c r="F886" s="112" t="str">
        <f>VLOOKUP(D886,SERVIÇOS_AGOST!$A$7:$D$7425,3,0)</f>
        <v>M3</v>
      </c>
      <c r="G886" s="129">
        <f>VLOOKUP(D886,SERVIÇOS_AGOST!$A$7:$D$7425,4,0)</f>
        <v>403.19</v>
      </c>
      <c r="H886" s="114">
        <v>403.19</v>
      </c>
      <c r="I886" s="115"/>
      <c r="K886" s="180">
        <f>ROUND(H886*0.72,2)</f>
        <v>290.3</v>
      </c>
    </row>
    <row r="887" spans="1:18" s="11" customFormat="1" ht="9.9499999999999993" customHeight="1">
      <c r="A887" s="135"/>
      <c r="B887" s="16"/>
      <c r="C887" s="16"/>
      <c r="D887" s="16"/>
      <c r="E887" s="136" t="s">
        <v>442</v>
      </c>
      <c r="F887" s="125" t="s">
        <v>19</v>
      </c>
      <c r="G887" s="137" t="s">
        <v>537</v>
      </c>
      <c r="H887" s="97" t="s">
        <v>443</v>
      </c>
      <c r="I887" s="138" t="s">
        <v>444</v>
      </c>
    </row>
    <row r="888" spans="1:18" s="11" customFormat="1" ht="9.9499999999999993" customHeight="1">
      <c r="A888" s="135"/>
      <c r="B888" s="16"/>
      <c r="C888" s="16"/>
      <c r="D888" s="16"/>
      <c r="E888" s="44" t="s">
        <v>483</v>
      </c>
      <c r="F888" s="45" t="s">
        <v>464</v>
      </c>
      <c r="G888" s="147">
        <v>1.5</v>
      </c>
      <c r="H888" s="133" t="s">
        <v>485</v>
      </c>
      <c r="I888" s="51">
        <f t="shared" ref="I888:I894" si="46">ROUND(G888*H888,2)</f>
        <v>21.71</v>
      </c>
    </row>
    <row r="889" spans="1:18" s="11" customFormat="1" ht="20.100000000000001" customHeight="1">
      <c r="A889" s="135"/>
      <c r="B889" s="16"/>
      <c r="C889" s="16"/>
      <c r="D889" s="16"/>
      <c r="E889" s="44" t="s">
        <v>634</v>
      </c>
      <c r="F889" s="45" t="s">
        <v>464</v>
      </c>
      <c r="G889" s="147">
        <v>1</v>
      </c>
      <c r="H889" s="133" t="s">
        <v>635</v>
      </c>
      <c r="I889" s="51">
        <f t="shared" si="46"/>
        <v>15.26</v>
      </c>
    </row>
    <row r="890" spans="1:18" s="11" customFormat="1" ht="20.100000000000001" customHeight="1">
      <c r="A890" s="135"/>
      <c r="B890" s="16"/>
      <c r="C890" s="16"/>
      <c r="D890" s="16"/>
      <c r="E890" s="44" t="s">
        <v>654</v>
      </c>
      <c r="F890" s="45" t="s">
        <v>446</v>
      </c>
      <c r="G890" s="147">
        <v>0.65</v>
      </c>
      <c r="H890" s="121">
        <v>4.16</v>
      </c>
      <c r="I890" s="51">
        <f t="shared" si="46"/>
        <v>2.7</v>
      </c>
    </row>
    <row r="891" spans="1:18" s="11" customFormat="1" ht="20.100000000000001" customHeight="1">
      <c r="A891" s="135"/>
      <c r="B891" s="16"/>
      <c r="C891" s="16"/>
      <c r="D891" s="16"/>
      <c r="E891" s="44" t="s">
        <v>655</v>
      </c>
      <c r="F891" s="45" t="s">
        <v>448</v>
      </c>
      <c r="G891" s="147">
        <v>0.6</v>
      </c>
      <c r="H891" s="121">
        <v>1.35</v>
      </c>
      <c r="I891" s="51">
        <f t="shared" si="46"/>
        <v>0.81</v>
      </c>
    </row>
    <row r="892" spans="1:18" s="11" customFormat="1" ht="9.9499999999999993" customHeight="1">
      <c r="A892" s="135"/>
      <c r="B892" s="16"/>
      <c r="C892" s="16"/>
      <c r="D892" s="16"/>
      <c r="E892" s="44" t="s">
        <v>543</v>
      </c>
      <c r="F892" s="45" t="s">
        <v>471</v>
      </c>
      <c r="G892" s="147">
        <v>0.75</v>
      </c>
      <c r="H892" s="121">
        <v>62</v>
      </c>
      <c r="I892" s="51">
        <f t="shared" si="46"/>
        <v>46.5</v>
      </c>
    </row>
    <row r="893" spans="1:18" s="11" customFormat="1" ht="9.9499999999999993" customHeight="1">
      <c r="A893" s="135"/>
      <c r="B893" s="16"/>
      <c r="C893" s="16"/>
      <c r="D893" s="16"/>
      <c r="E893" s="44" t="s">
        <v>638</v>
      </c>
      <c r="F893" s="45" t="s">
        <v>476</v>
      </c>
      <c r="G893" s="147">
        <v>205</v>
      </c>
      <c r="H893" s="121">
        <v>0.8</v>
      </c>
      <c r="I893" s="51">
        <f t="shared" si="46"/>
        <v>164</v>
      </c>
    </row>
    <row r="894" spans="1:18" s="11" customFormat="1" ht="9.9499999999999993" customHeight="1">
      <c r="A894" s="135"/>
      <c r="B894" s="16"/>
      <c r="C894" s="16"/>
      <c r="D894" s="16"/>
      <c r="E894" s="44" t="s">
        <v>639</v>
      </c>
      <c r="F894" s="45" t="s">
        <v>471</v>
      </c>
      <c r="G894" s="147">
        <v>0.54600000000000004</v>
      </c>
      <c r="H894" s="121">
        <v>72</v>
      </c>
      <c r="I894" s="51">
        <f t="shared" si="46"/>
        <v>39.31</v>
      </c>
    </row>
    <row r="895" spans="1:18" s="11" customFormat="1" ht="13.7" customHeight="1">
      <c r="A895" s="135"/>
      <c r="B895" s="16"/>
      <c r="C895" s="16"/>
      <c r="D895" s="16"/>
      <c r="E895" s="124"/>
      <c r="F895" s="177" t="s">
        <v>451</v>
      </c>
      <c r="G895" s="178"/>
      <c r="H895" s="179"/>
      <c r="I895" s="181">
        <f>SUM(I888:I894)</f>
        <v>290.29000000000002</v>
      </c>
    </row>
    <row r="896" spans="1:18" s="11" customFormat="1" ht="20.100000000000001" customHeight="1">
      <c r="A896" s="110" t="s">
        <v>170</v>
      </c>
      <c r="B896" s="110" t="s">
        <v>153</v>
      </c>
      <c r="C896" s="110" t="s">
        <v>12</v>
      </c>
      <c r="D896" s="132">
        <v>94970</v>
      </c>
      <c r="E896" s="111" t="str">
        <f>VLOOKUP(D896,SERVIÇOS_AGOST!$A$7:$D$7425,2,0)</f>
        <v>CONCRETO FCK = 20MPA, TRAÇO 1:2,7:3 (EM MASSA SECA DE CIMENTO/ AREIA MÉDIA/ BRITA 1) - PREPARO MECÂNICO COM BETONEIRA 600 L. AF_05/2021</v>
      </c>
      <c r="F896" s="112" t="str">
        <f>VLOOKUP(D896,SERVIÇOS_AGOST!$A$7:$D$7425,3,0)</f>
        <v>M3</v>
      </c>
      <c r="G896" s="171">
        <f>VLOOKUP(D896,SERVIÇOS_AGOST!$A$7:$D$7425,4,0)</f>
        <v>447.69</v>
      </c>
      <c r="H896" s="172">
        <v>352.94</v>
      </c>
      <c r="I896" s="115"/>
      <c r="K896" s="116">
        <f>ROUND(H896*0.72,2)</f>
        <v>254.12</v>
      </c>
    </row>
    <row r="897" spans="1:11" s="11" customFormat="1" ht="9.9499999999999993" customHeight="1">
      <c r="A897" s="135"/>
      <c r="B897" s="16"/>
      <c r="C897" s="16"/>
      <c r="D897" s="16"/>
      <c r="E897" s="136" t="s">
        <v>442</v>
      </c>
      <c r="F897" s="125" t="s">
        <v>19</v>
      </c>
      <c r="G897" s="137" t="s">
        <v>537</v>
      </c>
      <c r="H897" s="97" t="s">
        <v>443</v>
      </c>
      <c r="I897" s="138" t="s">
        <v>444</v>
      </c>
    </row>
    <row r="898" spans="1:11" s="11" customFormat="1" ht="9.9499999999999993" customHeight="1">
      <c r="A898" s="135"/>
      <c r="B898" s="16"/>
      <c r="C898" s="16"/>
      <c r="D898" s="16"/>
      <c r="E898" s="44" t="s">
        <v>483</v>
      </c>
      <c r="F898" s="45" t="s">
        <v>464</v>
      </c>
      <c r="G898" s="147">
        <v>2.0270000000000001</v>
      </c>
      <c r="H898" s="133" t="s">
        <v>485</v>
      </c>
      <c r="I898" s="51">
        <f t="shared" ref="I898:I904" si="47">ROUND(G898*H898,2)</f>
        <v>29.33</v>
      </c>
    </row>
    <row r="899" spans="1:11" s="11" customFormat="1" ht="20.100000000000001" customHeight="1">
      <c r="A899" s="135"/>
      <c r="B899" s="16"/>
      <c r="C899" s="16"/>
      <c r="D899" s="16"/>
      <c r="E899" s="44" t="s">
        <v>634</v>
      </c>
      <c r="F899" s="45" t="s">
        <v>464</v>
      </c>
      <c r="G899" s="147">
        <v>1.28</v>
      </c>
      <c r="H899" s="133" t="s">
        <v>635</v>
      </c>
      <c r="I899" s="51">
        <f t="shared" si="47"/>
        <v>19.53</v>
      </c>
    </row>
    <row r="900" spans="1:11" s="11" customFormat="1" ht="20.100000000000001" customHeight="1">
      <c r="A900" s="135"/>
      <c r="B900" s="16"/>
      <c r="C900" s="16"/>
      <c r="D900" s="16"/>
      <c r="E900" s="44" t="s">
        <v>654</v>
      </c>
      <c r="F900" s="45" t="s">
        <v>446</v>
      </c>
      <c r="G900" s="147">
        <v>0.66</v>
      </c>
      <c r="H900" s="121">
        <v>4.16</v>
      </c>
      <c r="I900" s="51">
        <f t="shared" si="47"/>
        <v>2.75</v>
      </c>
    </row>
    <row r="901" spans="1:11" s="11" customFormat="1" ht="20.100000000000001" customHeight="1">
      <c r="A901" s="135"/>
      <c r="B901" s="16"/>
      <c r="C901" s="16"/>
      <c r="D901" s="16"/>
      <c r="E901" s="44" t="s">
        <v>655</v>
      </c>
      <c r="F901" s="45" t="s">
        <v>448</v>
      </c>
      <c r="G901" s="147">
        <v>0.62</v>
      </c>
      <c r="H901" s="121">
        <v>1.35</v>
      </c>
      <c r="I901" s="51">
        <f t="shared" si="47"/>
        <v>0.84</v>
      </c>
    </row>
    <row r="902" spans="1:11" s="11" customFormat="1" ht="9.9499999999999993" customHeight="1">
      <c r="A902" s="135"/>
      <c r="B902" s="16"/>
      <c r="C902" s="16"/>
      <c r="D902" s="16"/>
      <c r="E902" s="44" t="s">
        <v>543</v>
      </c>
      <c r="F902" s="45" t="s">
        <v>471</v>
      </c>
      <c r="G902" s="147">
        <v>0.76</v>
      </c>
      <c r="H902" s="121">
        <v>62</v>
      </c>
      <c r="I902" s="51">
        <f t="shared" si="47"/>
        <v>47.12</v>
      </c>
    </row>
    <row r="903" spans="1:11" s="11" customFormat="1" ht="9.9499999999999993" customHeight="1">
      <c r="A903" s="135"/>
      <c r="B903" s="16"/>
      <c r="C903" s="16"/>
      <c r="D903" s="16"/>
      <c r="E903" s="44" t="s">
        <v>638</v>
      </c>
      <c r="F903" s="45" t="s">
        <v>476</v>
      </c>
      <c r="G903" s="147">
        <v>263</v>
      </c>
      <c r="H903" s="121">
        <v>0.8</v>
      </c>
      <c r="I903" s="51">
        <f t="shared" si="47"/>
        <v>210.4</v>
      </c>
    </row>
    <row r="904" spans="1:11" s="11" customFormat="1" ht="9.9499999999999993" customHeight="1">
      <c r="A904" s="135"/>
      <c r="B904" s="16"/>
      <c r="C904" s="16"/>
      <c r="D904" s="16"/>
      <c r="E904" s="44" t="s">
        <v>639</v>
      </c>
      <c r="F904" s="45" t="s">
        <v>471</v>
      </c>
      <c r="G904" s="147">
        <v>0.5968</v>
      </c>
      <c r="H904" s="121">
        <v>72</v>
      </c>
      <c r="I904" s="51">
        <f t="shared" si="47"/>
        <v>42.97</v>
      </c>
    </row>
    <row r="905" spans="1:11" s="11" customFormat="1" ht="13.7" customHeight="1">
      <c r="A905" s="135"/>
      <c r="B905" s="16"/>
      <c r="C905" s="16"/>
      <c r="D905" s="16"/>
      <c r="E905" s="124"/>
      <c r="F905" s="177" t="s">
        <v>451</v>
      </c>
      <c r="G905" s="178"/>
      <c r="H905" s="179"/>
      <c r="I905" s="181">
        <f>SUM(I898:I904)</f>
        <v>352.94000000000005</v>
      </c>
    </row>
    <row r="906" spans="1:11" s="11" customFormat="1" ht="20.100000000000001" customHeight="1">
      <c r="A906" s="110" t="s">
        <v>171</v>
      </c>
      <c r="B906" s="110" t="s">
        <v>153</v>
      </c>
      <c r="C906" s="110" t="s">
        <v>12</v>
      </c>
      <c r="D906" s="132">
        <v>94971</v>
      </c>
      <c r="E906" s="111" t="str">
        <f>VLOOKUP(D906,SERVIÇOS_AGOST!$A$7:$D$7425,2,0)</f>
        <v>CONCRETO FCK = 25MPA, TRAÇO 1:2,3:2,7 (EM MASSA SECA DE CIMENTO/ AREIA MÉDIA/ BRITA 1) - PREPARO MECÂNICO COM BETONEIRA 600 L. AF_05/2021</v>
      </c>
      <c r="F906" s="112" t="str">
        <f>VLOOKUP(D906,SERVIÇOS_AGOST!$A$7:$D$7425,3,0)</f>
        <v>M3</v>
      </c>
      <c r="G906" s="129">
        <f>VLOOKUP(D906,SERVIÇOS_AGOST!$A$7:$D$7425,4,0)</f>
        <v>481.29</v>
      </c>
      <c r="H906" s="121">
        <v>438.5</v>
      </c>
      <c r="I906" s="115"/>
      <c r="K906" s="182"/>
    </row>
    <row r="907" spans="1:11" s="11" customFormat="1" ht="9.9499999999999993" customHeight="1">
      <c r="A907" s="135"/>
      <c r="B907" s="16"/>
      <c r="C907" s="16"/>
      <c r="D907" s="16"/>
      <c r="E907" s="136" t="s">
        <v>442</v>
      </c>
      <c r="F907" s="125" t="s">
        <v>19</v>
      </c>
      <c r="G907" s="137" t="s">
        <v>537</v>
      </c>
      <c r="H907" s="97" t="s">
        <v>443</v>
      </c>
      <c r="I907" s="138" t="s">
        <v>444</v>
      </c>
    </row>
    <row r="908" spans="1:11" s="11" customFormat="1" ht="9.9499999999999993" customHeight="1">
      <c r="A908" s="135"/>
      <c r="B908" s="16"/>
      <c r="C908" s="16"/>
      <c r="D908" s="16"/>
      <c r="E908" s="44" t="s">
        <v>483</v>
      </c>
      <c r="F908" s="45" t="s">
        <v>464</v>
      </c>
      <c r="G908" s="147">
        <v>2</v>
      </c>
      <c r="H908" s="133" t="s">
        <v>485</v>
      </c>
      <c r="I908" s="51">
        <f t="shared" ref="I908:I914" si="48">ROUND(G908*H908,2)</f>
        <v>28.94</v>
      </c>
    </row>
    <row r="909" spans="1:11" s="11" customFormat="1" ht="20.100000000000001" customHeight="1">
      <c r="A909" s="135"/>
      <c r="B909" s="16"/>
      <c r="C909" s="16"/>
      <c r="D909" s="16"/>
      <c r="E909" s="44" t="s">
        <v>634</v>
      </c>
      <c r="F909" s="45" t="s">
        <v>464</v>
      </c>
      <c r="G909" s="147">
        <v>1.25</v>
      </c>
      <c r="H909" s="133" t="s">
        <v>635</v>
      </c>
      <c r="I909" s="51">
        <f t="shared" si="48"/>
        <v>19.079999999999998</v>
      </c>
    </row>
    <row r="910" spans="1:11" s="11" customFormat="1" ht="20.100000000000001" customHeight="1">
      <c r="A910" s="135"/>
      <c r="B910" s="16"/>
      <c r="C910" s="16"/>
      <c r="D910" s="16"/>
      <c r="E910" s="44" t="s">
        <v>654</v>
      </c>
      <c r="F910" s="45" t="s">
        <v>446</v>
      </c>
      <c r="G910" s="147">
        <v>0.65</v>
      </c>
      <c r="H910" s="121">
        <v>4.16</v>
      </c>
      <c r="I910" s="51">
        <f t="shared" si="48"/>
        <v>2.7</v>
      </c>
    </row>
    <row r="911" spans="1:11" s="11" customFormat="1" ht="20.100000000000001" customHeight="1">
      <c r="A911" s="135"/>
      <c r="B911" s="16"/>
      <c r="C911" s="16"/>
      <c r="D911" s="16"/>
      <c r="E911" s="44" t="s">
        <v>655</v>
      </c>
      <c r="F911" s="45" t="s">
        <v>448</v>
      </c>
      <c r="G911" s="147">
        <v>0.6</v>
      </c>
      <c r="H911" s="121">
        <v>1.35</v>
      </c>
      <c r="I911" s="51">
        <f t="shared" si="48"/>
        <v>0.81</v>
      </c>
    </row>
    <row r="912" spans="1:11" s="11" customFormat="1" ht="9.9499999999999993" customHeight="1">
      <c r="A912" s="135"/>
      <c r="B912" s="16"/>
      <c r="C912" s="16"/>
      <c r="D912" s="16"/>
      <c r="E912" s="44" t="s">
        <v>543</v>
      </c>
      <c r="F912" s="45" t="s">
        <v>471</v>
      </c>
      <c r="G912" s="147">
        <v>0.75</v>
      </c>
      <c r="H912" s="121">
        <v>62</v>
      </c>
      <c r="I912" s="51">
        <f t="shared" si="48"/>
        <v>46.5</v>
      </c>
    </row>
    <row r="913" spans="1:11" s="11" customFormat="1" ht="9.9499999999999993" customHeight="1">
      <c r="A913" s="135"/>
      <c r="B913" s="16"/>
      <c r="C913" s="16"/>
      <c r="D913" s="16"/>
      <c r="E913" s="44" t="s">
        <v>638</v>
      </c>
      <c r="F913" s="45" t="s">
        <v>476</v>
      </c>
      <c r="G913" s="147">
        <v>370</v>
      </c>
      <c r="H913" s="121">
        <v>0.8</v>
      </c>
      <c r="I913" s="51">
        <f t="shared" si="48"/>
        <v>296</v>
      </c>
    </row>
    <row r="914" spans="1:11" s="11" customFormat="1" ht="9.9499999999999993" customHeight="1">
      <c r="A914" s="135"/>
      <c r="B914" s="16"/>
      <c r="C914" s="16"/>
      <c r="D914" s="16"/>
      <c r="E914" s="44" t="s">
        <v>639</v>
      </c>
      <c r="F914" s="45" t="s">
        <v>471</v>
      </c>
      <c r="G914" s="147">
        <v>0.61760000000000004</v>
      </c>
      <c r="H914" s="121">
        <v>72</v>
      </c>
      <c r="I914" s="51">
        <f t="shared" si="48"/>
        <v>44.47</v>
      </c>
    </row>
    <row r="915" spans="1:11" s="11" customFormat="1" ht="13.7" customHeight="1">
      <c r="A915" s="135"/>
      <c r="B915" s="16"/>
      <c r="C915" s="16"/>
      <c r="D915" s="16"/>
      <c r="E915" s="124"/>
      <c r="F915" s="177" t="s">
        <v>451</v>
      </c>
      <c r="G915" s="178"/>
      <c r="H915" s="179"/>
      <c r="I915" s="168">
        <v>346.53</v>
      </c>
    </row>
    <row r="916" spans="1:11" s="11" customFormat="1" ht="20.100000000000001" customHeight="1">
      <c r="A916" s="110" t="s">
        <v>172</v>
      </c>
      <c r="B916" s="110" t="s">
        <v>153</v>
      </c>
      <c r="C916" s="110" t="s">
        <v>12</v>
      </c>
      <c r="D916" s="132">
        <v>94972</v>
      </c>
      <c r="E916" s="111" t="str">
        <f>VLOOKUP(D916,SERVIÇOS_AGOST!$A$7:$D$7425,2,0)</f>
        <v>CONCRETO FCK = 30MPA, TRAÇO 1:2,1:2,5 (EM MASSA SECA DE CIMENTO/ AREIA MÉDIA/ BRITA 1) - PREPARO MECÂNICO COM BETONEIRA 600 L. AF_05/2021</v>
      </c>
      <c r="F916" s="112" t="str">
        <f>VLOOKUP(D916,SERVIÇOS_AGOST!$A$7:$D$7425,3,0)</f>
        <v>M3</v>
      </c>
      <c r="G916" s="171">
        <f>VLOOKUP(D916,SERVIÇOS_AGOST!$A$7:$D$7425,4,0)</f>
        <v>503.61</v>
      </c>
      <c r="H916" s="121">
        <v>440.07</v>
      </c>
      <c r="I916" s="115"/>
      <c r="K916" s="182"/>
    </row>
    <row r="917" spans="1:11" s="11" customFormat="1" ht="9.9499999999999993" customHeight="1">
      <c r="A917" s="135"/>
      <c r="B917" s="16"/>
      <c r="C917" s="16"/>
      <c r="D917" s="16"/>
      <c r="E917" s="136" t="s">
        <v>442</v>
      </c>
      <c r="F917" s="125" t="s">
        <v>19</v>
      </c>
      <c r="G917" s="137" t="s">
        <v>537</v>
      </c>
      <c r="H917" s="97" t="s">
        <v>443</v>
      </c>
      <c r="I917" s="138" t="s">
        <v>444</v>
      </c>
    </row>
    <row r="918" spans="1:11" s="11" customFormat="1" ht="9.9499999999999993" customHeight="1">
      <c r="A918" s="135"/>
      <c r="B918" s="16"/>
      <c r="C918" s="16"/>
      <c r="D918" s="16"/>
      <c r="E918" s="44" t="s">
        <v>483</v>
      </c>
      <c r="F918" s="45" t="s">
        <v>464</v>
      </c>
      <c r="G918" s="147">
        <v>1.7</v>
      </c>
      <c r="H918" s="133" t="s">
        <v>485</v>
      </c>
      <c r="I918" s="51">
        <f t="shared" ref="I918:I924" si="49">ROUND(G918*H918,2)</f>
        <v>24.6</v>
      </c>
    </row>
    <row r="919" spans="1:11" s="11" customFormat="1" ht="20.100000000000001" customHeight="1">
      <c r="A919" s="135"/>
      <c r="B919" s="16"/>
      <c r="C919" s="16"/>
      <c r="D919" s="16"/>
      <c r="E919" s="44" t="s">
        <v>634</v>
      </c>
      <c r="F919" s="45" t="s">
        <v>464</v>
      </c>
      <c r="G919" s="147">
        <v>1.2</v>
      </c>
      <c r="H919" s="133" t="s">
        <v>635</v>
      </c>
      <c r="I919" s="51">
        <f t="shared" si="49"/>
        <v>18.309999999999999</v>
      </c>
    </row>
    <row r="920" spans="1:11" s="11" customFormat="1" ht="20.100000000000001" customHeight="1">
      <c r="A920" s="135"/>
      <c r="B920" s="16"/>
      <c r="C920" s="16"/>
      <c r="D920" s="16"/>
      <c r="E920" s="44" t="s">
        <v>654</v>
      </c>
      <c r="F920" s="45" t="s">
        <v>446</v>
      </c>
      <c r="G920" s="147">
        <v>0.6</v>
      </c>
      <c r="H920" s="121">
        <v>4.16</v>
      </c>
      <c r="I920" s="51">
        <f t="shared" si="49"/>
        <v>2.5</v>
      </c>
    </row>
    <row r="921" spans="1:11" s="11" customFormat="1" ht="20.100000000000001" customHeight="1">
      <c r="A921" s="135"/>
      <c r="B921" s="16"/>
      <c r="C921" s="16"/>
      <c r="D921" s="16"/>
      <c r="E921" s="44" t="s">
        <v>655</v>
      </c>
      <c r="F921" s="45" t="s">
        <v>448</v>
      </c>
      <c r="G921" s="147">
        <v>0.6</v>
      </c>
      <c r="H921" s="121">
        <v>1.35</v>
      </c>
      <c r="I921" s="51">
        <f t="shared" si="49"/>
        <v>0.81</v>
      </c>
    </row>
    <row r="922" spans="1:11" s="11" customFormat="1" ht="9.9499999999999993" customHeight="1">
      <c r="A922" s="135"/>
      <c r="B922" s="16"/>
      <c r="C922" s="16"/>
      <c r="D922" s="16"/>
      <c r="E922" s="44" t="s">
        <v>543</v>
      </c>
      <c r="F922" s="45" t="s">
        <v>471</v>
      </c>
      <c r="G922" s="147">
        <v>0.7</v>
      </c>
      <c r="H922" s="121">
        <v>62</v>
      </c>
      <c r="I922" s="51">
        <f t="shared" si="49"/>
        <v>43.4</v>
      </c>
    </row>
    <row r="923" spans="1:11" s="11" customFormat="1" ht="9.9499999999999993" customHeight="1">
      <c r="A923" s="135"/>
      <c r="B923" s="16"/>
      <c r="C923" s="16"/>
      <c r="D923" s="16"/>
      <c r="E923" s="44" t="s">
        <v>638</v>
      </c>
      <c r="F923" s="45" t="s">
        <v>476</v>
      </c>
      <c r="G923" s="147">
        <v>390</v>
      </c>
      <c r="H923" s="121">
        <v>0.8</v>
      </c>
      <c r="I923" s="51">
        <f t="shared" si="49"/>
        <v>312</v>
      </c>
    </row>
    <row r="924" spans="1:11" s="11" customFormat="1" ht="9.9499999999999993" customHeight="1">
      <c r="A924" s="135"/>
      <c r="B924" s="16"/>
      <c r="C924" s="16"/>
      <c r="D924" s="16"/>
      <c r="E924" s="44" t="s">
        <v>639</v>
      </c>
      <c r="F924" s="45" t="s">
        <v>471</v>
      </c>
      <c r="G924" s="147">
        <v>0.53400000000000003</v>
      </c>
      <c r="H924" s="121">
        <v>72</v>
      </c>
      <c r="I924" s="51">
        <f t="shared" si="49"/>
        <v>38.450000000000003</v>
      </c>
    </row>
    <row r="925" spans="1:11" s="11" customFormat="1" ht="13.7" customHeight="1">
      <c r="A925" s="135"/>
      <c r="B925" s="16"/>
      <c r="C925" s="16"/>
      <c r="D925" s="16"/>
      <c r="E925" s="124"/>
      <c r="F925" s="177" t="s">
        <v>451</v>
      </c>
      <c r="G925" s="178"/>
      <c r="H925" s="179"/>
      <c r="I925" s="168">
        <v>362.2</v>
      </c>
    </row>
    <row r="926" spans="1:11" s="11" customFormat="1" ht="20.100000000000001" customHeight="1">
      <c r="A926" s="110" t="s">
        <v>173</v>
      </c>
      <c r="B926" s="110" t="s">
        <v>153</v>
      </c>
      <c r="C926" s="110" t="s">
        <v>12</v>
      </c>
      <c r="D926" s="132">
        <v>94973</v>
      </c>
      <c r="E926" s="111" t="str">
        <f>VLOOKUP(D926,SERVIÇOS_AGOST!$A$7:$D$7425,2,0)</f>
        <v>CONCRETO FCK = 40MPA, TRAÇO 1:1,6:1,9 (EM MASSA SECA DE CIMENTO/ AREIA MÉDIA/ BRITA 1) - PREPARO MECÂNICO COM BETONEIRA 600 L. AF_05/2021</v>
      </c>
      <c r="F926" s="112" t="str">
        <f>VLOOKUP(D926,SERVIÇOS_AGOST!$A$7:$D$7425,3,0)</f>
        <v>M3</v>
      </c>
      <c r="G926" s="129">
        <f>VLOOKUP(D926,SERVIÇOS_AGOST!$A$7:$D$7425,4,0)</f>
        <v>592.23</v>
      </c>
      <c r="H926" s="114">
        <v>592.23</v>
      </c>
      <c r="I926" s="115"/>
      <c r="K926" s="116">
        <f>ROUND(H926*0.72,2)</f>
        <v>426.41</v>
      </c>
    </row>
    <row r="927" spans="1:11" s="11" customFormat="1" ht="9.9499999999999993" customHeight="1">
      <c r="A927" s="135"/>
      <c r="B927" s="16"/>
      <c r="C927" s="16"/>
      <c r="D927" s="16"/>
      <c r="E927" s="136" t="s">
        <v>442</v>
      </c>
      <c r="F927" s="125" t="s">
        <v>19</v>
      </c>
      <c r="G927" s="137" t="s">
        <v>537</v>
      </c>
      <c r="H927" s="97" t="s">
        <v>443</v>
      </c>
      <c r="I927" s="138" t="s">
        <v>444</v>
      </c>
    </row>
    <row r="928" spans="1:11" s="11" customFormat="1" ht="9.9499999999999993" customHeight="1">
      <c r="A928" s="135"/>
      <c r="B928" s="16"/>
      <c r="C928" s="16"/>
      <c r="D928" s="16"/>
      <c r="E928" s="44" t="s">
        <v>483</v>
      </c>
      <c r="F928" s="45" t="s">
        <v>464</v>
      </c>
      <c r="G928" s="147">
        <v>1.5</v>
      </c>
      <c r="H928" s="133" t="s">
        <v>485</v>
      </c>
      <c r="I928" s="51">
        <f t="shared" ref="I928:I934" si="50">ROUND(G928*H928,2)</f>
        <v>21.71</v>
      </c>
    </row>
    <row r="929" spans="1:11" s="11" customFormat="1" ht="20.100000000000001" customHeight="1">
      <c r="A929" s="135"/>
      <c r="B929" s="16"/>
      <c r="C929" s="16"/>
      <c r="D929" s="16"/>
      <c r="E929" s="44" t="s">
        <v>634</v>
      </c>
      <c r="F929" s="45" t="s">
        <v>464</v>
      </c>
      <c r="G929" s="147">
        <v>1</v>
      </c>
      <c r="H929" s="133" t="s">
        <v>635</v>
      </c>
      <c r="I929" s="51">
        <f t="shared" si="50"/>
        <v>15.26</v>
      </c>
    </row>
    <row r="930" spans="1:11" s="11" customFormat="1" ht="20.100000000000001" customHeight="1">
      <c r="A930" s="135"/>
      <c r="B930" s="16"/>
      <c r="C930" s="16"/>
      <c r="D930" s="16"/>
      <c r="E930" s="44" t="s">
        <v>654</v>
      </c>
      <c r="F930" s="45" t="s">
        <v>446</v>
      </c>
      <c r="G930" s="147">
        <v>0.6</v>
      </c>
      <c r="H930" s="121">
        <v>4.16</v>
      </c>
      <c r="I930" s="51">
        <f t="shared" si="50"/>
        <v>2.5</v>
      </c>
    </row>
    <row r="931" spans="1:11" s="11" customFormat="1" ht="20.100000000000001" customHeight="1">
      <c r="A931" s="135"/>
      <c r="B931" s="16"/>
      <c r="C931" s="16"/>
      <c r="D931" s="16"/>
      <c r="E931" s="44" t="s">
        <v>655</v>
      </c>
      <c r="F931" s="45" t="s">
        <v>448</v>
      </c>
      <c r="G931" s="147">
        <v>0.57999999999999996</v>
      </c>
      <c r="H931" s="121">
        <v>1.35</v>
      </c>
      <c r="I931" s="51">
        <f t="shared" si="50"/>
        <v>0.78</v>
      </c>
    </row>
    <row r="932" spans="1:11" s="11" customFormat="1" ht="9.9499999999999993" customHeight="1">
      <c r="A932" s="135"/>
      <c r="B932" s="16"/>
      <c r="C932" s="16"/>
      <c r="D932" s="16"/>
      <c r="E932" s="44" t="s">
        <v>543</v>
      </c>
      <c r="F932" s="45" t="s">
        <v>471</v>
      </c>
      <c r="G932" s="147">
        <v>0.6</v>
      </c>
      <c r="H932" s="121">
        <v>62</v>
      </c>
      <c r="I932" s="51">
        <f t="shared" si="50"/>
        <v>37.200000000000003</v>
      </c>
    </row>
    <row r="933" spans="1:11" s="11" customFormat="1" ht="9.9499999999999993" customHeight="1">
      <c r="A933" s="135"/>
      <c r="B933" s="16"/>
      <c r="C933" s="16"/>
      <c r="D933" s="16"/>
      <c r="E933" s="44" t="s">
        <v>638</v>
      </c>
      <c r="F933" s="45" t="s">
        <v>476</v>
      </c>
      <c r="G933" s="147">
        <v>382</v>
      </c>
      <c r="H933" s="121">
        <v>0.8</v>
      </c>
      <c r="I933" s="51">
        <f t="shared" si="50"/>
        <v>305.60000000000002</v>
      </c>
    </row>
    <row r="934" spans="1:11" s="11" customFormat="1" ht="9.9499999999999993" customHeight="1">
      <c r="A934" s="135"/>
      <c r="B934" s="16"/>
      <c r="C934" s="16"/>
      <c r="D934" s="16"/>
      <c r="E934" s="44" t="s">
        <v>639</v>
      </c>
      <c r="F934" s="45" t="s">
        <v>471</v>
      </c>
      <c r="G934" s="147">
        <v>0.60199999999999998</v>
      </c>
      <c r="H934" s="121">
        <v>72</v>
      </c>
      <c r="I934" s="51">
        <f t="shared" si="50"/>
        <v>43.34</v>
      </c>
    </row>
    <row r="935" spans="1:11" s="11" customFormat="1" ht="13.7" customHeight="1">
      <c r="A935" s="135"/>
      <c r="B935" s="16"/>
      <c r="C935" s="16"/>
      <c r="D935" s="16"/>
      <c r="E935" s="124"/>
      <c r="F935" s="177" t="s">
        <v>451</v>
      </c>
      <c r="G935" s="178"/>
      <c r="H935" s="179"/>
      <c r="I935" s="168">
        <f>SUM(I928:I934)</f>
        <v>426.39</v>
      </c>
    </row>
    <row r="936" spans="1:11" s="11" customFormat="1" ht="20.100000000000001" customHeight="1">
      <c r="A936" s="110" t="s">
        <v>174</v>
      </c>
      <c r="B936" s="110" t="s">
        <v>153</v>
      </c>
      <c r="C936" s="110" t="s">
        <v>12</v>
      </c>
      <c r="D936" s="132">
        <v>94974</v>
      </c>
      <c r="E936" s="111" t="str">
        <f>VLOOKUP(D936,SERVIÇOS_AGOST!$A$7:$D$7425,2,0)</f>
        <v>CONCRETO MAGRO PARA LASTRO, TRAÇO 1:4,5:4,5 (EM MASSA SECA DE CIMENTO/ AREIA MÉDIA/ BRITA 1) - PREPARO MANUAL. AF_05/2021</v>
      </c>
      <c r="F936" s="112" t="str">
        <f>VLOOKUP(D936,SERVIÇOS_AGOST!$A$7:$D$7425,3,0)</f>
        <v>M3</v>
      </c>
      <c r="G936" s="171">
        <f>VLOOKUP(D936,SERVIÇOS_AGOST!$A$7:$D$7425,4,0)</f>
        <v>394.35</v>
      </c>
      <c r="H936" s="133" t="s">
        <v>472</v>
      </c>
      <c r="I936" s="115"/>
      <c r="K936" s="182"/>
    </row>
    <row r="937" spans="1:11" s="11" customFormat="1" ht="9.9499999999999993" customHeight="1">
      <c r="A937" s="135"/>
      <c r="B937" s="16"/>
      <c r="C937" s="16"/>
      <c r="D937" s="16"/>
      <c r="E937" s="136" t="s">
        <v>442</v>
      </c>
      <c r="F937" s="125" t="s">
        <v>19</v>
      </c>
      <c r="G937" s="137" t="s">
        <v>537</v>
      </c>
      <c r="H937" s="97" t="s">
        <v>443</v>
      </c>
      <c r="I937" s="138" t="s">
        <v>444</v>
      </c>
    </row>
    <row r="938" spans="1:11" s="11" customFormat="1" ht="9.9499999999999993" customHeight="1">
      <c r="A938" s="135"/>
      <c r="B938" s="16"/>
      <c r="C938" s="16"/>
      <c r="D938" s="16"/>
      <c r="E938" s="44" t="s">
        <v>483</v>
      </c>
      <c r="F938" s="45" t="s">
        <v>464</v>
      </c>
      <c r="G938" s="147">
        <v>6.5</v>
      </c>
      <c r="H938" s="133" t="s">
        <v>485</v>
      </c>
      <c r="I938" s="51">
        <f>ROUND(G938*H938,2)</f>
        <v>94.06</v>
      </c>
    </row>
    <row r="939" spans="1:11" s="11" customFormat="1" ht="9.9499999999999993" customHeight="1">
      <c r="A939" s="135"/>
      <c r="B939" s="16"/>
      <c r="C939" s="16"/>
      <c r="D939" s="16"/>
      <c r="E939" s="44" t="s">
        <v>543</v>
      </c>
      <c r="F939" s="45" t="s">
        <v>471</v>
      </c>
      <c r="G939" s="147">
        <v>0.9</v>
      </c>
      <c r="H939" s="121">
        <v>62</v>
      </c>
      <c r="I939" s="51">
        <f>ROUND(G939*H939,2)</f>
        <v>55.8</v>
      </c>
    </row>
    <row r="940" spans="1:11" s="11" customFormat="1" ht="9.9499999999999993" customHeight="1">
      <c r="A940" s="135"/>
      <c r="B940" s="16"/>
      <c r="C940" s="16"/>
      <c r="D940" s="16"/>
      <c r="E940" s="44" t="s">
        <v>638</v>
      </c>
      <c r="F940" s="45" t="s">
        <v>476</v>
      </c>
      <c r="G940" s="147">
        <v>230</v>
      </c>
      <c r="H940" s="121">
        <v>0.8</v>
      </c>
      <c r="I940" s="51">
        <f>ROUND(G940*H940,2)</f>
        <v>184</v>
      </c>
    </row>
    <row r="941" spans="1:11" s="11" customFormat="1" ht="9.9499999999999993" customHeight="1">
      <c r="A941" s="135"/>
      <c r="B941" s="16"/>
      <c r="C941" s="16"/>
      <c r="D941" s="16"/>
      <c r="E941" s="44" t="s">
        <v>639</v>
      </c>
      <c r="F941" s="45" t="s">
        <v>471</v>
      </c>
      <c r="G941" s="160">
        <v>0.71909999999999996</v>
      </c>
      <c r="H941" s="121">
        <v>72</v>
      </c>
      <c r="I941" s="51">
        <f>ROUND(G941*H941,2)</f>
        <v>51.78</v>
      </c>
    </row>
    <row r="942" spans="1:11" s="11" customFormat="1" ht="13.7" customHeight="1">
      <c r="A942" s="135"/>
      <c r="B942" s="16"/>
      <c r="C942" s="16"/>
      <c r="D942" s="16"/>
      <c r="E942" s="124"/>
      <c r="F942" s="177" t="s">
        <v>451</v>
      </c>
      <c r="G942" s="178"/>
      <c r="H942" s="179"/>
      <c r="I942" s="168">
        <v>283.93</v>
      </c>
    </row>
    <row r="943" spans="1:11" s="11" customFormat="1" ht="20.100000000000001" customHeight="1">
      <c r="A943" s="110" t="s">
        <v>175</v>
      </c>
      <c r="B943" s="110" t="s">
        <v>153</v>
      </c>
      <c r="C943" s="110" t="s">
        <v>12</v>
      </c>
      <c r="D943" s="132">
        <v>94975</v>
      </c>
      <c r="E943" s="111" t="str">
        <f>VLOOKUP(D943,SERVIÇOS_AGOST!$A$7:$D$7425,2,0)</f>
        <v>CONCRETO FCK = 15MPA, TRAÇO 1:3,4:3,5 (EM MASSA SECA DE CIMENTO/ AREIA MÉDIA/ BRITA 1) - PREPARO MANUAL. AF_05/2021</v>
      </c>
      <c r="F943" s="112" t="str">
        <f>VLOOKUP(D943,SERVIÇOS_AGOST!$A$7:$D$7425,3,0)</f>
        <v>M3</v>
      </c>
      <c r="G943" s="129">
        <f>VLOOKUP(D943,SERVIÇOS_AGOST!$A$7:$D$7425,4,0)</f>
        <v>444.47</v>
      </c>
      <c r="H943" s="114">
        <v>444.47</v>
      </c>
      <c r="I943" s="115"/>
      <c r="K943" s="116">
        <f>ROUND(H943*0.72,2)</f>
        <v>320.02</v>
      </c>
    </row>
    <row r="944" spans="1:11" s="11" customFormat="1" ht="9.9499999999999993" customHeight="1">
      <c r="A944" s="135"/>
      <c r="B944" s="16"/>
      <c r="C944" s="16"/>
      <c r="D944" s="16"/>
      <c r="E944" s="136" t="s">
        <v>442</v>
      </c>
      <c r="F944" s="125" t="s">
        <v>19</v>
      </c>
      <c r="G944" s="137" t="s">
        <v>537</v>
      </c>
      <c r="H944" s="97" t="s">
        <v>443</v>
      </c>
      <c r="I944" s="138" t="s">
        <v>444</v>
      </c>
    </row>
    <row r="945" spans="1:11" s="11" customFormat="1" ht="9.9499999999999993" customHeight="1">
      <c r="A945" s="135"/>
      <c r="B945" s="16"/>
      <c r="C945" s="16"/>
      <c r="D945" s="16"/>
      <c r="E945" s="44" t="s">
        <v>483</v>
      </c>
      <c r="F945" s="45" t="s">
        <v>464</v>
      </c>
      <c r="G945" s="147">
        <v>4</v>
      </c>
      <c r="H945" s="133" t="s">
        <v>485</v>
      </c>
      <c r="I945" s="51">
        <f>ROUND(G945*H945,2)</f>
        <v>57.88</v>
      </c>
    </row>
    <row r="946" spans="1:11" s="11" customFormat="1" ht="9.9499999999999993" customHeight="1">
      <c r="A946" s="135"/>
      <c r="B946" s="16"/>
      <c r="C946" s="16"/>
      <c r="D946" s="16"/>
      <c r="E946" s="44" t="s">
        <v>543</v>
      </c>
      <c r="F946" s="45" t="s">
        <v>471</v>
      </c>
      <c r="G946" s="147">
        <v>0.8</v>
      </c>
      <c r="H946" s="121">
        <v>62</v>
      </c>
      <c r="I946" s="51">
        <f>ROUND(G946*H946,2)</f>
        <v>49.6</v>
      </c>
    </row>
    <row r="947" spans="1:11" s="11" customFormat="1" ht="9.9499999999999993" customHeight="1">
      <c r="A947" s="135"/>
      <c r="B947" s="16"/>
      <c r="C947" s="16"/>
      <c r="D947" s="16"/>
      <c r="E947" s="44" t="s">
        <v>638</v>
      </c>
      <c r="F947" s="45" t="s">
        <v>476</v>
      </c>
      <c r="G947" s="147">
        <v>220</v>
      </c>
      <c r="H947" s="121">
        <v>0.8</v>
      </c>
      <c r="I947" s="51">
        <f>ROUND(G947*H947,2)</f>
        <v>176</v>
      </c>
    </row>
    <row r="948" spans="1:11" s="11" customFormat="1" ht="9.9499999999999993" customHeight="1">
      <c r="A948" s="135"/>
      <c r="B948" s="16"/>
      <c r="C948" s="16"/>
      <c r="D948" s="16"/>
      <c r="E948" s="44" t="s">
        <v>639</v>
      </c>
      <c r="F948" s="45" t="s">
        <v>471</v>
      </c>
      <c r="G948" s="147">
        <v>0.50800000000000001</v>
      </c>
      <c r="H948" s="121">
        <v>72</v>
      </c>
      <c r="I948" s="51">
        <f>ROUND(G948*H948,2)</f>
        <v>36.58</v>
      </c>
    </row>
    <row r="949" spans="1:11" s="11" customFormat="1" ht="13.7" customHeight="1">
      <c r="A949" s="135"/>
      <c r="B949" s="16"/>
      <c r="C949" s="16"/>
      <c r="D949" s="16"/>
      <c r="E949" s="124"/>
      <c r="F949" s="177" t="s">
        <v>451</v>
      </c>
      <c r="G949" s="178"/>
      <c r="H949" s="179"/>
      <c r="I949" s="168">
        <f>SUM(I945:I948)</f>
        <v>320.06</v>
      </c>
    </row>
    <row r="950" spans="1:11" s="11" customFormat="1" ht="20.100000000000001" customHeight="1">
      <c r="A950" s="110" t="s">
        <v>176</v>
      </c>
      <c r="B950" s="110" t="s">
        <v>153</v>
      </c>
      <c r="C950" s="110" t="s">
        <v>12</v>
      </c>
      <c r="D950" s="132">
        <v>96556</v>
      </c>
      <c r="E950" s="111" t="str">
        <f>VLOOKUP(D950,SERVIÇOS_AGOST!$A$7:$D$7425,2,0)</f>
        <v xml:space="preserve">CONCRETAGEM DE SAPATAS, FCK 30 MPA, COM USO DE JERICA </v>
      </c>
      <c r="F950" s="112" t="str">
        <f>VLOOKUP(D950,SERVIÇOS_AGOST!$A$7:$D$7425,3,0)</f>
        <v>M3</v>
      </c>
      <c r="G950" s="129">
        <f>VLOOKUP(D950,SERVIÇOS_AGOST!$A$7:$D$7425,4,0)</f>
        <v>720.65</v>
      </c>
      <c r="H950" s="114">
        <v>720.65</v>
      </c>
      <c r="I950" s="115"/>
      <c r="K950" s="116">
        <f>ROUND(H950*0.72,2)</f>
        <v>518.87</v>
      </c>
    </row>
    <row r="951" spans="1:11" s="11" customFormat="1" ht="9.9499999999999993" customHeight="1">
      <c r="A951" s="135"/>
      <c r="B951" s="16"/>
      <c r="C951" s="16"/>
      <c r="D951" s="16"/>
      <c r="E951" s="136" t="s">
        <v>442</v>
      </c>
      <c r="F951" s="125" t="s">
        <v>19</v>
      </c>
      <c r="G951" s="137" t="s">
        <v>537</v>
      </c>
      <c r="H951" s="97" t="s">
        <v>443</v>
      </c>
      <c r="I951" s="138" t="s">
        <v>444</v>
      </c>
    </row>
    <row r="952" spans="1:11" s="11" customFormat="1" ht="9.9499999999999993" customHeight="1">
      <c r="A952" s="135"/>
      <c r="B952" s="16"/>
      <c r="C952" s="16"/>
      <c r="D952" s="16"/>
      <c r="E952" s="44" t="s">
        <v>539</v>
      </c>
      <c r="F952" s="45" t="s">
        <v>464</v>
      </c>
      <c r="G952" s="147">
        <v>2.1269999999999998</v>
      </c>
      <c r="H952" s="133" t="s">
        <v>540</v>
      </c>
      <c r="I952" s="51">
        <f>ROUND(G952*H952,2)</f>
        <v>40.14</v>
      </c>
    </row>
    <row r="953" spans="1:11" s="11" customFormat="1" ht="9.9499999999999993" customHeight="1">
      <c r="A953" s="135"/>
      <c r="B953" s="16"/>
      <c r="C953" s="16"/>
      <c r="D953" s="16"/>
      <c r="E953" s="44" t="s">
        <v>483</v>
      </c>
      <c r="F953" s="45" t="s">
        <v>464</v>
      </c>
      <c r="G953" s="147">
        <v>2</v>
      </c>
      <c r="H953" s="133" t="s">
        <v>485</v>
      </c>
      <c r="I953" s="51">
        <f>ROUND(G953*H953,2)</f>
        <v>28.94</v>
      </c>
    </row>
    <row r="954" spans="1:11" s="11" customFormat="1" ht="20.100000000000001" customHeight="1">
      <c r="A954" s="135"/>
      <c r="B954" s="16"/>
      <c r="C954" s="16"/>
      <c r="D954" s="16"/>
      <c r="E954" s="44" t="s">
        <v>632</v>
      </c>
      <c r="F954" s="45" t="s">
        <v>446</v>
      </c>
      <c r="G954" s="147">
        <v>0.4</v>
      </c>
      <c r="H954" s="121">
        <v>1.06</v>
      </c>
      <c r="I954" s="51">
        <f>ROUND(G954*H954,2)</f>
        <v>0.42</v>
      </c>
    </row>
    <row r="955" spans="1:11" s="11" customFormat="1" ht="20.100000000000001" customHeight="1">
      <c r="A955" s="135"/>
      <c r="B955" s="16"/>
      <c r="C955" s="16"/>
      <c r="D955" s="16"/>
      <c r="E955" s="44" t="s">
        <v>633</v>
      </c>
      <c r="F955" s="45" t="s">
        <v>448</v>
      </c>
      <c r="G955" s="147">
        <v>1.1000000000000001</v>
      </c>
      <c r="H955" s="121">
        <v>0.45</v>
      </c>
      <c r="I955" s="51">
        <f>ROUND(G955*H955,2)</f>
        <v>0.5</v>
      </c>
    </row>
    <row r="956" spans="1:11" s="11" customFormat="1" ht="20.100000000000001" customHeight="1">
      <c r="A956" s="135"/>
      <c r="B956" s="16"/>
      <c r="C956" s="16"/>
      <c r="D956" s="16"/>
      <c r="E956" s="44" t="s">
        <v>646</v>
      </c>
      <c r="F956" s="45" t="s">
        <v>471</v>
      </c>
      <c r="G956" s="147">
        <v>1.02</v>
      </c>
      <c r="H956" s="121">
        <v>440.07</v>
      </c>
      <c r="I956" s="51">
        <f>ROUND(G956*H956,2)</f>
        <v>448.87</v>
      </c>
    </row>
    <row r="957" spans="1:11" s="11" customFormat="1" ht="13.7" customHeight="1">
      <c r="A957" s="135"/>
      <c r="B957" s="16"/>
      <c r="C957" s="16"/>
      <c r="D957" s="16"/>
      <c r="E957" s="124"/>
      <c r="F957" s="177" t="s">
        <v>451</v>
      </c>
      <c r="G957" s="178"/>
      <c r="H957" s="179"/>
      <c r="I957" s="168">
        <f>SUM(I952:I956)</f>
        <v>518.87</v>
      </c>
    </row>
    <row r="958" spans="1:11" s="11" customFormat="1" ht="20.100000000000001" customHeight="1">
      <c r="A958" s="110" t="s">
        <v>177</v>
      </c>
      <c r="B958" s="110" t="s">
        <v>153</v>
      </c>
      <c r="C958" s="110" t="s">
        <v>12</v>
      </c>
      <c r="D958" s="132">
        <v>96557</v>
      </c>
      <c r="E958" s="111" t="str">
        <f>VLOOKUP(D958,SERVIÇOS_AGOST!$A$7:$D$7425,2,0)</f>
        <v xml:space="preserve">CONCRETAGEM DE BLOCOS DE COROAMENTO E VIGAS BALDRAMES, FCK 30 MPA, COM USO DE BOMBA </v>
      </c>
      <c r="F958" s="112" t="str">
        <f>VLOOKUP(D958,SERVIÇOS_AGOST!$A$7:$D$7425,3,0)</f>
        <v>M3</v>
      </c>
      <c r="G958" s="129">
        <f>VLOOKUP(D958,SERVIÇOS_AGOST!$A$7:$D$7425,4,0)</f>
        <v>605.72</v>
      </c>
      <c r="H958" s="114">
        <v>605.72</v>
      </c>
      <c r="I958" s="115"/>
      <c r="K958" s="116">
        <f>ROUND(H958*0.72,2)</f>
        <v>436.12</v>
      </c>
    </row>
    <row r="959" spans="1:11" s="11" customFormat="1" ht="9.9499999999999993" customHeight="1">
      <c r="A959" s="135"/>
      <c r="B959" s="16"/>
      <c r="C959" s="16"/>
      <c r="D959" s="16"/>
      <c r="E959" s="136" t="s">
        <v>442</v>
      </c>
      <c r="F959" s="125" t="s">
        <v>19</v>
      </c>
      <c r="G959" s="137" t="s">
        <v>537</v>
      </c>
      <c r="H959" s="97" t="s">
        <v>443</v>
      </c>
      <c r="I959" s="138" t="s">
        <v>444</v>
      </c>
    </row>
    <row r="960" spans="1:11" s="11" customFormat="1" ht="9.9499999999999993" customHeight="1">
      <c r="A960" s="135"/>
      <c r="B960" s="16"/>
      <c r="C960" s="16"/>
      <c r="D960" s="16"/>
      <c r="E960" s="44" t="s">
        <v>539</v>
      </c>
      <c r="F960" s="45" t="s">
        <v>464</v>
      </c>
      <c r="G960" s="147">
        <v>0.3</v>
      </c>
      <c r="H960" s="133" t="s">
        <v>540</v>
      </c>
      <c r="I960" s="51">
        <f>ROUND(G960*H960,2)</f>
        <v>5.66</v>
      </c>
    </row>
    <row r="961" spans="1:11" s="11" customFormat="1" ht="9.9499999999999993" customHeight="1">
      <c r="A961" s="135"/>
      <c r="B961" s="16"/>
      <c r="C961" s="16"/>
      <c r="D961" s="16"/>
      <c r="E961" s="44" t="s">
        <v>483</v>
      </c>
      <c r="F961" s="45" t="s">
        <v>464</v>
      </c>
      <c r="G961" s="147">
        <v>0.5</v>
      </c>
      <c r="H961" s="133" t="s">
        <v>485</v>
      </c>
      <c r="I961" s="51">
        <f>ROUND(G961*H961,2)</f>
        <v>7.24</v>
      </c>
    </row>
    <row r="962" spans="1:11" s="11" customFormat="1" ht="20.100000000000001" customHeight="1">
      <c r="A962" s="135"/>
      <c r="B962" s="16"/>
      <c r="C962" s="16"/>
      <c r="D962" s="16"/>
      <c r="E962" s="44" t="s">
        <v>632</v>
      </c>
      <c r="F962" s="45" t="s">
        <v>446</v>
      </c>
      <c r="G962" s="147">
        <v>8.7999999999999995E-2</v>
      </c>
      <c r="H962" s="121">
        <v>1.06</v>
      </c>
      <c r="I962" s="51">
        <f>ROUND(G962*H962,2)</f>
        <v>0.09</v>
      </c>
    </row>
    <row r="963" spans="1:11" s="11" customFormat="1" ht="20.100000000000001" customHeight="1">
      <c r="A963" s="135"/>
      <c r="B963" s="16"/>
      <c r="C963" s="16"/>
      <c r="D963" s="16"/>
      <c r="E963" s="44" t="s">
        <v>633</v>
      </c>
      <c r="F963" s="45" t="s">
        <v>448</v>
      </c>
      <c r="G963" s="147">
        <v>0.09</v>
      </c>
      <c r="H963" s="121">
        <v>0.45</v>
      </c>
      <c r="I963" s="51">
        <f>ROUND(G963*H963,2)</f>
        <v>0.04</v>
      </c>
    </row>
    <row r="964" spans="1:11" s="11" customFormat="1" ht="20.100000000000001" customHeight="1">
      <c r="A964" s="135"/>
      <c r="B964" s="16"/>
      <c r="C964" s="16"/>
      <c r="D964" s="16"/>
      <c r="E964" s="44" t="s">
        <v>656</v>
      </c>
      <c r="F964" s="45" t="s">
        <v>471</v>
      </c>
      <c r="G964" s="147">
        <v>1.0124</v>
      </c>
      <c r="H964" s="121">
        <v>417.92</v>
      </c>
      <c r="I964" s="51">
        <f>ROUND(G964*H964,2)</f>
        <v>423.1</v>
      </c>
    </row>
    <row r="965" spans="1:11" s="11" customFormat="1" ht="13.7" customHeight="1">
      <c r="A965" s="135"/>
      <c r="B965" s="16"/>
      <c r="C965" s="16"/>
      <c r="D965" s="16"/>
      <c r="E965" s="124"/>
      <c r="F965" s="177" t="s">
        <v>451</v>
      </c>
      <c r="G965" s="178"/>
      <c r="H965" s="179"/>
      <c r="I965" s="168">
        <f>SUM(I960:I964)</f>
        <v>436.13</v>
      </c>
    </row>
    <row r="966" spans="1:11" s="11" customFormat="1" ht="20.100000000000001" customHeight="1">
      <c r="A966" s="110" t="s">
        <v>178</v>
      </c>
      <c r="B966" s="110" t="s">
        <v>153</v>
      </c>
      <c r="C966" s="110" t="s">
        <v>12</v>
      </c>
      <c r="D966" s="132">
        <v>96558</v>
      </c>
      <c r="E966" s="111" t="str">
        <f>VLOOKUP(D966,SERVIÇOS_AGOST!$A$7:$D$7425,2,0)</f>
        <v xml:space="preserve">CONCRETAGEM DE SAPATAS, FCK 30 MPA, COM USO DE BOMBA </v>
      </c>
      <c r="F966" s="112" t="str">
        <f>VLOOKUP(D966,SERVIÇOS_AGOST!$A$7:$D$7425,3,0)</f>
        <v>M3</v>
      </c>
      <c r="G966" s="129">
        <f>VLOOKUP(D966,SERVIÇOS_AGOST!$A$7:$D$7425,4,0)</f>
        <v>611.07000000000005</v>
      </c>
      <c r="H966" s="114">
        <v>611.07000000000005</v>
      </c>
      <c r="I966" s="115"/>
      <c r="K966" s="116">
        <f>ROUND(H966*0.72,2)</f>
        <v>439.97</v>
      </c>
    </row>
    <row r="967" spans="1:11" s="11" customFormat="1" ht="9.9499999999999993" customHeight="1">
      <c r="A967" s="135"/>
      <c r="B967" s="16"/>
      <c r="C967" s="16"/>
      <c r="D967" s="16"/>
      <c r="E967" s="136" t="s">
        <v>442</v>
      </c>
      <c r="F967" s="125" t="s">
        <v>19</v>
      </c>
      <c r="G967" s="137" t="s">
        <v>537</v>
      </c>
      <c r="H967" s="97" t="s">
        <v>443</v>
      </c>
      <c r="I967" s="138" t="s">
        <v>444</v>
      </c>
    </row>
    <row r="968" spans="1:11" s="11" customFormat="1" ht="9.9499999999999993" customHeight="1">
      <c r="A968" s="135"/>
      <c r="B968" s="16"/>
      <c r="C968" s="16"/>
      <c r="D968" s="16"/>
      <c r="E968" s="44" t="s">
        <v>539</v>
      </c>
      <c r="F968" s="45" t="s">
        <v>464</v>
      </c>
      <c r="G968" s="147">
        <v>0.4</v>
      </c>
      <c r="H968" s="133" t="s">
        <v>540</v>
      </c>
      <c r="I968" s="51">
        <f>ROUND(G968*H968,2)</f>
        <v>7.55</v>
      </c>
    </row>
    <row r="969" spans="1:11" s="11" customFormat="1" ht="9.9499999999999993" customHeight="1">
      <c r="A969" s="135"/>
      <c r="B969" s="16"/>
      <c r="C969" s="16"/>
      <c r="D969" s="16"/>
      <c r="E969" s="44" t="s">
        <v>483</v>
      </c>
      <c r="F969" s="45" t="s">
        <v>464</v>
      </c>
      <c r="G969" s="147">
        <v>0.6</v>
      </c>
      <c r="H969" s="133" t="s">
        <v>485</v>
      </c>
      <c r="I969" s="51">
        <f>ROUND(G969*H969,2)</f>
        <v>8.68</v>
      </c>
    </row>
    <row r="970" spans="1:11" s="11" customFormat="1" ht="20.100000000000001" customHeight="1">
      <c r="A970" s="135"/>
      <c r="B970" s="16"/>
      <c r="C970" s="16"/>
      <c r="D970" s="16"/>
      <c r="E970" s="44" t="s">
        <v>632</v>
      </c>
      <c r="F970" s="45" t="s">
        <v>446</v>
      </c>
      <c r="G970" s="147">
        <v>0.12</v>
      </c>
      <c r="H970" s="121">
        <v>1.06</v>
      </c>
      <c r="I970" s="51">
        <f>ROUND(G970*H970,2)</f>
        <v>0.13</v>
      </c>
    </row>
    <row r="971" spans="1:11" s="11" customFormat="1" ht="20.100000000000001" customHeight="1">
      <c r="A971" s="135"/>
      <c r="B971" s="16"/>
      <c r="C971" s="16"/>
      <c r="D971" s="16"/>
      <c r="E971" s="44" t="s">
        <v>633</v>
      </c>
      <c r="F971" s="45" t="s">
        <v>448</v>
      </c>
      <c r="G971" s="147">
        <v>0.126</v>
      </c>
      <c r="H971" s="121">
        <v>0.45</v>
      </c>
      <c r="I971" s="51">
        <f>ROUND(G971*H971,2)</f>
        <v>0.06</v>
      </c>
    </row>
    <row r="972" spans="1:11" s="11" customFormat="1" ht="20.100000000000001" customHeight="1">
      <c r="A972" s="135"/>
      <c r="B972" s="16"/>
      <c r="C972" s="16"/>
      <c r="D972" s="16"/>
      <c r="E972" s="44" t="s">
        <v>656</v>
      </c>
      <c r="F972" s="45" t="s">
        <v>471</v>
      </c>
      <c r="G972" s="147">
        <v>1.0135000000000001</v>
      </c>
      <c r="H972" s="121">
        <v>417.92</v>
      </c>
      <c r="I972" s="51">
        <f>ROUND(G972*H972,2)</f>
        <v>423.56</v>
      </c>
    </row>
    <row r="973" spans="1:11" s="11" customFormat="1" ht="13.7" customHeight="1">
      <c r="A973" s="135"/>
      <c r="B973" s="16"/>
      <c r="C973" s="16"/>
      <c r="D973" s="16"/>
      <c r="E973" s="124"/>
      <c r="F973" s="177" t="s">
        <v>451</v>
      </c>
      <c r="G973" s="178"/>
      <c r="H973" s="179"/>
      <c r="I973" s="168">
        <f>SUM(I968:I972)</f>
        <v>439.98</v>
      </c>
    </row>
    <row r="974" spans="1:11" s="11" customFormat="1" ht="30" customHeight="1">
      <c r="A974" s="110" t="s">
        <v>179</v>
      </c>
      <c r="B974" s="110" t="s">
        <v>153</v>
      </c>
      <c r="C974" s="110" t="s">
        <v>12</v>
      </c>
      <c r="D974" s="132">
        <v>90278</v>
      </c>
      <c r="E974" s="111" t="str">
        <f>VLOOKUP(D974,SERVIÇOS_AGOST!$A$7:$D$7425,2,0)</f>
        <v>GRAUTE FGK=15 MPA; TRAÇO 1:0,04:2,2:2,5 (EM MASSA SECA DE CIMENTO/CAL/AREIA GROSSA/BRITA 0) - PREPARO MECÂNICO COM BETONEIRA 400 L. AF_09/2021</v>
      </c>
      <c r="F974" s="112" t="str">
        <f>VLOOKUP(D974,SERVIÇOS_AGOST!$A$7:$D$7425,3,0)</f>
        <v>M3</v>
      </c>
      <c r="G974" s="129">
        <f>VLOOKUP(D974,SERVIÇOS_AGOST!$A$7:$D$7425,4,0)</f>
        <v>494.55</v>
      </c>
      <c r="H974" s="114">
        <v>494.55</v>
      </c>
      <c r="I974" s="115"/>
      <c r="K974" s="116">
        <f>ROUND(H974*0.72,2)</f>
        <v>356.08</v>
      </c>
    </row>
    <row r="975" spans="1:11" s="11" customFormat="1" ht="9.9499999999999993" customHeight="1">
      <c r="A975" s="135"/>
      <c r="B975" s="16"/>
      <c r="C975" s="16"/>
      <c r="D975" s="16"/>
      <c r="E975" s="136" t="s">
        <v>442</v>
      </c>
      <c r="F975" s="125" t="s">
        <v>19</v>
      </c>
      <c r="G975" s="137" t="s">
        <v>537</v>
      </c>
      <c r="H975" s="97" t="s">
        <v>443</v>
      </c>
      <c r="I975" s="138" t="s">
        <v>444</v>
      </c>
    </row>
    <row r="976" spans="1:11" s="11" customFormat="1" ht="9.9499999999999993" customHeight="1">
      <c r="A976" s="135"/>
      <c r="B976" s="16"/>
      <c r="C976" s="16"/>
      <c r="D976" s="16"/>
      <c r="E976" s="44" t="s">
        <v>483</v>
      </c>
      <c r="F976" s="45" t="s">
        <v>464</v>
      </c>
      <c r="G976" s="147">
        <v>2.2000000000000002</v>
      </c>
      <c r="H976" s="133" t="s">
        <v>485</v>
      </c>
      <c r="I976" s="51">
        <f t="shared" ref="I976:I983" si="51">ROUND(G976*H976,2)</f>
        <v>31.83</v>
      </c>
    </row>
    <row r="977" spans="1:11" s="11" customFormat="1" ht="20.100000000000001" customHeight="1">
      <c r="A977" s="135"/>
      <c r="B977" s="16"/>
      <c r="C977" s="16"/>
      <c r="D977" s="16"/>
      <c r="E977" s="44" t="s">
        <v>634</v>
      </c>
      <c r="F977" s="45" t="s">
        <v>464</v>
      </c>
      <c r="G977" s="147">
        <v>1.2</v>
      </c>
      <c r="H977" s="133" t="s">
        <v>635</v>
      </c>
      <c r="I977" s="51">
        <f t="shared" si="51"/>
        <v>18.309999999999999</v>
      </c>
    </row>
    <row r="978" spans="1:11" s="11" customFormat="1" ht="20.100000000000001" customHeight="1">
      <c r="A978" s="135"/>
      <c r="B978" s="16"/>
      <c r="C978" s="16"/>
      <c r="D978" s="16"/>
      <c r="E978" s="44" t="s">
        <v>636</v>
      </c>
      <c r="F978" s="45" t="s">
        <v>446</v>
      </c>
      <c r="G978" s="147">
        <v>1.01</v>
      </c>
      <c r="H978" s="121">
        <v>1.38</v>
      </c>
      <c r="I978" s="51">
        <f t="shared" si="51"/>
        <v>1.39</v>
      </c>
    </row>
    <row r="979" spans="1:11" s="11" customFormat="1" ht="20.100000000000001" customHeight="1">
      <c r="A979" s="135"/>
      <c r="B979" s="16"/>
      <c r="C979" s="16"/>
      <c r="D979" s="16"/>
      <c r="E979" s="44" t="s">
        <v>637</v>
      </c>
      <c r="F979" s="45" t="s">
        <v>448</v>
      </c>
      <c r="G979" s="147">
        <v>0.45</v>
      </c>
      <c r="H979" s="121">
        <v>0.32</v>
      </c>
      <c r="I979" s="51">
        <f t="shared" si="51"/>
        <v>0.14000000000000001</v>
      </c>
    </row>
    <row r="980" spans="1:11" s="11" customFormat="1" ht="9.9499999999999993" customHeight="1">
      <c r="A980" s="135"/>
      <c r="B980" s="16"/>
      <c r="C980" s="16"/>
      <c r="D980" s="16"/>
      <c r="E980" s="44" t="s">
        <v>657</v>
      </c>
      <c r="F980" s="45" t="s">
        <v>471</v>
      </c>
      <c r="G980" s="147">
        <v>0.6</v>
      </c>
      <c r="H980" s="121">
        <v>60.7</v>
      </c>
      <c r="I980" s="51">
        <f t="shared" si="51"/>
        <v>36.42</v>
      </c>
    </row>
    <row r="981" spans="1:11" s="11" customFormat="1" ht="9.9499999999999993" customHeight="1">
      <c r="A981" s="135"/>
      <c r="B981" s="16"/>
      <c r="C981" s="16"/>
      <c r="D981" s="16"/>
      <c r="E981" s="44" t="s">
        <v>658</v>
      </c>
      <c r="F981" s="45" t="s">
        <v>476</v>
      </c>
      <c r="G981" s="147">
        <v>12</v>
      </c>
      <c r="H981" s="121">
        <v>0.75</v>
      </c>
      <c r="I981" s="51">
        <f t="shared" si="51"/>
        <v>9</v>
      </c>
    </row>
    <row r="982" spans="1:11" s="11" customFormat="1" ht="9.9499999999999993" customHeight="1">
      <c r="A982" s="135"/>
      <c r="B982" s="16"/>
      <c r="C982" s="16"/>
      <c r="D982" s="16"/>
      <c r="E982" s="44" t="s">
        <v>638</v>
      </c>
      <c r="F982" s="45" t="s">
        <v>476</v>
      </c>
      <c r="G982" s="147">
        <v>272</v>
      </c>
      <c r="H982" s="121">
        <v>0.8</v>
      </c>
      <c r="I982" s="51">
        <f t="shared" si="51"/>
        <v>217.6</v>
      </c>
    </row>
    <row r="983" spans="1:11" s="11" customFormat="1" ht="20.100000000000001" customHeight="1">
      <c r="A983" s="135"/>
      <c r="B983" s="16"/>
      <c r="C983" s="16"/>
      <c r="D983" s="16"/>
      <c r="E983" s="44" t="s">
        <v>659</v>
      </c>
      <c r="F983" s="45" t="s">
        <v>471</v>
      </c>
      <c r="G983" s="147">
        <v>0.5</v>
      </c>
      <c r="H983" s="121">
        <v>82.78</v>
      </c>
      <c r="I983" s="51">
        <f t="shared" si="51"/>
        <v>41.39</v>
      </c>
    </row>
    <row r="984" spans="1:11" s="11" customFormat="1" ht="13.7" customHeight="1">
      <c r="A984" s="135"/>
      <c r="B984" s="16"/>
      <c r="C984" s="16"/>
      <c r="D984" s="16"/>
      <c r="E984" s="124"/>
      <c r="F984" s="177" t="s">
        <v>451</v>
      </c>
      <c r="G984" s="178"/>
      <c r="H984" s="179"/>
      <c r="I984" s="168">
        <f>SUM(I976:I983)</f>
        <v>356.08</v>
      </c>
    </row>
    <row r="985" spans="1:11" s="11" customFormat="1" ht="20.100000000000001" customHeight="1">
      <c r="A985" s="110" t="s">
        <v>180</v>
      </c>
      <c r="B985" s="110" t="s">
        <v>153</v>
      </c>
      <c r="C985" s="110" t="s">
        <v>12</v>
      </c>
      <c r="D985" s="132">
        <v>90279</v>
      </c>
      <c r="E985" s="111" t="str">
        <f>VLOOKUP(D985,SERVIÇOS_AGOST!$A$7:$D$7425,2,0)</f>
        <v>GRAUTE FGK=20 MPA; TRAÇO 1:0,04:1,8:2,1 (EM MASSA SECA DE CIMENTO/ CAL/ AREIA GROSSA/ BRITA 0) - PREPARO MECÂNICO COM BETONEIRA 400 L. AF_09/2021</v>
      </c>
      <c r="F985" s="112" t="str">
        <f>VLOOKUP(D985,SERVIÇOS_AGOST!$A$7:$D$7425,3,0)</f>
        <v>M3</v>
      </c>
      <c r="G985" s="171">
        <f>VLOOKUP(D985,SERVIÇOS_AGOST!$A$7:$D$7425,4,0)</f>
        <v>557.36</v>
      </c>
      <c r="H985" s="172">
        <v>439.4</v>
      </c>
      <c r="I985" s="115"/>
      <c r="K985" s="116">
        <f>ROUND(H985*0.72,2)</f>
        <v>316.37</v>
      </c>
    </row>
    <row r="986" spans="1:11" s="11" customFormat="1" ht="9.9499999999999993" customHeight="1">
      <c r="A986" s="135"/>
      <c r="B986" s="16"/>
      <c r="C986" s="16"/>
      <c r="D986" s="16"/>
      <c r="E986" s="136" t="s">
        <v>442</v>
      </c>
      <c r="F986" s="125" t="s">
        <v>19</v>
      </c>
      <c r="G986" s="137" t="s">
        <v>537</v>
      </c>
      <c r="H986" s="97" t="s">
        <v>443</v>
      </c>
      <c r="I986" s="138" t="s">
        <v>444</v>
      </c>
    </row>
    <row r="987" spans="1:11" s="11" customFormat="1" ht="9.9499999999999993" customHeight="1">
      <c r="A987" s="135"/>
      <c r="B987" s="16"/>
      <c r="C987" s="16"/>
      <c r="D987" s="16"/>
      <c r="E987" s="44" t="s">
        <v>483</v>
      </c>
      <c r="F987" s="45" t="s">
        <v>464</v>
      </c>
      <c r="G987" s="147">
        <v>2.2999999999999998</v>
      </c>
      <c r="H987" s="133" t="s">
        <v>485</v>
      </c>
      <c r="I987" s="51">
        <f t="shared" ref="I987:I994" si="52">ROUND(G987*H987,2)</f>
        <v>33.28</v>
      </c>
    </row>
    <row r="988" spans="1:11" s="11" customFormat="1" ht="20.100000000000001" customHeight="1">
      <c r="A988" s="135"/>
      <c r="B988" s="16"/>
      <c r="C988" s="16"/>
      <c r="D988" s="16"/>
      <c r="E988" s="44" t="s">
        <v>634</v>
      </c>
      <c r="F988" s="45" t="s">
        <v>464</v>
      </c>
      <c r="G988" s="147">
        <v>1.3759999999999999</v>
      </c>
      <c r="H988" s="133" t="s">
        <v>635</v>
      </c>
      <c r="I988" s="51">
        <f t="shared" si="52"/>
        <v>21</v>
      </c>
    </row>
    <row r="989" spans="1:11" s="11" customFormat="1" ht="20.100000000000001" customHeight="1">
      <c r="A989" s="135"/>
      <c r="B989" s="16"/>
      <c r="C989" s="16"/>
      <c r="D989" s="16"/>
      <c r="E989" s="44" t="s">
        <v>636</v>
      </c>
      <c r="F989" s="45" t="s">
        <v>446</v>
      </c>
      <c r="G989" s="147">
        <v>1.1000000000000001</v>
      </c>
      <c r="H989" s="121">
        <v>1.38</v>
      </c>
      <c r="I989" s="51">
        <f t="shared" si="52"/>
        <v>1.52</v>
      </c>
    </row>
    <row r="990" spans="1:11" s="11" customFormat="1" ht="20.100000000000001" customHeight="1">
      <c r="A990" s="135"/>
      <c r="B990" s="16"/>
      <c r="C990" s="16"/>
      <c r="D990" s="16"/>
      <c r="E990" s="44" t="s">
        <v>637</v>
      </c>
      <c r="F990" s="45" t="s">
        <v>448</v>
      </c>
      <c r="G990" s="147">
        <v>0.45</v>
      </c>
      <c r="H990" s="121">
        <v>0.32</v>
      </c>
      <c r="I990" s="51">
        <f t="shared" si="52"/>
        <v>0.14000000000000001</v>
      </c>
    </row>
    <row r="991" spans="1:11" s="11" customFormat="1" ht="9.9499999999999993" customHeight="1">
      <c r="A991" s="135"/>
      <c r="B991" s="16"/>
      <c r="C991" s="16"/>
      <c r="D991" s="16"/>
      <c r="E991" s="44" t="s">
        <v>657</v>
      </c>
      <c r="F991" s="45" t="s">
        <v>471</v>
      </c>
      <c r="G991" s="147">
        <v>0.6</v>
      </c>
      <c r="H991" s="121">
        <v>60.7</v>
      </c>
      <c r="I991" s="51">
        <f t="shared" si="52"/>
        <v>36.42</v>
      </c>
    </row>
    <row r="992" spans="1:11" s="11" customFormat="1" ht="9.9499999999999993" customHeight="1">
      <c r="A992" s="135"/>
      <c r="B992" s="16"/>
      <c r="C992" s="16"/>
      <c r="D992" s="16"/>
      <c r="E992" s="44" t="s">
        <v>658</v>
      </c>
      <c r="F992" s="45" t="s">
        <v>476</v>
      </c>
      <c r="G992" s="147">
        <v>15</v>
      </c>
      <c r="H992" s="121">
        <v>0.75</v>
      </c>
      <c r="I992" s="51">
        <f t="shared" si="52"/>
        <v>11.25</v>
      </c>
    </row>
    <row r="993" spans="1:11" s="11" customFormat="1" ht="9.9499999999999993" customHeight="1">
      <c r="A993" s="135"/>
      <c r="B993" s="16"/>
      <c r="C993" s="16"/>
      <c r="D993" s="16"/>
      <c r="E993" s="44" t="s">
        <v>638</v>
      </c>
      <c r="F993" s="45" t="s">
        <v>476</v>
      </c>
      <c r="G993" s="147">
        <v>368</v>
      </c>
      <c r="H993" s="121">
        <v>0.8</v>
      </c>
      <c r="I993" s="51">
        <f t="shared" si="52"/>
        <v>294.39999999999998</v>
      </c>
    </row>
    <row r="994" spans="1:11" s="11" customFormat="1" ht="20.100000000000001" customHeight="1">
      <c r="A994" s="135"/>
      <c r="B994" s="16"/>
      <c r="C994" s="16"/>
      <c r="D994" s="16"/>
      <c r="E994" s="44" t="s">
        <v>659</v>
      </c>
      <c r="F994" s="45" t="s">
        <v>471</v>
      </c>
      <c r="G994" s="147">
        <v>0.5</v>
      </c>
      <c r="H994" s="121">
        <v>82.78</v>
      </c>
      <c r="I994" s="51">
        <f t="shared" si="52"/>
        <v>41.39</v>
      </c>
    </row>
    <row r="995" spans="1:11" s="11" customFormat="1" ht="13.7" customHeight="1">
      <c r="A995" s="135"/>
      <c r="B995" s="16"/>
      <c r="C995" s="16"/>
      <c r="D995" s="16"/>
      <c r="E995" s="124"/>
      <c r="F995" s="177" t="s">
        <v>451</v>
      </c>
      <c r="G995" s="178"/>
      <c r="H995" s="179"/>
      <c r="I995" s="168">
        <v>401.3</v>
      </c>
    </row>
    <row r="996" spans="1:11" s="11" customFormat="1" ht="20.100000000000001" customHeight="1">
      <c r="A996" s="110" t="s">
        <v>181</v>
      </c>
      <c r="B996" s="110" t="s">
        <v>153</v>
      </c>
      <c r="C996" s="110" t="s">
        <v>12</v>
      </c>
      <c r="D996" s="132">
        <v>90280</v>
      </c>
      <c r="E996" s="111" t="str">
        <f>VLOOKUP(D996,SERVIÇOS_AGOST!$A$7:$D$7425,2,0)</f>
        <v>GRAUTE FGK=25 MPA; TRAÇO 1:0,02:1,3:1,6 (EM MASSA SECA DE CIMENTO/ CAL/ AREIA GROSSA/ BRITA 0) - PREPARO MECÂNICO COM BETONEIRA 400 L. AF_09/2021</v>
      </c>
      <c r="F996" s="112" t="str">
        <f>VLOOKUP(D996,SERVIÇOS_AGOST!$A$7:$D$7425,3,0)</f>
        <v>M3</v>
      </c>
      <c r="G996" s="129">
        <f>VLOOKUP(D996,SERVIÇOS_AGOST!$A$7:$D$7425,4,0)</f>
        <v>637.22</v>
      </c>
      <c r="H996" s="114">
        <v>637.22</v>
      </c>
      <c r="I996" s="115"/>
      <c r="K996" s="116">
        <f>ROUND(H996*0.72,2)</f>
        <v>458.8</v>
      </c>
    </row>
    <row r="997" spans="1:11" s="11" customFormat="1" ht="9.9499999999999993" customHeight="1">
      <c r="A997" s="135"/>
      <c r="B997" s="16"/>
      <c r="C997" s="16"/>
      <c r="D997" s="16"/>
      <c r="E997" s="136" t="s">
        <v>442</v>
      </c>
      <c r="F997" s="125" t="s">
        <v>19</v>
      </c>
      <c r="G997" s="137" t="s">
        <v>537</v>
      </c>
      <c r="H997" s="97" t="s">
        <v>443</v>
      </c>
      <c r="I997" s="138" t="s">
        <v>444</v>
      </c>
    </row>
    <row r="998" spans="1:11" s="11" customFormat="1" ht="9.9499999999999993" customHeight="1">
      <c r="A998" s="135"/>
      <c r="B998" s="16"/>
      <c r="C998" s="16"/>
      <c r="D998" s="16"/>
      <c r="E998" s="44" t="s">
        <v>483</v>
      </c>
      <c r="F998" s="45" t="s">
        <v>464</v>
      </c>
      <c r="G998" s="147">
        <v>2.2999999999999998</v>
      </c>
      <c r="H998" s="133" t="s">
        <v>485</v>
      </c>
      <c r="I998" s="51">
        <f t="shared" ref="I998:I1005" si="53">ROUND(G998*H998,2)</f>
        <v>33.28</v>
      </c>
    </row>
    <row r="999" spans="1:11" s="11" customFormat="1" ht="20.100000000000001" customHeight="1">
      <c r="A999" s="135"/>
      <c r="B999" s="16"/>
      <c r="C999" s="16"/>
      <c r="D999" s="16"/>
      <c r="E999" s="44" t="s">
        <v>634</v>
      </c>
      <c r="F999" s="45" t="s">
        <v>464</v>
      </c>
      <c r="G999" s="147">
        <v>1.4</v>
      </c>
      <c r="H999" s="133" t="s">
        <v>635</v>
      </c>
      <c r="I999" s="51">
        <f t="shared" si="53"/>
        <v>21.36</v>
      </c>
    </row>
    <row r="1000" spans="1:11" s="11" customFormat="1" ht="20.100000000000001" customHeight="1">
      <c r="A1000" s="135"/>
      <c r="B1000" s="16"/>
      <c r="C1000" s="16"/>
      <c r="D1000" s="16"/>
      <c r="E1000" s="44" t="s">
        <v>636</v>
      </c>
      <c r="F1000" s="45" t="s">
        <v>446</v>
      </c>
      <c r="G1000" s="147">
        <v>1</v>
      </c>
      <c r="H1000" s="121">
        <v>1.38</v>
      </c>
      <c r="I1000" s="51">
        <f t="shared" si="53"/>
        <v>1.38</v>
      </c>
    </row>
    <row r="1001" spans="1:11" s="11" customFormat="1" ht="20.100000000000001" customHeight="1">
      <c r="A1001" s="135"/>
      <c r="B1001" s="16"/>
      <c r="C1001" s="16"/>
      <c r="D1001" s="16"/>
      <c r="E1001" s="44" t="s">
        <v>637</v>
      </c>
      <c r="F1001" s="45" t="s">
        <v>448</v>
      </c>
      <c r="G1001" s="147">
        <v>0.45</v>
      </c>
      <c r="H1001" s="121">
        <v>0.32</v>
      </c>
      <c r="I1001" s="51">
        <f t="shared" si="53"/>
        <v>0.14000000000000001</v>
      </c>
    </row>
    <row r="1002" spans="1:11" s="11" customFormat="1" ht="9.9499999999999993" customHeight="1">
      <c r="A1002" s="135"/>
      <c r="B1002" s="16"/>
      <c r="C1002" s="16"/>
      <c r="D1002" s="16"/>
      <c r="E1002" s="44" t="s">
        <v>657</v>
      </c>
      <c r="F1002" s="45" t="s">
        <v>471</v>
      </c>
      <c r="G1002" s="147">
        <v>0.5</v>
      </c>
      <c r="H1002" s="121">
        <v>60.7</v>
      </c>
      <c r="I1002" s="51">
        <f t="shared" si="53"/>
        <v>30.35</v>
      </c>
    </row>
    <row r="1003" spans="1:11" s="11" customFormat="1" ht="9.9499999999999993" customHeight="1">
      <c r="A1003" s="135"/>
      <c r="B1003" s="16"/>
      <c r="C1003" s="16"/>
      <c r="D1003" s="16"/>
      <c r="E1003" s="44" t="s">
        <v>658</v>
      </c>
      <c r="F1003" s="45" t="s">
        <v>476</v>
      </c>
      <c r="G1003" s="147">
        <v>12</v>
      </c>
      <c r="H1003" s="121">
        <v>0.75</v>
      </c>
      <c r="I1003" s="51">
        <f t="shared" si="53"/>
        <v>9</v>
      </c>
    </row>
    <row r="1004" spans="1:11" s="11" customFormat="1" ht="9.9499999999999993" customHeight="1">
      <c r="A1004" s="135"/>
      <c r="B1004" s="16"/>
      <c r="C1004" s="16"/>
      <c r="D1004" s="16"/>
      <c r="E1004" s="44" t="s">
        <v>638</v>
      </c>
      <c r="F1004" s="45" t="s">
        <v>476</v>
      </c>
      <c r="G1004" s="147">
        <v>402</v>
      </c>
      <c r="H1004" s="121">
        <v>0.8</v>
      </c>
      <c r="I1004" s="51">
        <f t="shared" si="53"/>
        <v>321.60000000000002</v>
      </c>
    </row>
    <row r="1005" spans="1:11" s="11" customFormat="1" ht="20.100000000000001" customHeight="1">
      <c r="A1005" s="135"/>
      <c r="B1005" s="16"/>
      <c r="C1005" s="16"/>
      <c r="D1005" s="16"/>
      <c r="E1005" s="44" t="s">
        <v>659</v>
      </c>
      <c r="F1005" s="45" t="s">
        <v>471</v>
      </c>
      <c r="G1005" s="147">
        <v>0.504</v>
      </c>
      <c r="H1005" s="121">
        <v>82.78</v>
      </c>
      <c r="I1005" s="51">
        <f t="shared" si="53"/>
        <v>41.72</v>
      </c>
    </row>
    <row r="1006" spans="1:11" s="11" customFormat="1" ht="13.7" customHeight="1">
      <c r="A1006" s="135"/>
      <c r="B1006" s="16"/>
      <c r="C1006" s="16"/>
      <c r="D1006" s="16"/>
      <c r="E1006" s="124"/>
      <c r="F1006" s="177" t="s">
        <v>451</v>
      </c>
      <c r="G1006" s="178"/>
      <c r="H1006" s="179"/>
      <c r="I1006" s="168">
        <f>SUM(I998:I1005)</f>
        <v>458.83000000000004</v>
      </c>
    </row>
    <row r="1007" spans="1:11" s="11" customFormat="1" ht="20.100000000000001" customHeight="1">
      <c r="A1007" s="110" t="s">
        <v>182</v>
      </c>
      <c r="B1007" s="110" t="s">
        <v>153</v>
      </c>
      <c r="C1007" s="110" t="s">
        <v>12</v>
      </c>
      <c r="D1007" s="132">
        <v>90281</v>
      </c>
      <c r="E1007" s="111" t="str">
        <f>VLOOKUP(D1007,SERVIÇOS_AGOST!$A$7:$D$7425,2,0)</f>
        <v>GRAUTE FGK=30 MPA; TRAÇO 1:0,02:0,9:1,2 (EM MASSA SECA DE CIMENTO/ CAL/ AREIA GROSSA/ BRITA 0) - PREPARO MECÂNICO COM BETONEIRA 400 L. AF_09/2021</v>
      </c>
      <c r="F1007" s="112" t="str">
        <f>VLOOKUP(D1007,SERVIÇOS_AGOST!$A$7:$D$7425,3,0)</f>
        <v>M3</v>
      </c>
      <c r="G1007" s="129">
        <f>VLOOKUP(D1007,SERVIÇOS_AGOST!$A$7:$D$7425,4,0)</f>
        <v>767.87</v>
      </c>
      <c r="H1007" s="114">
        <v>767.87</v>
      </c>
      <c r="I1007" s="115"/>
      <c r="K1007" s="116">
        <f>ROUND(H1007*0.72,2)</f>
        <v>552.87</v>
      </c>
    </row>
    <row r="1008" spans="1:11" s="11" customFormat="1" ht="9.9499999999999993" customHeight="1">
      <c r="A1008" s="135"/>
      <c r="B1008" s="16"/>
      <c r="C1008" s="16"/>
      <c r="D1008" s="16"/>
      <c r="E1008" s="136" t="s">
        <v>442</v>
      </c>
      <c r="F1008" s="125" t="s">
        <v>19</v>
      </c>
      <c r="G1008" s="137" t="s">
        <v>537</v>
      </c>
      <c r="H1008" s="97" t="s">
        <v>443</v>
      </c>
      <c r="I1008" s="138" t="s">
        <v>444</v>
      </c>
    </row>
    <row r="1009" spans="1:11" s="11" customFormat="1" ht="9.9499999999999993" customHeight="1">
      <c r="A1009" s="135"/>
      <c r="B1009" s="16"/>
      <c r="C1009" s="16"/>
      <c r="D1009" s="16"/>
      <c r="E1009" s="44" t="s">
        <v>483</v>
      </c>
      <c r="F1009" s="45" t="s">
        <v>464</v>
      </c>
      <c r="G1009" s="147">
        <v>2</v>
      </c>
      <c r="H1009" s="133" t="s">
        <v>485</v>
      </c>
      <c r="I1009" s="51">
        <f t="shared" ref="I1009:I1016" si="54">ROUND(G1009*H1009,2)</f>
        <v>28.94</v>
      </c>
    </row>
    <row r="1010" spans="1:11" s="11" customFormat="1" ht="20.100000000000001" customHeight="1">
      <c r="A1010" s="135"/>
      <c r="B1010" s="16"/>
      <c r="C1010" s="16"/>
      <c r="D1010" s="16"/>
      <c r="E1010" s="44" t="s">
        <v>634</v>
      </c>
      <c r="F1010" s="45" t="s">
        <v>464</v>
      </c>
      <c r="G1010" s="147">
        <v>1.2</v>
      </c>
      <c r="H1010" s="133" t="s">
        <v>635</v>
      </c>
      <c r="I1010" s="51">
        <f t="shared" si="54"/>
        <v>18.309999999999999</v>
      </c>
    </row>
    <row r="1011" spans="1:11" s="11" customFormat="1" ht="20.100000000000001" customHeight="1">
      <c r="A1011" s="135"/>
      <c r="B1011" s="16"/>
      <c r="C1011" s="16"/>
      <c r="D1011" s="16"/>
      <c r="E1011" s="44" t="s">
        <v>636</v>
      </c>
      <c r="F1011" s="45" t="s">
        <v>446</v>
      </c>
      <c r="G1011" s="147">
        <v>1.05</v>
      </c>
      <c r="H1011" s="121">
        <v>1.38</v>
      </c>
      <c r="I1011" s="51">
        <f t="shared" si="54"/>
        <v>1.45</v>
      </c>
    </row>
    <row r="1012" spans="1:11" s="11" customFormat="1" ht="20.100000000000001" customHeight="1">
      <c r="A1012" s="135"/>
      <c r="B1012" s="16"/>
      <c r="C1012" s="16"/>
      <c r="D1012" s="16"/>
      <c r="E1012" s="44" t="s">
        <v>637</v>
      </c>
      <c r="F1012" s="45" t="s">
        <v>448</v>
      </c>
      <c r="G1012" s="147">
        <v>0.45</v>
      </c>
      <c r="H1012" s="121">
        <v>0.32</v>
      </c>
      <c r="I1012" s="51">
        <f t="shared" si="54"/>
        <v>0.14000000000000001</v>
      </c>
    </row>
    <row r="1013" spans="1:11" s="11" customFormat="1" ht="9.9499999999999993" customHeight="1">
      <c r="A1013" s="135"/>
      <c r="B1013" s="16"/>
      <c r="C1013" s="16"/>
      <c r="D1013" s="16"/>
      <c r="E1013" s="44" t="s">
        <v>657</v>
      </c>
      <c r="F1013" s="45" t="s">
        <v>471</v>
      </c>
      <c r="G1013" s="147">
        <v>0.45</v>
      </c>
      <c r="H1013" s="121">
        <v>60.7</v>
      </c>
      <c r="I1013" s="51">
        <f t="shared" si="54"/>
        <v>27.32</v>
      </c>
    </row>
    <row r="1014" spans="1:11" s="11" customFormat="1" ht="9.9499999999999993" customHeight="1">
      <c r="A1014" s="135"/>
      <c r="B1014" s="16"/>
      <c r="C1014" s="16"/>
      <c r="D1014" s="16"/>
      <c r="E1014" s="44" t="s">
        <v>658</v>
      </c>
      <c r="F1014" s="45" t="s">
        <v>476</v>
      </c>
      <c r="G1014" s="147">
        <v>13</v>
      </c>
      <c r="H1014" s="121">
        <v>0.75</v>
      </c>
      <c r="I1014" s="51">
        <f t="shared" si="54"/>
        <v>9.75</v>
      </c>
    </row>
    <row r="1015" spans="1:11" s="11" customFormat="1" ht="9.9499999999999993" customHeight="1">
      <c r="A1015" s="135"/>
      <c r="B1015" s="16"/>
      <c r="C1015" s="16"/>
      <c r="D1015" s="16"/>
      <c r="E1015" s="44" t="s">
        <v>638</v>
      </c>
      <c r="F1015" s="45" t="s">
        <v>476</v>
      </c>
      <c r="G1015" s="147">
        <v>530</v>
      </c>
      <c r="H1015" s="121">
        <v>0.8</v>
      </c>
      <c r="I1015" s="51">
        <f t="shared" si="54"/>
        <v>424</v>
      </c>
    </row>
    <row r="1016" spans="1:11" s="11" customFormat="1" ht="20.100000000000001" customHeight="1">
      <c r="A1016" s="135"/>
      <c r="B1016" s="16"/>
      <c r="C1016" s="16"/>
      <c r="D1016" s="16"/>
      <c r="E1016" s="44" t="s">
        <v>659</v>
      </c>
      <c r="F1016" s="45" t="s">
        <v>471</v>
      </c>
      <c r="G1016" s="147">
        <v>0.51900000000000002</v>
      </c>
      <c r="H1016" s="121">
        <v>82.78</v>
      </c>
      <c r="I1016" s="51">
        <f t="shared" si="54"/>
        <v>42.96</v>
      </c>
    </row>
    <row r="1017" spans="1:11" s="11" customFormat="1" ht="13.7" customHeight="1">
      <c r="A1017" s="135"/>
      <c r="B1017" s="16"/>
      <c r="C1017" s="16"/>
      <c r="D1017" s="16"/>
      <c r="E1017" s="124"/>
      <c r="F1017" s="177" t="s">
        <v>451</v>
      </c>
      <c r="G1017" s="178"/>
      <c r="H1017" s="179"/>
      <c r="I1017" s="168">
        <f>SUM(I1009:I1016)</f>
        <v>552.87</v>
      </c>
    </row>
    <row r="1018" spans="1:11" s="11" customFormat="1" ht="20.100000000000001" customHeight="1">
      <c r="A1018" s="110" t="s">
        <v>183</v>
      </c>
      <c r="B1018" s="110" t="s">
        <v>153</v>
      </c>
      <c r="C1018" s="110" t="s">
        <v>12</v>
      </c>
      <c r="D1018" s="132">
        <v>90282</v>
      </c>
      <c r="E1018" s="111" t="str">
        <f>VLOOKUP(D1018,SERVIÇOS_AGOST!$A$7:$D$7425,2,0)</f>
        <v>GRAUTE FGK=15 MPA; TRAÇO 1:2,2:2,5:0,3 (EM MASSA SECA DE CIMENTO/ AREIA GROSSA/ BRITA 0/ ADITIVO) - PREPARO MECÂNICO COM BETONEIRA 400 L. AF_09/2021</v>
      </c>
      <c r="F1018" s="112" t="str">
        <f>VLOOKUP(D1018,SERVIÇOS_AGOST!$A$7:$D$7425,3,0)</f>
        <v>M3</v>
      </c>
      <c r="G1018" s="129">
        <f>VLOOKUP(D1018,SERVIÇOS_AGOST!$A$7:$D$7425,4,0)</f>
        <v>487.79</v>
      </c>
      <c r="H1018" s="114">
        <v>487.79</v>
      </c>
      <c r="I1018" s="115"/>
      <c r="K1018" s="116">
        <f>ROUND(H1018*0.72,2)</f>
        <v>351.21</v>
      </c>
    </row>
    <row r="1019" spans="1:11" s="11" customFormat="1" ht="9.9499999999999993" customHeight="1">
      <c r="A1019" s="135"/>
      <c r="B1019" s="16"/>
      <c r="C1019" s="16"/>
      <c r="D1019" s="16"/>
      <c r="E1019" s="136" t="s">
        <v>442</v>
      </c>
      <c r="F1019" s="125" t="s">
        <v>19</v>
      </c>
      <c r="G1019" s="137" t="s">
        <v>537</v>
      </c>
      <c r="H1019" s="97" t="s">
        <v>443</v>
      </c>
      <c r="I1019" s="138" t="s">
        <v>444</v>
      </c>
    </row>
    <row r="1020" spans="1:11" s="11" customFormat="1" ht="9.9499999999999993" customHeight="1">
      <c r="A1020" s="135"/>
      <c r="B1020" s="16"/>
      <c r="C1020" s="16"/>
      <c r="D1020" s="16"/>
      <c r="E1020" s="44" t="s">
        <v>483</v>
      </c>
      <c r="F1020" s="45" t="s">
        <v>464</v>
      </c>
      <c r="G1020" s="147">
        <v>1.8</v>
      </c>
      <c r="H1020" s="133" t="s">
        <v>485</v>
      </c>
      <c r="I1020" s="51">
        <f t="shared" ref="I1020:I1027" si="55">ROUND(G1020*H1020,2)</f>
        <v>26.05</v>
      </c>
    </row>
    <row r="1021" spans="1:11" s="11" customFormat="1" ht="20.100000000000001" customHeight="1">
      <c r="A1021" s="135"/>
      <c r="B1021" s="16"/>
      <c r="C1021" s="16"/>
      <c r="D1021" s="16"/>
      <c r="E1021" s="44" t="s">
        <v>634</v>
      </c>
      <c r="F1021" s="45" t="s">
        <v>464</v>
      </c>
      <c r="G1021" s="147">
        <v>1</v>
      </c>
      <c r="H1021" s="133" t="s">
        <v>635</v>
      </c>
      <c r="I1021" s="51">
        <f t="shared" si="55"/>
        <v>15.26</v>
      </c>
    </row>
    <row r="1022" spans="1:11" s="11" customFormat="1" ht="20.100000000000001" customHeight="1">
      <c r="A1022" s="135"/>
      <c r="B1022" s="16"/>
      <c r="C1022" s="16"/>
      <c r="D1022" s="16"/>
      <c r="E1022" s="44" t="s">
        <v>636</v>
      </c>
      <c r="F1022" s="45" t="s">
        <v>446</v>
      </c>
      <c r="G1022" s="147">
        <v>0.9</v>
      </c>
      <c r="H1022" s="121">
        <v>1.38</v>
      </c>
      <c r="I1022" s="51">
        <f t="shared" si="55"/>
        <v>1.24</v>
      </c>
    </row>
    <row r="1023" spans="1:11" s="11" customFormat="1" ht="20.100000000000001" customHeight="1">
      <c r="A1023" s="135"/>
      <c r="B1023" s="16"/>
      <c r="C1023" s="16"/>
      <c r="D1023" s="16"/>
      <c r="E1023" s="44" t="s">
        <v>637</v>
      </c>
      <c r="F1023" s="45" t="s">
        <v>448</v>
      </c>
      <c r="G1023" s="147">
        <v>0.4</v>
      </c>
      <c r="H1023" s="121">
        <v>0.32</v>
      </c>
      <c r="I1023" s="51">
        <f t="shared" si="55"/>
        <v>0.13</v>
      </c>
    </row>
    <row r="1024" spans="1:11" s="11" customFormat="1" ht="20.100000000000001" customHeight="1">
      <c r="A1024" s="135"/>
      <c r="B1024" s="16"/>
      <c r="C1024" s="16"/>
      <c r="D1024" s="16"/>
      <c r="E1024" s="44" t="s">
        <v>660</v>
      </c>
      <c r="F1024" s="45" t="s">
        <v>645</v>
      </c>
      <c r="G1024" s="147">
        <v>0.5</v>
      </c>
      <c r="H1024" s="121">
        <v>7.2</v>
      </c>
      <c r="I1024" s="51">
        <f t="shared" si="55"/>
        <v>3.6</v>
      </c>
    </row>
    <row r="1025" spans="1:11" s="11" customFormat="1" ht="9.9499999999999993" customHeight="1">
      <c r="A1025" s="135"/>
      <c r="B1025" s="16"/>
      <c r="C1025" s="16"/>
      <c r="D1025" s="16"/>
      <c r="E1025" s="44" t="s">
        <v>657</v>
      </c>
      <c r="F1025" s="45" t="s">
        <v>471</v>
      </c>
      <c r="G1025" s="147">
        <v>0.6</v>
      </c>
      <c r="H1025" s="121">
        <v>60.7</v>
      </c>
      <c r="I1025" s="51">
        <f t="shared" si="55"/>
        <v>36.42</v>
      </c>
    </row>
    <row r="1026" spans="1:11" s="11" customFormat="1" ht="9.9499999999999993" customHeight="1">
      <c r="A1026" s="135"/>
      <c r="B1026" s="16"/>
      <c r="C1026" s="16"/>
      <c r="D1026" s="16"/>
      <c r="E1026" s="44" t="s">
        <v>638</v>
      </c>
      <c r="F1026" s="45" t="s">
        <v>476</v>
      </c>
      <c r="G1026" s="147">
        <v>280</v>
      </c>
      <c r="H1026" s="121">
        <v>0.8</v>
      </c>
      <c r="I1026" s="51">
        <f t="shared" si="55"/>
        <v>224</v>
      </c>
    </row>
    <row r="1027" spans="1:11" s="11" customFormat="1" ht="20.100000000000001" customHeight="1">
      <c r="A1027" s="135"/>
      <c r="B1027" s="16"/>
      <c r="C1027" s="16"/>
      <c r="D1027" s="16"/>
      <c r="E1027" s="44" t="s">
        <v>659</v>
      </c>
      <c r="F1027" s="45" t="s">
        <v>471</v>
      </c>
      <c r="G1027" s="147">
        <v>0.53800000000000003</v>
      </c>
      <c r="H1027" s="121">
        <v>82.78</v>
      </c>
      <c r="I1027" s="51">
        <f t="shared" si="55"/>
        <v>44.54</v>
      </c>
    </row>
    <row r="1028" spans="1:11" s="11" customFormat="1" ht="13.7" customHeight="1">
      <c r="A1028" s="135"/>
      <c r="B1028" s="16"/>
      <c r="C1028" s="16"/>
      <c r="D1028" s="16"/>
      <c r="E1028" s="124"/>
      <c r="F1028" s="177" t="s">
        <v>451</v>
      </c>
      <c r="G1028" s="178"/>
      <c r="H1028" s="179"/>
      <c r="I1028" s="168">
        <f>SUM(I1020:I1027)</f>
        <v>351.24000000000007</v>
      </c>
    </row>
    <row r="1029" spans="1:11" s="11" customFormat="1" ht="20.100000000000001" customHeight="1">
      <c r="A1029" s="110" t="s">
        <v>184</v>
      </c>
      <c r="B1029" s="110" t="s">
        <v>153</v>
      </c>
      <c r="C1029" s="110" t="s">
        <v>12</v>
      </c>
      <c r="D1029" s="132">
        <v>90283</v>
      </c>
      <c r="E1029" s="111" t="str">
        <f>VLOOKUP(D1029,SERVIÇOS_AGOST!$A$7:$D$7425,2,0)</f>
        <v>GRAUTE FGK=20 MPA; TRAÇO 1:1,8:2,1:0,4 (EM MASSA SECA DE CIMENTO/ AREIA GROSSA/ BRITA 0/ ADITIVO) - PREPARO MECÂNICO COM BETONEIRA 400 L. AF_09/2021</v>
      </c>
      <c r="F1029" s="112" t="str">
        <f>VLOOKUP(D1029,SERVIÇOS_AGOST!$A$7:$D$7425,3,0)</f>
        <v>M3</v>
      </c>
      <c r="G1029" s="129">
        <f>VLOOKUP(D1029,SERVIÇOS_AGOST!$A$7:$D$7425,4,0)</f>
        <v>551.82000000000005</v>
      </c>
      <c r="H1029" s="114">
        <v>551.82000000000005</v>
      </c>
      <c r="I1029" s="115"/>
      <c r="K1029" s="116">
        <f>ROUND(H1029*0.72,2)</f>
        <v>397.31</v>
      </c>
    </row>
    <row r="1030" spans="1:11" s="11" customFormat="1" ht="9.9499999999999993" customHeight="1">
      <c r="A1030" s="135"/>
      <c r="B1030" s="16"/>
      <c r="C1030" s="16"/>
      <c r="D1030" s="16"/>
      <c r="E1030" s="136" t="s">
        <v>442</v>
      </c>
      <c r="F1030" s="125" t="s">
        <v>19</v>
      </c>
      <c r="G1030" s="137" t="s">
        <v>537</v>
      </c>
      <c r="H1030" s="97" t="s">
        <v>443</v>
      </c>
      <c r="I1030" s="138" t="s">
        <v>444</v>
      </c>
    </row>
    <row r="1031" spans="1:11" s="11" customFormat="1" ht="9.9499999999999993" customHeight="1">
      <c r="A1031" s="135"/>
      <c r="B1031" s="16"/>
      <c r="C1031" s="16"/>
      <c r="D1031" s="16"/>
      <c r="E1031" s="44" t="s">
        <v>483</v>
      </c>
      <c r="F1031" s="45" t="s">
        <v>464</v>
      </c>
      <c r="G1031" s="147">
        <v>2</v>
      </c>
      <c r="H1031" s="133" t="s">
        <v>485</v>
      </c>
      <c r="I1031" s="51">
        <f t="shared" ref="I1031:I1038" si="56">ROUND(G1031*H1031,2)</f>
        <v>28.94</v>
      </c>
    </row>
    <row r="1032" spans="1:11" s="11" customFormat="1" ht="20.100000000000001" customHeight="1">
      <c r="A1032" s="135"/>
      <c r="B1032" s="16"/>
      <c r="C1032" s="16"/>
      <c r="D1032" s="16"/>
      <c r="E1032" s="44" t="s">
        <v>634</v>
      </c>
      <c r="F1032" s="45" t="s">
        <v>464</v>
      </c>
      <c r="G1032" s="147">
        <v>1.2</v>
      </c>
      <c r="H1032" s="133" t="s">
        <v>635</v>
      </c>
      <c r="I1032" s="51">
        <f t="shared" si="56"/>
        <v>18.309999999999999</v>
      </c>
    </row>
    <row r="1033" spans="1:11" s="11" customFormat="1" ht="20.100000000000001" customHeight="1">
      <c r="A1033" s="135"/>
      <c r="B1033" s="16"/>
      <c r="C1033" s="16"/>
      <c r="D1033" s="16"/>
      <c r="E1033" s="44" t="s">
        <v>636</v>
      </c>
      <c r="F1033" s="45" t="s">
        <v>446</v>
      </c>
      <c r="G1033" s="147">
        <v>1.05</v>
      </c>
      <c r="H1033" s="121">
        <v>1.38</v>
      </c>
      <c r="I1033" s="51">
        <f t="shared" si="56"/>
        <v>1.45</v>
      </c>
    </row>
    <row r="1034" spans="1:11" s="11" customFormat="1" ht="20.100000000000001" customHeight="1">
      <c r="A1034" s="135"/>
      <c r="B1034" s="16"/>
      <c r="C1034" s="16"/>
      <c r="D1034" s="16"/>
      <c r="E1034" s="44" t="s">
        <v>637</v>
      </c>
      <c r="F1034" s="45" t="s">
        <v>448</v>
      </c>
      <c r="G1034" s="147">
        <v>0.45</v>
      </c>
      <c r="H1034" s="121">
        <v>0.32</v>
      </c>
      <c r="I1034" s="51">
        <f t="shared" si="56"/>
        <v>0.14000000000000001</v>
      </c>
    </row>
    <row r="1035" spans="1:11" s="11" customFormat="1" ht="20.100000000000001" customHeight="1">
      <c r="A1035" s="135"/>
      <c r="B1035" s="16"/>
      <c r="C1035" s="16"/>
      <c r="D1035" s="16"/>
      <c r="E1035" s="44" t="s">
        <v>660</v>
      </c>
      <c r="F1035" s="45" t="s">
        <v>645</v>
      </c>
      <c r="G1035" s="147">
        <v>0.8</v>
      </c>
      <c r="H1035" s="121">
        <v>7.2</v>
      </c>
      <c r="I1035" s="51">
        <f t="shared" si="56"/>
        <v>5.76</v>
      </c>
    </row>
    <row r="1036" spans="1:11" s="11" customFormat="1" ht="9.9499999999999993" customHeight="1">
      <c r="A1036" s="135"/>
      <c r="B1036" s="16"/>
      <c r="C1036" s="16"/>
      <c r="D1036" s="16"/>
      <c r="E1036" s="44" t="s">
        <v>657</v>
      </c>
      <c r="F1036" s="45" t="s">
        <v>471</v>
      </c>
      <c r="G1036" s="147">
        <v>0.6</v>
      </c>
      <c r="H1036" s="121">
        <v>60.7</v>
      </c>
      <c r="I1036" s="51">
        <f t="shared" si="56"/>
        <v>36.42</v>
      </c>
    </row>
    <row r="1037" spans="1:11" s="11" customFormat="1" ht="9.9499999999999993" customHeight="1">
      <c r="A1037" s="135"/>
      <c r="B1037" s="16"/>
      <c r="C1037" s="16"/>
      <c r="D1037" s="16"/>
      <c r="E1037" s="44" t="s">
        <v>638</v>
      </c>
      <c r="F1037" s="45" t="s">
        <v>476</v>
      </c>
      <c r="G1037" s="147">
        <v>330</v>
      </c>
      <c r="H1037" s="121">
        <v>0.8</v>
      </c>
      <c r="I1037" s="51">
        <f t="shared" si="56"/>
        <v>264</v>
      </c>
    </row>
    <row r="1038" spans="1:11" s="11" customFormat="1" ht="20.100000000000001" customHeight="1">
      <c r="A1038" s="135"/>
      <c r="B1038" s="16"/>
      <c r="C1038" s="16"/>
      <c r="D1038" s="16"/>
      <c r="E1038" s="44" t="s">
        <v>659</v>
      </c>
      <c r="F1038" s="45" t="s">
        <v>471</v>
      </c>
      <c r="G1038" s="147">
        <v>0.51100000000000001</v>
      </c>
      <c r="H1038" s="121">
        <v>82.78</v>
      </c>
      <c r="I1038" s="51">
        <f t="shared" si="56"/>
        <v>42.3</v>
      </c>
    </row>
    <row r="1039" spans="1:11" s="11" customFormat="1" ht="13.7" customHeight="1">
      <c r="A1039" s="135"/>
      <c r="B1039" s="16"/>
      <c r="C1039" s="16"/>
      <c r="D1039" s="16"/>
      <c r="E1039" s="124"/>
      <c r="F1039" s="177" t="s">
        <v>451</v>
      </c>
      <c r="G1039" s="178"/>
      <c r="H1039" s="179"/>
      <c r="I1039" s="168">
        <f>SUM(I1031:I1038)</f>
        <v>397.32</v>
      </c>
    </row>
    <row r="1040" spans="1:11" s="11" customFormat="1" ht="20.100000000000001" customHeight="1">
      <c r="A1040" s="110" t="s">
        <v>185</v>
      </c>
      <c r="B1040" s="110" t="s">
        <v>153</v>
      </c>
      <c r="C1040" s="110" t="s">
        <v>12</v>
      </c>
      <c r="D1040" s="132">
        <v>90284</v>
      </c>
      <c r="E1040" s="111" t="str">
        <f>VLOOKUP(D1040,SERVIÇOS_AGOST!$A$7:$D$7425,2,0)</f>
        <v>GRAUTE FGK=25 MPA; TRAÇO 1:1,3:1,6:0,4 (EM MASSA SECA DE CIMENTO/ AREIA GROSSA/ BRITA 0/ ADITIVO) - PREPARO MECÂNICO COM BETONEIRA 400 L. AF_09/2021</v>
      </c>
      <c r="F1040" s="112" t="str">
        <f>VLOOKUP(D1040,SERVIÇOS_AGOST!$A$7:$D$7425,3,0)</f>
        <v>M3</v>
      </c>
      <c r="G1040" s="129">
        <f>VLOOKUP(D1040,SERVIÇOS_AGOST!$A$7:$D$7425,4,0)</f>
        <v>635.83000000000004</v>
      </c>
      <c r="H1040" s="114">
        <v>635.83000000000004</v>
      </c>
      <c r="I1040" s="115"/>
      <c r="K1040" s="116">
        <f>ROUND(H1040*0.72,2)</f>
        <v>457.8</v>
      </c>
    </row>
    <row r="1041" spans="1:11" s="11" customFormat="1" ht="9.9499999999999993" customHeight="1">
      <c r="A1041" s="135"/>
      <c r="B1041" s="16"/>
      <c r="C1041" s="16"/>
      <c r="D1041" s="16"/>
      <c r="E1041" s="136" t="s">
        <v>442</v>
      </c>
      <c r="F1041" s="125" t="s">
        <v>19</v>
      </c>
      <c r="G1041" s="137" t="s">
        <v>537</v>
      </c>
      <c r="H1041" s="97" t="s">
        <v>443</v>
      </c>
      <c r="I1041" s="138" t="s">
        <v>444</v>
      </c>
    </row>
    <row r="1042" spans="1:11" s="11" customFormat="1" ht="9.9499999999999993" customHeight="1">
      <c r="A1042" s="135"/>
      <c r="B1042" s="16"/>
      <c r="C1042" s="16"/>
      <c r="D1042" s="16"/>
      <c r="E1042" s="44" t="s">
        <v>483</v>
      </c>
      <c r="F1042" s="45" t="s">
        <v>464</v>
      </c>
      <c r="G1042" s="147">
        <v>2.2000000000000002</v>
      </c>
      <c r="H1042" s="133" t="s">
        <v>485</v>
      </c>
      <c r="I1042" s="51">
        <f t="shared" ref="I1042:I1049" si="57">ROUND(G1042*H1042,2)</f>
        <v>31.83</v>
      </c>
    </row>
    <row r="1043" spans="1:11" s="11" customFormat="1" ht="20.100000000000001" customHeight="1">
      <c r="A1043" s="135"/>
      <c r="B1043" s="16"/>
      <c r="C1043" s="16"/>
      <c r="D1043" s="16"/>
      <c r="E1043" s="44" t="s">
        <v>634</v>
      </c>
      <c r="F1043" s="45" t="s">
        <v>464</v>
      </c>
      <c r="G1043" s="147">
        <v>1.4</v>
      </c>
      <c r="H1043" s="133" t="s">
        <v>635</v>
      </c>
      <c r="I1043" s="51">
        <f t="shared" si="57"/>
        <v>21.36</v>
      </c>
    </row>
    <row r="1044" spans="1:11" s="11" customFormat="1" ht="20.100000000000001" customHeight="1">
      <c r="A1044" s="135"/>
      <c r="B1044" s="16"/>
      <c r="C1044" s="16"/>
      <c r="D1044" s="16"/>
      <c r="E1044" s="44" t="s">
        <v>636</v>
      </c>
      <c r="F1044" s="45" t="s">
        <v>446</v>
      </c>
      <c r="G1044" s="147">
        <v>1.05</v>
      </c>
      <c r="H1044" s="121">
        <v>1.38</v>
      </c>
      <c r="I1044" s="51">
        <f t="shared" si="57"/>
        <v>1.45</v>
      </c>
    </row>
    <row r="1045" spans="1:11" s="11" customFormat="1" ht="20.100000000000001" customHeight="1">
      <c r="A1045" s="135"/>
      <c r="B1045" s="16"/>
      <c r="C1045" s="16"/>
      <c r="D1045" s="16"/>
      <c r="E1045" s="44" t="s">
        <v>637</v>
      </c>
      <c r="F1045" s="45" t="s">
        <v>448</v>
      </c>
      <c r="G1045" s="147">
        <v>0.45</v>
      </c>
      <c r="H1045" s="121">
        <v>0.32</v>
      </c>
      <c r="I1045" s="51">
        <f t="shared" si="57"/>
        <v>0.14000000000000001</v>
      </c>
    </row>
    <row r="1046" spans="1:11" s="11" customFormat="1" ht="20.100000000000001" customHeight="1">
      <c r="A1046" s="135"/>
      <c r="B1046" s="16"/>
      <c r="C1046" s="16"/>
      <c r="D1046" s="16"/>
      <c r="E1046" s="44" t="s">
        <v>660</v>
      </c>
      <c r="F1046" s="45" t="s">
        <v>645</v>
      </c>
      <c r="G1046" s="147">
        <v>1.05</v>
      </c>
      <c r="H1046" s="121">
        <v>7.2</v>
      </c>
      <c r="I1046" s="51">
        <f t="shared" si="57"/>
        <v>7.56</v>
      </c>
    </row>
    <row r="1047" spans="1:11" s="11" customFormat="1" ht="9.9499999999999993" customHeight="1">
      <c r="A1047" s="135"/>
      <c r="B1047" s="16"/>
      <c r="C1047" s="16"/>
      <c r="D1047" s="16"/>
      <c r="E1047" s="44" t="s">
        <v>657</v>
      </c>
      <c r="F1047" s="45" t="s">
        <v>471</v>
      </c>
      <c r="G1047" s="147">
        <v>0.55000000000000004</v>
      </c>
      <c r="H1047" s="121">
        <v>60.7</v>
      </c>
      <c r="I1047" s="51">
        <f t="shared" si="57"/>
        <v>33.39</v>
      </c>
    </row>
    <row r="1048" spans="1:11" s="11" customFormat="1" ht="9.9499999999999993" customHeight="1">
      <c r="A1048" s="135"/>
      <c r="B1048" s="16"/>
      <c r="C1048" s="16"/>
      <c r="D1048" s="16"/>
      <c r="E1048" s="44" t="s">
        <v>638</v>
      </c>
      <c r="F1048" s="45" t="s">
        <v>476</v>
      </c>
      <c r="G1048" s="147">
        <v>400</v>
      </c>
      <c r="H1048" s="121">
        <v>0.8</v>
      </c>
      <c r="I1048" s="51">
        <f t="shared" si="57"/>
        <v>320</v>
      </c>
    </row>
    <row r="1049" spans="1:11" s="11" customFormat="1" ht="20.100000000000001" customHeight="1">
      <c r="A1049" s="135"/>
      <c r="B1049" s="16"/>
      <c r="C1049" s="16"/>
      <c r="D1049" s="16"/>
      <c r="E1049" s="44" t="s">
        <v>659</v>
      </c>
      <c r="F1049" s="45" t="s">
        <v>471</v>
      </c>
      <c r="G1049" s="147">
        <v>0.50800000000000001</v>
      </c>
      <c r="H1049" s="121">
        <v>82.78</v>
      </c>
      <c r="I1049" s="51">
        <f t="shared" si="57"/>
        <v>42.05</v>
      </c>
    </row>
    <row r="1050" spans="1:11" s="11" customFormat="1" ht="13.7" customHeight="1">
      <c r="A1050" s="135"/>
      <c r="B1050" s="16"/>
      <c r="C1050" s="16"/>
      <c r="D1050" s="16"/>
      <c r="E1050" s="124"/>
      <c r="F1050" s="177" t="s">
        <v>451</v>
      </c>
      <c r="G1050" s="178"/>
      <c r="H1050" s="179"/>
      <c r="I1050" s="168">
        <f>SUM(I1042:I1049)</f>
        <v>457.78000000000003</v>
      </c>
    </row>
    <row r="1051" spans="1:11" s="11" customFormat="1" ht="20.100000000000001" customHeight="1">
      <c r="A1051" s="110" t="s">
        <v>186</v>
      </c>
      <c r="B1051" s="110" t="s">
        <v>153</v>
      </c>
      <c r="C1051" s="110" t="s">
        <v>12</v>
      </c>
      <c r="D1051" s="132">
        <v>90285</v>
      </c>
      <c r="E1051" s="111" t="str">
        <f>VLOOKUP(D1051,SERVIÇOS_AGOST!$A$7:$D$7425,2,0)</f>
        <v>GRAUTE FGK=30 MPA; TRAÇO 1:0,9:1,2:0,6 (EM MASSA SECA DE CIMENTO/ AREIA GROSSA/ BRITA 0/ ADITIVO) - PREPARO MECÂNICO COM BETONEIRA 400 L. AF_09/2021</v>
      </c>
      <c r="F1051" s="112" t="str">
        <f>VLOOKUP(D1051,SERVIÇOS_AGOST!$A$7:$D$7425,3,0)</f>
        <v>M3</v>
      </c>
      <c r="G1051" s="129">
        <f>VLOOKUP(D1051,SERVIÇOS_AGOST!$A$7:$D$7425,4,0)</f>
        <v>774.69</v>
      </c>
      <c r="H1051" s="114">
        <v>774.69</v>
      </c>
      <c r="I1051" s="115"/>
      <c r="K1051" s="116">
        <f>ROUND(H1051*0.72,2)</f>
        <v>557.78</v>
      </c>
    </row>
    <row r="1052" spans="1:11" s="11" customFormat="1" ht="9.9499999999999993" customHeight="1">
      <c r="A1052" s="135"/>
      <c r="B1052" s="16"/>
      <c r="C1052" s="16"/>
      <c r="D1052" s="16"/>
      <c r="E1052" s="136" t="s">
        <v>442</v>
      </c>
      <c r="F1052" s="125" t="s">
        <v>19</v>
      </c>
      <c r="G1052" s="137" t="s">
        <v>537</v>
      </c>
      <c r="H1052" s="97" t="s">
        <v>443</v>
      </c>
      <c r="I1052" s="138" t="s">
        <v>444</v>
      </c>
    </row>
    <row r="1053" spans="1:11" s="11" customFormat="1" ht="9.9499999999999993" customHeight="1">
      <c r="A1053" s="135"/>
      <c r="B1053" s="16"/>
      <c r="C1053" s="16"/>
      <c r="D1053" s="16"/>
      <c r="E1053" s="44" t="s">
        <v>483</v>
      </c>
      <c r="F1053" s="45" t="s">
        <v>464</v>
      </c>
      <c r="G1053" s="147">
        <v>2.2000000000000002</v>
      </c>
      <c r="H1053" s="133" t="s">
        <v>485</v>
      </c>
      <c r="I1053" s="51">
        <f t="shared" ref="I1053:I1060" si="58">ROUND(G1053*H1053,2)</f>
        <v>31.83</v>
      </c>
    </row>
    <row r="1054" spans="1:11" s="11" customFormat="1" ht="20.100000000000001" customHeight="1">
      <c r="A1054" s="135"/>
      <c r="B1054" s="16"/>
      <c r="C1054" s="16"/>
      <c r="D1054" s="16"/>
      <c r="E1054" s="44" t="s">
        <v>634</v>
      </c>
      <c r="F1054" s="45" t="s">
        <v>464</v>
      </c>
      <c r="G1054" s="147">
        <v>1.4</v>
      </c>
      <c r="H1054" s="133" t="s">
        <v>635</v>
      </c>
      <c r="I1054" s="51">
        <f t="shared" si="58"/>
        <v>21.36</v>
      </c>
    </row>
    <row r="1055" spans="1:11" s="11" customFormat="1" ht="20.100000000000001" customHeight="1">
      <c r="A1055" s="135"/>
      <c r="B1055" s="16"/>
      <c r="C1055" s="16"/>
      <c r="D1055" s="16"/>
      <c r="E1055" s="44" t="s">
        <v>636</v>
      </c>
      <c r="F1055" s="45" t="s">
        <v>446</v>
      </c>
      <c r="G1055" s="147">
        <v>1.05</v>
      </c>
      <c r="H1055" s="121">
        <v>1.38</v>
      </c>
      <c r="I1055" s="51">
        <f t="shared" si="58"/>
        <v>1.45</v>
      </c>
    </row>
    <row r="1056" spans="1:11" s="11" customFormat="1" ht="20.100000000000001" customHeight="1">
      <c r="A1056" s="135"/>
      <c r="B1056" s="16"/>
      <c r="C1056" s="16"/>
      <c r="D1056" s="16"/>
      <c r="E1056" s="44" t="s">
        <v>637</v>
      </c>
      <c r="F1056" s="45" t="s">
        <v>448</v>
      </c>
      <c r="G1056" s="147">
        <v>0.45</v>
      </c>
      <c r="H1056" s="121">
        <v>0.32</v>
      </c>
      <c r="I1056" s="51">
        <f t="shared" si="58"/>
        <v>0.14000000000000001</v>
      </c>
    </row>
    <row r="1057" spans="1:11" s="11" customFormat="1" ht="20.100000000000001" customHeight="1">
      <c r="A1057" s="135"/>
      <c r="B1057" s="16"/>
      <c r="C1057" s="16"/>
      <c r="D1057" s="16"/>
      <c r="E1057" s="44" t="s">
        <v>660</v>
      </c>
      <c r="F1057" s="45" t="s">
        <v>645</v>
      </c>
      <c r="G1057" s="147">
        <v>1.9</v>
      </c>
      <c r="H1057" s="121">
        <v>7.2</v>
      </c>
      <c r="I1057" s="51">
        <f t="shared" si="58"/>
        <v>13.68</v>
      </c>
    </row>
    <row r="1058" spans="1:11" s="11" customFormat="1" ht="9.9499999999999993" customHeight="1">
      <c r="A1058" s="135"/>
      <c r="B1058" s="16"/>
      <c r="C1058" s="16"/>
      <c r="D1058" s="16"/>
      <c r="E1058" s="44" t="s">
        <v>657</v>
      </c>
      <c r="F1058" s="45" t="s">
        <v>471</v>
      </c>
      <c r="G1058" s="147">
        <v>0.45</v>
      </c>
      <c r="H1058" s="121">
        <v>60.7</v>
      </c>
      <c r="I1058" s="51">
        <f t="shared" si="58"/>
        <v>27.32</v>
      </c>
    </row>
    <row r="1059" spans="1:11" s="11" customFormat="1" ht="9.9499999999999993" customHeight="1">
      <c r="A1059" s="135"/>
      <c r="B1059" s="16"/>
      <c r="C1059" s="16"/>
      <c r="D1059" s="16"/>
      <c r="E1059" s="44" t="s">
        <v>638</v>
      </c>
      <c r="F1059" s="45" t="s">
        <v>476</v>
      </c>
      <c r="G1059" s="147">
        <v>525</v>
      </c>
      <c r="H1059" s="121">
        <v>0.8</v>
      </c>
      <c r="I1059" s="51">
        <f t="shared" si="58"/>
        <v>420</v>
      </c>
    </row>
    <row r="1060" spans="1:11" s="11" customFormat="1" ht="20.100000000000001" customHeight="1">
      <c r="A1060" s="135"/>
      <c r="B1060" s="16"/>
      <c r="C1060" s="16"/>
      <c r="D1060" s="16"/>
      <c r="E1060" s="44" t="s">
        <v>659</v>
      </c>
      <c r="F1060" s="45" t="s">
        <v>471</v>
      </c>
      <c r="G1060" s="147">
        <v>0.50749999999999995</v>
      </c>
      <c r="H1060" s="121">
        <v>82.78</v>
      </c>
      <c r="I1060" s="51">
        <f t="shared" si="58"/>
        <v>42.01</v>
      </c>
    </row>
    <row r="1061" spans="1:11" s="11" customFormat="1" ht="13.7" customHeight="1">
      <c r="A1061" s="135"/>
      <c r="B1061" s="16"/>
      <c r="C1061" s="16"/>
      <c r="D1061" s="16"/>
      <c r="E1061" s="124"/>
      <c r="F1061" s="177" t="s">
        <v>451</v>
      </c>
      <c r="G1061" s="178"/>
      <c r="H1061" s="179"/>
      <c r="I1061" s="168">
        <f>SUM(I1053:I1060)</f>
        <v>557.79</v>
      </c>
    </row>
    <row r="1062" spans="1:11" s="11" customFormat="1" ht="39.950000000000003" customHeight="1">
      <c r="A1062" s="110" t="s">
        <v>187</v>
      </c>
      <c r="B1062" s="110" t="s">
        <v>153</v>
      </c>
      <c r="C1062" s="110" t="s">
        <v>12</v>
      </c>
      <c r="D1062" s="132">
        <v>99431</v>
      </c>
      <c r="E1062" s="111" t="str">
        <f>VLOOKUP(D1062,SERVIÇOS_AGOST!$A$7:$D$7425,2,0)</f>
        <v>CONCRETAGEM DE LAJES EM EDIFICAÇÕES UNIFAMILIARES FEITAS COM SISTEMA DE FÔRMAS MANUSEÁVEIS, COM CONCRETO USINADO BOMBEÁVEL FCK 25 MPA - LANÇAMENTO, ADENSAMENTO E ACABAMENTO (EXCLUSIVE BOMBA LANÇA). AF_10/2021</v>
      </c>
      <c r="F1062" s="112" t="str">
        <f>VLOOKUP(D1062,SERVIÇOS_AGOST!$A$7:$D$7425,3,0)</f>
        <v>M3</v>
      </c>
      <c r="G1062" s="129">
        <f>VLOOKUP(D1062,SERVIÇOS_AGOST!$A$7:$D$7425,4,0)</f>
        <v>606.42999999999995</v>
      </c>
      <c r="H1062" s="114">
        <v>606.42999999999995</v>
      </c>
      <c r="I1062" s="115"/>
      <c r="K1062" s="116">
        <f>ROUND(H1062*0.72,2)</f>
        <v>436.63</v>
      </c>
    </row>
    <row r="1063" spans="1:11" s="11" customFormat="1" ht="9.9499999999999993" customHeight="1">
      <c r="A1063" s="135"/>
      <c r="B1063" s="16"/>
      <c r="C1063" s="16"/>
      <c r="D1063" s="16"/>
      <c r="E1063" s="136" t="s">
        <v>442</v>
      </c>
      <c r="F1063" s="125" t="s">
        <v>19</v>
      </c>
      <c r="G1063" s="137" t="s">
        <v>537</v>
      </c>
      <c r="H1063" s="97" t="s">
        <v>443</v>
      </c>
      <c r="I1063" s="138" t="s">
        <v>444</v>
      </c>
    </row>
    <row r="1064" spans="1:11" s="11" customFormat="1" ht="9.9499999999999993" customHeight="1">
      <c r="A1064" s="135"/>
      <c r="B1064" s="16"/>
      <c r="C1064" s="16"/>
      <c r="D1064" s="16"/>
      <c r="E1064" s="44" t="s">
        <v>466</v>
      </c>
      <c r="F1064" s="45" t="s">
        <v>464</v>
      </c>
      <c r="G1064" s="120">
        <v>0.13</v>
      </c>
      <c r="H1064" s="133" t="s">
        <v>467</v>
      </c>
      <c r="I1064" s="51">
        <f t="shared" ref="I1064:I1069" si="59">ROUND(G1064*H1064,2)</f>
        <v>2.42</v>
      </c>
    </row>
    <row r="1065" spans="1:11" s="11" customFormat="1" ht="9.9499999999999993" customHeight="1">
      <c r="A1065" s="135"/>
      <c r="B1065" s="16"/>
      <c r="C1065" s="16"/>
      <c r="D1065" s="16"/>
      <c r="E1065" s="44" t="s">
        <v>539</v>
      </c>
      <c r="F1065" s="45" t="s">
        <v>464</v>
      </c>
      <c r="G1065" s="120">
        <v>0.4</v>
      </c>
      <c r="H1065" s="133" t="s">
        <v>540</v>
      </c>
      <c r="I1065" s="51">
        <f t="shared" si="59"/>
        <v>7.55</v>
      </c>
    </row>
    <row r="1066" spans="1:11" s="11" customFormat="1" ht="9.9499999999999993" customHeight="1">
      <c r="A1066" s="135"/>
      <c r="B1066" s="16"/>
      <c r="C1066" s="16"/>
      <c r="D1066" s="16"/>
      <c r="E1066" s="44" t="s">
        <v>483</v>
      </c>
      <c r="F1066" s="45" t="s">
        <v>464</v>
      </c>
      <c r="G1066" s="120">
        <v>0.4</v>
      </c>
      <c r="H1066" s="133" t="s">
        <v>485</v>
      </c>
      <c r="I1066" s="51">
        <f t="shared" si="59"/>
        <v>5.79</v>
      </c>
    </row>
    <row r="1067" spans="1:11" s="11" customFormat="1" ht="20.100000000000001" customHeight="1">
      <c r="A1067" s="135"/>
      <c r="B1067" s="16"/>
      <c r="C1067" s="16"/>
      <c r="D1067" s="16"/>
      <c r="E1067" s="44" t="s">
        <v>632</v>
      </c>
      <c r="F1067" s="45" t="s">
        <v>446</v>
      </c>
      <c r="G1067" s="120">
        <v>0.05</v>
      </c>
      <c r="H1067" s="121">
        <v>1.06</v>
      </c>
      <c r="I1067" s="51">
        <f t="shared" si="59"/>
        <v>0.05</v>
      </c>
    </row>
    <row r="1068" spans="1:11" s="11" customFormat="1" ht="20.100000000000001" customHeight="1">
      <c r="A1068" s="135"/>
      <c r="B1068" s="16"/>
      <c r="C1068" s="16"/>
      <c r="D1068" s="16"/>
      <c r="E1068" s="44" t="s">
        <v>633</v>
      </c>
      <c r="F1068" s="45" t="s">
        <v>448</v>
      </c>
      <c r="G1068" s="120">
        <v>0.06</v>
      </c>
      <c r="H1068" s="121">
        <v>0.45</v>
      </c>
      <c r="I1068" s="51">
        <f t="shared" si="59"/>
        <v>0.03</v>
      </c>
    </row>
    <row r="1069" spans="1:11" s="11" customFormat="1" ht="20.100000000000001" customHeight="1">
      <c r="A1069" s="135"/>
      <c r="B1069" s="16"/>
      <c r="C1069" s="16"/>
      <c r="D1069" s="16"/>
      <c r="E1069" s="44" t="s">
        <v>661</v>
      </c>
      <c r="F1069" s="45" t="s">
        <v>471</v>
      </c>
      <c r="G1069" s="147">
        <v>1</v>
      </c>
      <c r="H1069" s="121">
        <v>420.8</v>
      </c>
      <c r="I1069" s="51">
        <f t="shared" si="59"/>
        <v>420.8</v>
      </c>
    </row>
    <row r="1070" spans="1:11" s="11" customFormat="1" ht="13.7" customHeight="1">
      <c r="A1070" s="135"/>
      <c r="B1070" s="16"/>
      <c r="C1070" s="16"/>
      <c r="D1070" s="16"/>
      <c r="E1070" s="124"/>
      <c r="F1070" s="177" t="s">
        <v>451</v>
      </c>
      <c r="G1070" s="178"/>
      <c r="H1070" s="179"/>
      <c r="I1070" s="168">
        <f>SUM(I1064:I1069)</f>
        <v>436.64</v>
      </c>
    </row>
    <row r="1071" spans="1:11" s="11" customFormat="1" ht="39.950000000000003" customHeight="1">
      <c r="A1071" s="110" t="s">
        <v>188</v>
      </c>
      <c r="B1071" s="110" t="s">
        <v>153</v>
      </c>
      <c r="C1071" s="110" t="s">
        <v>12</v>
      </c>
      <c r="D1071" s="132">
        <v>99434</v>
      </c>
      <c r="E1071" s="111" t="str">
        <f>VLOOKUP(D1071,SERVIÇOS_AGOST!$A$7:$D$7425,2,0)</f>
        <v>CONCRETAGEM DE LAJES EM EDIFICAÇÕES MULTIFAMILIARES FEITAS COM SISTEMA DE FÔRMAS MANUSEÁVEIS, COM CONCRETO USINADO BOMBEÁVEL FCK 25 MPA - LANÇAMENTO, ADENSAMENTO E ACABAMENTO (EXCLUSIVE BOMBA LANÇA). AF_10/2021</v>
      </c>
      <c r="F1071" s="112" t="str">
        <f>VLOOKUP(D1071,SERVIÇOS_AGOST!$A$7:$D$7425,3,0)</f>
        <v>M3</v>
      </c>
      <c r="G1071" s="129">
        <f>VLOOKUP(D1071,SERVIÇOS_AGOST!$A$7:$D$7425,4,0)</f>
        <v>609.30999999999995</v>
      </c>
      <c r="H1071" s="114">
        <v>609.30999999999995</v>
      </c>
      <c r="I1071" s="115"/>
      <c r="K1071" s="116">
        <f>ROUND(H1071*0.72,2)</f>
        <v>438.7</v>
      </c>
    </row>
    <row r="1072" spans="1:11" s="11" customFormat="1" ht="9.9499999999999993" customHeight="1">
      <c r="A1072" s="135"/>
      <c r="B1072" s="16"/>
      <c r="C1072" s="16"/>
      <c r="D1072" s="16"/>
      <c r="E1072" s="136" t="s">
        <v>442</v>
      </c>
      <c r="F1072" s="125" t="s">
        <v>19</v>
      </c>
      <c r="G1072" s="137" t="s">
        <v>537</v>
      </c>
      <c r="H1072" s="97" t="s">
        <v>443</v>
      </c>
      <c r="I1072" s="138" t="s">
        <v>444</v>
      </c>
    </row>
    <row r="1073" spans="1:11" s="11" customFormat="1" ht="9.9499999999999993" customHeight="1">
      <c r="A1073" s="135"/>
      <c r="B1073" s="16"/>
      <c r="C1073" s="16"/>
      <c r="D1073" s="16"/>
      <c r="E1073" s="44" t="s">
        <v>466</v>
      </c>
      <c r="F1073" s="45" t="s">
        <v>464</v>
      </c>
      <c r="G1073" s="147">
        <v>0.16</v>
      </c>
      <c r="H1073" s="133" t="s">
        <v>467</v>
      </c>
      <c r="I1073" s="51">
        <f t="shared" ref="I1073:I1078" si="60">ROUND(G1073*H1073,2)</f>
        <v>2.98</v>
      </c>
    </row>
    <row r="1074" spans="1:11" s="11" customFormat="1" ht="9.9499999999999993" customHeight="1">
      <c r="A1074" s="135"/>
      <c r="B1074" s="16"/>
      <c r="C1074" s="16"/>
      <c r="D1074" s="16"/>
      <c r="E1074" s="44" t="s">
        <v>539</v>
      </c>
      <c r="F1074" s="45" t="s">
        <v>464</v>
      </c>
      <c r="G1074" s="147">
        <v>0.4</v>
      </c>
      <c r="H1074" s="133" t="s">
        <v>540</v>
      </c>
      <c r="I1074" s="51">
        <f t="shared" si="60"/>
        <v>7.55</v>
      </c>
    </row>
    <row r="1075" spans="1:11" s="11" customFormat="1" ht="9.9499999999999993" customHeight="1">
      <c r="A1075" s="135"/>
      <c r="B1075" s="16"/>
      <c r="C1075" s="16"/>
      <c r="D1075" s="16"/>
      <c r="E1075" s="44" t="s">
        <v>483</v>
      </c>
      <c r="F1075" s="45" t="s">
        <v>464</v>
      </c>
      <c r="G1075" s="147">
        <v>0.5</v>
      </c>
      <c r="H1075" s="133" t="s">
        <v>485</v>
      </c>
      <c r="I1075" s="51">
        <f t="shared" si="60"/>
        <v>7.24</v>
      </c>
    </row>
    <row r="1076" spans="1:11" s="11" customFormat="1" ht="20.100000000000001" customHeight="1">
      <c r="A1076" s="135"/>
      <c r="B1076" s="16"/>
      <c r="C1076" s="16"/>
      <c r="D1076" s="16"/>
      <c r="E1076" s="44" t="s">
        <v>632</v>
      </c>
      <c r="F1076" s="45" t="s">
        <v>446</v>
      </c>
      <c r="G1076" s="147">
        <v>0.06</v>
      </c>
      <c r="H1076" s="121">
        <v>1.06</v>
      </c>
      <c r="I1076" s="51">
        <f t="shared" si="60"/>
        <v>0.06</v>
      </c>
    </row>
    <row r="1077" spans="1:11" s="11" customFormat="1" ht="20.100000000000001" customHeight="1">
      <c r="A1077" s="135"/>
      <c r="B1077" s="16"/>
      <c r="C1077" s="16"/>
      <c r="D1077" s="16"/>
      <c r="E1077" s="44" t="s">
        <v>633</v>
      </c>
      <c r="F1077" s="45" t="s">
        <v>448</v>
      </c>
      <c r="G1077" s="147">
        <v>7.0000000000000007E-2</v>
      </c>
      <c r="H1077" s="121">
        <v>0.45</v>
      </c>
      <c r="I1077" s="51">
        <f t="shared" si="60"/>
        <v>0.03</v>
      </c>
    </row>
    <row r="1078" spans="1:11" s="11" customFormat="1" ht="20.100000000000001" customHeight="1">
      <c r="A1078" s="135"/>
      <c r="B1078" s="16"/>
      <c r="C1078" s="16"/>
      <c r="D1078" s="16"/>
      <c r="E1078" s="44" t="s">
        <v>661</v>
      </c>
      <c r="F1078" s="45" t="s">
        <v>471</v>
      </c>
      <c r="G1078" s="147">
        <v>1</v>
      </c>
      <c r="H1078" s="121">
        <v>420.8</v>
      </c>
      <c r="I1078" s="51">
        <f t="shared" si="60"/>
        <v>420.8</v>
      </c>
    </row>
    <row r="1079" spans="1:11" s="11" customFormat="1" ht="13.7" customHeight="1">
      <c r="A1079" s="135"/>
      <c r="B1079" s="16"/>
      <c r="C1079" s="16"/>
      <c r="D1079" s="16"/>
      <c r="E1079" s="124"/>
      <c r="F1079" s="177" t="s">
        <v>451</v>
      </c>
      <c r="G1079" s="178"/>
      <c r="H1079" s="179"/>
      <c r="I1079" s="168">
        <f>SUM(I1073:I1078)</f>
        <v>438.66</v>
      </c>
      <c r="J1079" s="183"/>
    </row>
    <row r="1080" spans="1:11" s="11" customFormat="1" ht="30" customHeight="1">
      <c r="A1080" s="110" t="s">
        <v>189</v>
      </c>
      <c r="B1080" s="110" t="s">
        <v>153</v>
      </c>
      <c r="C1080" s="110" t="s">
        <v>12</v>
      </c>
      <c r="D1080" s="132">
        <v>99235</v>
      </c>
      <c r="E1080" s="111" t="str">
        <f>VLOOKUP(D1080,SERVIÇOS_AGOST!$A$7:$D$7425,2,0)</f>
        <v>CONCRETAGEM DE EDIFICAÇÕES (PAREDES E LAJES) FEITAS COM SISTEMA DE FÔRMAS MANUSEÁVEIS, COM CONCRETO USINADO AUTOADENSÁVEL FCK 25 MPA - LANÇAMENTO E ACABAMENTO. AF_10/2021</v>
      </c>
      <c r="F1080" s="112" t="str">
        <f>VLOOKUP(D1080,SERVIÇOS_AGOST!$A$7:$D$7425,3,0)</f>
        <v>M3</v>
      </c>
      <c r="G1080" s="129">
        <f>VLOOKUP(D1080,SERVIÇOS_AGOST!$A$7:$D$7425,4,0)</f>
        <v>588.17999999999995</v>
      </c>
      <c r="H1080" s="114">
        <v>588.17999999999995</v>
      </c>
      <c r="I1080" s="115"/>
      <c r="K1080" s="116">
        <f>ROUND(H1080*0.72,2)</f>
        <v>423.49</v>
      </c>
    </row>
    <row r="1081" spans="1:11" s="11" customFormat="1" ht="9.9499999999999993" customHeight="1">
      <c r="A1081" s="135"/>
      <c r="B1081" s="16"/>
      <c r="C1081" s="16"/>
      <c r="D1081" s="16"/>
      <c r="E1081" s="136" t="s">
        <v>442</v>
      </c>
      <c r="F1081" s="125" t="s">
        <v>19</v>
      </c>
      <c r="G1081" s="137" t="s">
        <v>537</v>
      </c>
      <c r="H1081" s="97" t="s">
        <v>443</v>
      </c>
      <c r="I1081" s="138" t="s">
        <v>444</v>
      </c>
    </row>
    <row r="1082" spans="1:11" s="11" customFormat="1" ht="9.9499999999999993" customHeight="1">
      <c r="A1082" s="135"/>
      <c r="B1082" s="16"/>
      <c r="C1082" s="16"/>
      <c r="D1082" s="16"/>
      <c r="E1082" s="44" t="s">
        <v>466</v>
      </c>
      <c r="F1082" s="45" t="s">
        <v>464</v>
      </c>
      <c r="G1082" s="147">
        <v>0.16500000000000001</v>
      </c>
      <c r="H1082" s="133" t="s">
        <v>467</v>
      </c>
      <c r="I1082" s="51">
        <f>ROUND(G1082*H1082,2)</f>
        <v>3.07</v>
      </c>
    </row>
    <row r="1083" spans="1:11" s="11" customFormat="1" ht="9.9499999999999993" customHeight="1">
      <c r="A1083" s="135"/>
      <c r="B1083" s="16"/>
      <c r="C1083" s="16"/>
      <c r="D1083" s="16"/>
      <c r="E1083" s="44" t="s">
        <v>539</v>
      </c>
      <c r="F1083" s="45" t="s">
        <v>464</v>
      </c>
      <c r="G1083" s="147">
        <v>0.3</v>
      </c>
      <c r="H1083" s="133" t="s">
        <v>540</v>
      </c>
      <c r="I1083" s="51">
        <f>ROUND(G1083*H1083,2)</f>
        <v>5.66</v>
      </c>
    </row>
    <row r="1084" spans="1:11" s="11" customFormat="1" ht="9.9499999999999993" customHeight="1">
      <c r="A1084" s="135"/>
      <c r="B1084" s="16"/>
      <c r="C1084" s="16"/>
      <c r="D1084" s="16"/>
      <c r="E1084" s="44" t="s">
        <v>483</v>
      </c>
      <c r="F1084" s="45" t="s">
        <v>464</v>
      </c>
      <c r="G1084" s="147">
        <v>0.4</v>
      </c>
      <c r="H1084" s="133" t="s">
        <v>485</v>
      </c>
      <c r="I1084" s="51">
        <f>ROUND(G1084*H1084,2)</f>
        <v>5.79</v>
      </c>
    </row>
    <row r="1085" spans="1:11" s="11" customFormat="1" ht="20.100000000000001" customHeight="1">
      <c r="A1085" s="135"/>
      <c r="B1085" s="16"/>
      <c r="C1085" s="16"/>
      <c r="D1085" s="16"/>
      <c r="E1085" s="44" t="s">
        <v>662</v>
      </c>
      <c r="F1085" s="45" t="s">
        <v>471</v>
      </c>
      <c r="G1085" s="147">
        <v>1</v>
      </c>
      <c r="H1085" s="121">
        <v>408.97</v>
      </c>
      <c r="I1085" s="51">
        <f>ROUND(G1085*H1085,2)</f>
        <v>408.97</v>
      </c>
    </row>
    <row r="1086" spans="1:11" s="11" customFormat="1" ht="13.7" customHeight="1">
      <c r="A1086" s="135"/>
      <c r="B1086" s="16"/>
      <c r="C1086" s="16"/>
      <c r="D1086" s="16"/>
      <c r="E1086" s="124"/>
      <c r="F1086" s="177" t="s">
        <v>451</v>
      </c>
      <c r="G1086" s="178"/>
      <c r="H1086" s="179"/>
      <c r="I1086" s="181">
        <f>SUM(I1082:I1085)</f>
        <v>423.49</v>
      </c>
    </row>
    <row r="1087" spans="1:11" s="11" customFormat="1" ht="30" customHeight="1">
      <c r="A1087" s="110" t="s">
        <v>190</v>
      </c>
      <c r="B1087" s="110" t="s">
        <v>153</v>
      </c>
      <c r="C1087" s="110" t="s">
        <v>12</v>
      </c>
      <c r="D1087" s="132">
        <v>99439</v>
      </c>
      <c r="E1087" s="111" t="str">
        <f>VLOOKUP(D1087,SERVIÇOS_AGOST!$A$7:$D$7425,2,0)</f>
        <v>CONCRETAGEM DE EDIFICAÇÕES (PAREDES E LAJES) FEITAS COM SISTEMA DE FÔRMAS MANUSEÁVEIS, COM CONCRETO USINADO BOMBEÁVEL FCK 25 MPA - LANÇAMENTO, ADENSAMENTO E ACABAMENTO (EXCLUSIVE BOMBA LANÇA). AF_10/2021</v>
      </c>
      <c r="F1087" s="112" t="str">
        <f>VLOOKUP(D1087,SERVIÇOS_AGOST!$A$7:$D$7425,3,0)</f>
        <v>M3</v>
      </c>
      <c r="G1087" s="129">
        <f>VLOOKUP(D1087,SERVIÇOS_AGOST!$A$7:$D$7425,4,0)</f>
        <v>596.67999999999995</v>
      </c>
      <c r="H1087" s="114">
        <v>596.67999999999995</v>
      </c>
      <c r="I1087" s="115"/>
      <c r="K1087" s="116">
        <f>ROUND(H1087*0.72,2)</f>
        <v>429.61</v>
      </c>
    </row>
    <row r="1088" spans="1:11" s="11" customFormat="1" ht="9.9499999999999993" customHeight="1">
      <c r="A1088" s="135"/>
      <c r="B1088" s="16"/>
      <c r="C1088" s="16"/>
      <c r="D1088" s="16"/>
      <c r="E1088" s="136" t="s">
        <v>442</v>
      </c>
      <c r="F1088" s="125" t="s">
        <v>19</v>
      </c>
      <c r="G1088" s="137" t="s">
        <v>537</v>
      </c>
      <c r="H1088" s="97" t="s">
        <v>443</v>
      </c>
      <c r="I1088" s="138" t="s">
        <v>444</v>
      </c>
    </row>
    <row r="1089" spans="1:11" s="11" customFormat="1" ht="9.9499999999999993" customHeight="1">
      <c r="A1089" s="135"/>
      <c r="B1089" s="16"/>
      <c r="C1089" s="16"/>
      <c r="D1089" s="16"/>
      <c r="E1089" s="44" t="s">
        <v>466</v>
      </c>
      <c r="F1089" s="45" t="s">
        <v>464</v>
      </c>
      <c r="G1089" s="147">
        <v>0.06</v>
      </c>
      <c r="H1089" s="133" t="s">
        <v>467</v>
      </c>
      <c r="I1089" s="51">
        <f t="shared" ref="I1089:I1094" si="61">ROUND(G1089*H1089,2)</f>
        <v>1.1200000000000001</v>
      </c>
    </row>
    <row r="1090" spans="1:11" s="11" customFormat="1" ht="9.9499999999999993" customHeight="1">
      <c r="A1090" s="135"/>
      <c r="B1090" s="16"/>
      <c r="C1090" s="16"/>
      <c r="D1090" s="16"/>
      <c r="E1090" s="44" t="s">
        <v>539</v>
      </c>
      <c r="F1090" s="45" t="s">
        <v>464</v>
      </c>
      <c r="G1090" s="147">
        <v>0.2</v>
      </c>
      <c r="H1090" s="133" t="s">
        <v>540</v>
      </c>
      <c r="I1090" s="51">
        <f t="shared" si="61"/>
        <v>3.77</v>
      </c>
    </row>
    <row r="1091" spans="1:11" s="11" customFormat="1" ht="9.9499999999999993" customHeight="1">
      <c r="A1091" s="135"/>
      <c r="B1091" s="16"/>
      <c r="C1091" s="16"/>
      <c r="D1091" s="16"/>
      <c r="E1091" s="44" t="s">
        <v>483</v>
      </c>
      <c r="F1091" s="45" t="s">
        <v>464</v>
      </c>
      <c r="G1091" s="147">
        <f>0.4-0.13545266</f>
        <v>0.26454734000000002</v>
      </c>
      <c r="H1091" s="133" t="s">
        <v>485</v>
      </c>
      <c r="I1091" s="51">
        <f t="shared" si="61"/>
        <v>3.83</v>
      </c>
      <c r="K1091" s="134">
        <f>I1095-K1087</f>
        <v>0</v>
      </c>
    </row>
    <row r="1092" spans="1:11" s="11" customFormat="1" ht="20.100000000000001" customHeight="1">
      <c r="A1092" s="135"/>
      <c r="B1092" s="16"/>
      <c r="C1092" s="16"/>
      <c r="D1092" s="16"/>
      <c r="E1092" s="44" t="s">
        <v>632</v>
      </c>
      <c r="F1092" s="45" t="s">
        <v>446</v>
      </c>
      <c r="G1092" s="147">
        <v>0.06</v>
      </c>
      <c r="H1092" s="121">
        <v>1.06</v>
      </c>
      <c r="I1092" s="51">
        <f t="shared" si="61"/>
        <v>0.06</v>
      </c>
      <c r="K1092" s="134">
        <f>K1091/H1091</f>
        <v>0</v>
      </c>
    </row>
    <row r="1093" spans="1:11" s="11" customFormat="1" ht="20.100000000000001" customHeight="1">
      <c r="A1093" s="135"/>
      <c r="B1093" s="16"/>
      <c r="C1093" s="16"/>
      <c r="D1093" s="16"/>
      <c r="E1093" s="44" t="s">
        <v>633</v>
      </c>
      <c r="F1093" s="45" t="s">
        <v>448</v>
      </c>
      <c r="G1093" s="118" t="s">
        <v>663</v>
      </c>
      <c r="H1093" s="121">
        <v>0.45</v>
      </c>
      <c r="I1093" s="51">
        <f t="shared" si="61"/>
        <v>0.03</v>
      </c>
    </row>
    <row r="1094" spans="1:11" s="11" customFormat="1" ht="20.100000000000001" customHeight="1">
      <c r="E1094" s="44" t="s">
        <v>661</v>
      </c>
      <c r="F1094" s="45" t="s">
        <v>471</v>
      </c>
      <c r="G1094" s="184">
        <v>1</v>
      </c>
      <c r="H1094" s="121">
        <v>420.8</v>
      </c>
      <c r="I1094" s="51">
        <f t="shared" si="61"/>
        <v>420.8</v>
      </c>
    </row>
    <row r="1095" spans="1:11" s="11" customFormat="1" ht="13.7" customHeight="1">
      <c r="A1095" s="135"/>
      <c r="B1095" s="16"/>
      <c r="C1095" s="16"/>
      <c r="D1095" s="16"/>
      <c r="E1095" s="124"/>
      <c r="F1095" s="177" t="s">
        <v>451</v>
      </c>
      <c r="G1095" s="178"/>
      <c r="H1095" s="179"/>
      <c r="I1095" s="168">
        <f>SUM(I1089:I1094)</f>
        <v>429.61</v>
      </c>
    </row>
    <row r="1096" spans="1:11" s="11" customFormat="1" ht="20.100000000000001" customHeight="1">
      <c r="A1096" s="110" t="s">
        <v>191</v>
      </c>
      <c r="B1096" s="110" t="s">
        <v>153</v>
      </c>
      <c r="C1096" s="110" t="s">
        <v>12</v>
      </c>
      <c r="D1096" s="132">
        <v>103669</v>
      </c>
      <c r="E1096" s="111" t="str">
        <f>VLOOKUP(D1096,SERVIÇOS_AGOST!$A$7:$D$7425,2,0)</f>
        <v>CONCRETAGEM DE PILARES, FCK = 25 MPA,  COM USO DE BALDES - LANÇAMENTO, ADENSAMENTO E ACABAMENTO. AF_02/2022</v>
      </c>
      <c r="F1096" s="112" t="str">
        <f>VLOOKUP(D1096,SERVIÇOS_AGOST!$A$7:$D$7425,3,0)</f>
        <v>M3</v>
      </c>
      <c r="G1096" s="129">
        <f>VLOOKUP(D1096,SERVIÇOS_AGOST!$A$7:$D$7425,4,0)</f>
        <v>784.49</v>
      </c>
      <c r="H1096" s="114">
        <v>784.49</v>
      </c>
      <c r="I1096" s="115"/>
      <c r="K1096" s="116">
        <f>ROUND(H1096*0.72,2)</f>
        <v>564.83000000000004</v>
      </c>
    </row>
    <row r="1097" spans="1:11" s="11" customFormat="1" ht="9.9499999999999993" customHeight="1">
      <c r="A1097" s="135"/>
      <c r="B1097" s="16"/>
      <c r="C1097" s="16"/>
      <c r="D1097" s="16"/>
      <c r="E1097" s="136" t="s">
        <v>442</v>
      </c>
      <c r="F1097" s="125" t="s">
        <v>19</v>
      </c>
      <c r="G1097" s="137" t="s">
        <v>537</v>
      </c>
      <c r="H1097" s="97" t="s">
        <v>443</v>
      </c>
      <c r="I1097" s="138" t="s">
        <v>444</v>
      </c>
    </row>
    <row r="1098" spans="1:11" s="11" customFormat="1" ht="9.9499999999999993" customHeight="1">
      <c r="A1098" s="135"/>
      <c r="B1098" s="16"/>
      <c r="C1098" s="16"/>
      <c r="D1098" s="16"/>
      <c r="E1098" s="44" t="s">
        <v>466</v>
      </c>
      <c r="F1098" s="45" t="s">
        <v>464</v>
      </c>
      <c r="G1098" s="147">
        <v>1.5</v>
      </c>
      <c r="H1098" s="133" t="s">
        <v>467</v>
      </c>
      <c r="I1098" s="51">
        <f t="shared" ref="I1098:I1103" si="62">ROUND(G1098*H1098,2)</f>
        <v>27.95</v>
      </c>
    </row>
    <row r="1099" spans="1:11" s="11" customFormat="1" ht="9.9499999999999993" customHeight="1">
      <c r="A1099" s="135"/>
      <c r="B1099" s="16"/>
      <c r="C1099" s="16"/>
      <c r="D1099" s="16"/>
      <c r="E1099" s="44" t="s">
        <v>539</v>
      </c>
      <c r="F1099" s="45" t="s">
        <v>464</v>
      </c>
      <c r="G1099" s="147">
        <v>1.5</v>
      </c>
      <c r="H1099" s="133" t="s">
        <v>540</v>
      </c>
      <c r="I1099" s="51">
        <f t="shared" si="62"/>
        <v>28.31</v>
      </c>
    </row>
    <row r="1100" spans="1:11" s="11" customFormat="1" ht="9.9499999999999993" customHeight="1">
      <c r="E1100" s="44" t="s">
        <v>483</v>
      </c>
      <c r="F1100" s="45" t="s">
        <v>464</v>
      </c>
      <c r="G1100" s="184">
        <f>7.377-1.431982</f>
        <v>5.9450179999999992</v>
      </c>
      <c r="H1100" s="133" t="s">
        <v>485</v>
      </c>
      <c r="I1100" s="51">
        <f t="shared" si="62"/>
        <v>86.02</v>
      </c>
    </row>
    <row r="1101" spans="1:11" s="11" customFormat="1" ht="20.100000000000001" customHeight="1">
      <c r="A1101" s="135"/>
      <c r="B1101" s="16"/>
      <c r="C1101" s="16"/>
      <c r="D1101" s="16"/>
      <c r="E1101" s="44" t="s">
        <v>632</v>
      </c>
      <c r="F1101" s="45" t="s">
        <v>446</v>
      </c>
      <c r="G1101" s="118" t="s">
        <v>664</v>
      </c>
      <c r="H1101" s="121">
        <v>1.06</v>
      </c>
      <c r="I1101" s="51">
        <f t="shared" si="62"/>
        <v>1.1000000000000001</v>
      </c>
    </row>
    <row r="1102" spans="1:11" s="11" customFormat="1" ht="20.100000000000001" customHeight="1">
      <c r="A1102" s="135"/>
      <c r="B1102" s="16"/>
      <c r="C1102" s="16"/>
      <c r="D1102" s="16"/>
      <c r="E1102" s="44" t="s">
        <v>633</v>
      </c>
      <c r="F1102" s="45" t="s">
        <v>448</v>
      </c>
      <c r="G1102" s="118" t="s">
        <v>665</v>
      </c>
      <c r="H1102" s="121">
        <v>0.45</v>
      </c>
      <c r="I1102" s="51">
        <f t="shared" si="62"/>
        <v>0.64</v>
      </c>
    </row>
    <row r="1103" spans="1:11" s="11" customFormat="1" ht="20.100000000000001" customHeight="1">
      <c r="A1103" s="135"/>
      <c r="B1103" s="16"/>
      <c r="C1103" s="16"/>
      <c r="D1103" s="16"/>
      <c r="E1103" s="44" t="s">
        <v>661</v>
      </c>
      <c r="F1103" s="45" t="s">
        <v>471</v>
      </c>
      <c r="G1103" s="147">
        <v>1</v>
      </c>
      <c r="H1103" s="121">
        <v>420.8</v>
      </c>
      <c r="I1103" s="51">
        <f t="shared" si="62"/>
        <v>420.8</v>
      </c>
    </row>
    <row r="1104" spans="1:11" s="11" customFormat="1" ht="13.7" customHeight="1">
      <c r="A1104" s="135"/>
      <c r="B1104" s="16"/>
      <c r="C1104" s="16"/>
      <c r="D1104" s="16"/>
      <c r="E1104" s="124"/>
      <c r="F1104" s="177" t="s">
        <v>451</v>
      </c>
      <c r="G1104" s="178"/>
      <c r="H1104" s="179"/>
      <c r="I1104" s="168">
        <f>SUM(I1098:I1103)</f>
        <v>564.81999999999994</v>
      </c>
    </row>
    <row r="1105" spans="1:11" s="11" customFormat="1" ht="20.100000000000001" customHeight="1">
      <c r="A1105" s="110" t="s">
        <v>192</v>
      </c>
      <c r="B1105" s="110" t="s">
        <v>153</v>
      </c>
      <c r="C1105" s="110" t="s">
        <v>12</v>
      </c>
      <c r="D1105" s="132">
        <v>103672</v>
      </c>
      <c r="E1105" s="111" t="str">
        <f>VLOOKUP(D1105,SERVIÇOS_AGOST!$A$7:$D$7425,2,0)</f>
        <v>CONCRETAGEM DE PILARES, FCK = 25 MPA, COM USO DE BOMBA - LANÇAMENTO, ADENSAMENTO E ACABAMENTO. AF_02/2022</v>
      </c>
      <c r="F1105" s="112" t="str">
        <f>VLOOKUP(D1105,SERVIÇOS_AGOST!$A$7:$D$7425,3,0)</f>
        <v>M3</v>
      </c>
      <c r="G1105" s="129">
        <f>VLOOKUP(D1105,SERVIÇOS_AGOST!$A$7:$D$7425,4,0)</f>
        <v>577.83000000000004</v>
      </c>
      <c r="H1105" s="114">
        <v>577.83000000000004</v>
      </c>
      <c r="I1105" s="115"/>
      <c r="K1105" s="116">
        <f>ROUND(H1105*0.72,2)</f>
        <v>416.04</v>
      </c>
    </row>
    <row r="1106" spans="1:11" s="11" customFormat="1" ht="9.9499999999999993" customHeight="1">
      <c r="A1106" s="135"/>
      <c r="B1106" s="16"/>
      <c r="C1106" s="16"/>
      <c r="D1106" s="16"/>
      <c r="E1106" s="136" t="s">
        <v>442</v>
      </c>
      <c r="F1106" s="125" t="s">
        <v>19</v>
      </c>
      <c r="G1106" s="137" t="s">
        <v>537</v>
      </c>
      <c r="H1106" s="97" t="s">
        <v>443</v>
      </c>
      <c r="I1106" s="138" t="s">
        <v>444</v>
      </c>
    </row>
    <row r="1107" spans="1:11" s="11" customFormat="1" ht="9.9499999999999993" customHeight="1">
      <c r="A1107" s="135"/>
      <c r="B1107" s="16"/>
      <c r="C1107" s="16"/>
      <c r="D1107" s="16"/>
      <c r="E1107" s="44" t="s">
        <v>466</v>
      </c>
      <c r="F1107" s="45" t="s">
        <v>464</v>
      </c>
      <c r="G1107" s="147">
        <v>0.1</v>
      </c>
      <c r="H1107" s="133" t="s">
        <v>467</v>
      </c>
      <c r="I1107" s="51">
        <f t="shared" ref="I1107:I1112" si="63">ROUND(G1107*H1107,2)</f>
        <v>1.86</v>
      </c>
    </row>
    <row r="1108" spans="1:11" s="11" customFormat="1" ht="9.9499999999999993" customHeight="1">
      <c r="A1108" s="135"/>
      <c r="B1108" s="16"/>
      <c r="C1108" s="16"/>
      <c r="D1108" s="16"/>
      <c r="E1108" s="44" t="s">
        <v>539</v>
      </c>
      <c r="F1108" s="45" t="s">
        <v>464</v>
      </c>
      <c r="G1108" s="147">
        <v>0.1</v>
      </c>
      <c r="H1108" s="133" t="s">
        <v>540</v>
      </c>
      <c r="I1108" s="51">
        <f t="shared" si="63"/>
        <v>1.89</v>
      </c>
    </row>
    <row r="1109" spans="1:11" s="11" customFormat="1" ht="9.9499999999999993" customHeight="1">
      <c r="A1109" s="135"/>
      <c r="B1109" s="16"/>
      <c r="C1109" s="16"/>
      <c r="D1109" s="16"/>
      <c r="E1109" s="44" t="s">
        <v>483</v>
      </c>
      <c r="F1109" s="45" t="s">
        <v>464</v>
      </c>
      <c r="G1109" s="147">
        <f>1.345-0.79129232</f>
        <v>0.55370767999999992</v>
      </c>
      <c r="H1109" s="133" t="s">
        <v>485</v>
      </c>
      <c r="I1109" s="51">
        <f t="shared" si="63"/>
        <v>8.01</v>
      </c>
    </row>
    <row r="1110" spans="1:11" s="11" customFormat="1" ht="20.100000000000001" customHeight="1">
      <c r="A1110" s="135"/>
      <c r="B1110" s="16"/>
      <c r="C1110" s="16"/>
      <c r="D1110" s="16"/>
      <c r="E1110" s="44" t="s">
        <v>632</v>
      </c>
      <c r="F1110" s="45" t="s">
        <v>446</v>
      </c>
      <c r="G1110" s="118" t="s">
        <v>666</v>
      </c>
      <c r="H1110" s="121">
        <v>1.06</v>
      </c>
      <c r="I1110" s="51">
        <f t="shared" si="63"/>
        <v>0.1</v>
      </c>
    </row>
    <row r="1111" spans="1:11" s="11" customFormat="1" ht="20.100000000000001" customHeight="1">
      <c r="A1111" s="135"/>
      <c r="B1111" s="16"/>
      <c r="C1111" s="16"/>
      <c r="D1111" s="16"/>
      <c r="E1111" s="44" t="s">
        <v>633</v>
      </c>
      <c r="F1111" s="45" t="s">
        <v>448</v>
      </c>
      <c r="G1111" s="118" t="s">
        <v>667</v>
      </c>
      <c r="H1111" s="121">
        <v>0.45</v>
      </c>
      <c r="I1111" s="51">
        <f t="shared" si="63"/>
        <v>0.06</v>
      </c>
    </row>
    <row r="1112" spans="1:11" s="11" customFormat="1" ht="20.100000000000001" customHeight="1">
      <c r="E1112" s="44" t="s">
        <v>668</v>
      </c>
      <c r="F1112" s="45" t="s">
        <v>471</v>
      </c>
      <c r="G1112" s="184">
        <v>1</v>
      </c>
      <c r="H1112" s="121">
        <v>404.12</v>
      </c>
      <c r="I1112" s="51">
        <f t="shared" si="63"/>
        <v>404.12</v>
      </c>
    </row>
    <row r="1113" spans="1:11" s="11" customFormat="1" ht="13.7" customHeight="1">
      <c r="A1113" s="135"/>
      <c r="B1113" s="16"/>
      <c r="C1113" s="16"/>
      <c r="D1113" s="16"/>
      <c r="E1113" s="124"/>
      <c r="F1113" s="177" t="s">
        <v>451</v>
      </c>
      <c r="G1113" s="178"/>
      <c r="H1113" s="179"/>
      <c r="I1113" s="168">
        <f>SUM(I1107:I1112)</f>
        <v>416.04</v>
      </c>
    </row>
    <row r="1114" spans="1:11" s="11" customFormat="1" ht="9.9499999999999993" customHeight="1">
      <c r="A1114" s="185" t="s">
        <v>193</v>
      </c>
      <c r="B1114" s="185" t="s">
        <v>153</v>
      </c>
      <c r="C1114" s="185" t="s">
        <v>12</v>
      </c>
      <c r="D1114" s="186">
        <v>92722</v>
      </c>
      <c r="E1114" s="187" t="e">
        <f>VLOOKUP(D1114,SERVIÇOS_AGOST!$A$7:$D$7425,2,0)</f>
        <v>#N/A</v>
      </c>
      <c r="F1114" s="188"/>
      <c r="G1114" s="189"/>
      <c r="H1114" s="190"/>
      <c r="I1114" s="191"/>
    </row>
    <row r="1115" spans="1:11" s="11" customFormat="1" ht="9.9499999999999993" customHeight="1">
      <c r="A1115" s="135"/>
      <c r="B1115" s="16"/>
      <c r="C1115" s="16"/>
      <c r="D1115" s="16"/>
      <c r="E1115" s="136" t="s">
        <v>442</v>
      </c>
      <c r="F1115" s="125" t="s">
        <v>19</v>
      </c>
      <c r="G1115" s="137" t="s">
        <v>537</v>
      </c>
      <c r="H1115" s="97" t="s">
        <v>443</v>
      </c>
      <c r="I1115" s="138" t="s">
        <v>444</v>
      </c>
    </row>
    <row r="1116" spans="1:11" s="11" customFormat="1" ht="13.7" customHeight="1">
      <c r="A1116" s="135"/>
      <c r="B1116" s="16"/>
      <c r="C1116" s="16"/>
      <c r="D1116" s="16"/>
      <c r="E1116" s="124"/>
      <c r="F1116" s="177" t="s">
        <v>451</v>
      </c>
      <c r="G1116" s="178"/>
      <c r="H1116" s="179"/>
      <c r="I1116" s="168">
        <v>0</v>
      </c>
    </row>
    <row r="1117" spans="1:11" s="11" customFormat="1" ht="20.100000000000001" customHeight="1">
      <c r="A1117" s="110" t="s">
        <v>194</v>
      </c>
      <c r="B1117" s="110" t="s">
        <v>153</v>
      </c>
      <c r="C1117" s="110" t="s">
        <v>12</v>
      </c>
      <c r="D1117" s="132">
        <v>103674</v>
      </c>
      <c r="E1117" s="111" t="str">
        <f>VLOOKUP(D1117,SERVIÇOS_AGOST!$A$7:$D$7425,2,0)</f>
        <v>CONCRETAGEM DE VIGAS E LAJES, FCK=25 MPA, PARA LAJES PREMOLDADAS COM USO DE BOMBA - LANÇAMENTO, ADENSAMENTO E ACABAMENTO. AF_02/2022</v>
      </c>
      <c r="F1117" s="112" t="str">
        <f>VLOOKUP(D1117,SERVIÇOS_AGOST!$A$7:$D$7425,3,0)</f>
        <v>M3</v>
      </c>
      <c r="G1117" s="129">
        <f>VLOOKUP(D1117,SERVIÇOS_AGOST!$A$7:$D$7425,4,0)</f>
        <v>591.95000000000005</v>
      </c>
      <c r="H1117" s="172">
        <v>426.2</v>
      </c>
      <c r="I1117" s="115"/>
    </row>
    <row r="1118" spans="1:11" s="11" customFormat="1" ht="9.9499999999999993" customHeight="1">
      <c r="A1118" s="135"/>
      <c r="B1118" s="16"/>
      <c r="C1118" s="16"/>
      <c r="D1118" s="16"/>
      <c r="E1118" s="136" t="s">
        <v>442</v>
      </c>
      <c r="F1118" s="125" t="s">
        <v>19</v>
      </c>
      <c r="G1118" s="137" t="s">
        <v>537</v>
      </c>
      <c r="H1118" s="97" t="s">
        <v>443</v>
      </c>
      <c r="I1118" s="138" t="s">
        <v>444</v>
      </c>
    </row>
    <row r="1119" spans="1:11" s="11" customFormat="1" ht="9.9499999999999993" customHeight="1">
      <c r="E1119" s="44" t="s">
        <v>466</v>
      </c>
      <c r="F1119" s="45" t="s">
        <v>464</v>
      </c>
      <c r="G1119" s="184">
        <v>0.15</v>
      </c>
      <c r="H1119" s="133" t="s">
        <v>467</v>
      </c>
      <c r="I1119" s="51">
        <f t="shared" ref="I1119:I1124" si="64">ROUND(G1119*H1119,2)</f>
        <v>2.79</v>
      </c>
    </row>
    <row r="1120" spans="1:11" s="11" customFormat="1" ht="9.9499999999999993" customHeight="1">
      <c r="E1120" s="44" t="s">
        <v>539</v>
      </c>
      <c r="F1120" s="45" t="s">
        <v>464</v>
      </c>
      <c r="G1120" s="184">
        <v>0.7</v>
      </c>
      <c r="H1120" s="133" t="s">
        <v>540</v>
      </c>
      <c r="I1120" s="51">
        <f t="shared" si="64"/>
        <v>13.21</v>
      </c>
    </row>
    <row r="1121" spans="1:11" s="11" customFormat="1" ht="9.9499999999999993" customHeight="1">
      <c r="A1121" s="135"/>
      <c r="B1121" s="16"/>
      <c r="C1121" s="16"/>
      <c r="D1121" s="16"/>
      <c r="E1121" s="44" t="s">
        <v>483</v>
      </c>
      <c r="F1121" s="45" t="s">
        <v>464</v>
      </c>
      <c r="G1121" s="120">
        <f>1.192-0.79198341</f>
        <v>0.40001658999999989</v>
      </c>
      <c r="H1121" s="133" t="s">
        <v>485</v>
      </c>
      <c r="I1121" s="51">
        <f t="shared" si="64"/>
        <v>5.79</v>
      </c>
      <c r="K1121" s="134">
        <f>I1125-H1117</f>
        <v>0</v>
      </c>
    </row>
    <row r="1122" spans="1:11" s="11" customFormat="1" ht="20.100000000000001" customHeight="1">
      <c r="E1122" s="44" t="s">
        <v>632</v>
      </c>
      <c r="F1122" s="45" t="s">
        <v>446</v>
      </c>
      <c r="G1122" s="192" t="s">
        <v>669</v>
      </c>
      <c r="H1122" s="121">
        <v>1.06</v>
      </c>
      <c r="I1122" s="51">
        <f t="shared" si="64"/>
        <v>0.21</v>
      </c>
      <c r="K1122" s="134">
        <f>K1121/H1121</f>
        <v>0</v>
      </c>
    </row>
    <row r="1123" spans="1:11" s="11" customFormat="1" ht="20.100000000000001" customHeight="1">
      <c r="E1123" s="44" t="s">
        <v>633</v>
      </c>
      <c r="F1123" s="45" t="s">
        <v>448</v>
      </c>
      <c r="G1123" s="192" t="s">
        <v>670</v>
      </c>
      <c r="H1123" s="121">
        <v>0.45</v>
      </c>
      <c r="I1123" s="51">
        <f t="shared" si="64"/>
        <v>0.08</v>
      </c>
    </row>
    <row r="1124" spans="1:11" s="11" customFormat="1" ht="20.100000000000001" customHeight="1">
      <c r="A1124" s="135"/>
      <c r="B1124" s="16"/>
      <c r="C1124" s="16"/>
      <c r="D1124" s="16"/>
      <c r="E1124" s="44" t="s">
        <v>668</v>
      </c>
      <c r="F1124" s="45" t="s">
        <v>471</v>
      </c>
      <c r="G1124" s="147">
        <v>1</v>
      </c>
      <c r="H1124" s="121">
        <v>404.12</v>
      </c>
      <c r="I1124" s="51">
        <f t="shared" si="64"/>
        <v>404.12</v>
      </c>
    </row>
    <row r="1125" spans="1:11" s="11" customFormat="1" ht="13.7" customHeight="1">
      <c r="A1125" s="135"/>
      <c r="B1125" s="16"/>
      <c r="C1125" s="16"/>
      <c r="D1125" s="16"/>
      <c r="E1125" s="124"/>
      <c r="F1125" s="177" t="s">
        <v>451</v>
      </c>
      <c r="G1125" s="178"/>
      <c r="H1125" s="179"/>
      <c r="I1125" s="168">
        <f>SUM(I1119:I1124)</f>
        <v>426.2</v>
      </c>
    </row>
    <row r="1126" spans="1:11" s="11" customFormat="1" ht="9.9499999999999993" customHeight="1">
      <c r="A1126" s="185" t="s">
        <v>195</v>
      </c>
      <c r="B1126" s="185" t="s">
        <v>153</v>
      </c>
      <c r="C1126" s="185" t="s">
        <v>12</v>
      </c>
      <c r="D1126" s="186">
        <v>927225</v>
      </c>
      <c r="E1126" s="187" t="e">
        <f>VLOOKUP(D1126,SERVIÇOS_AGOST!$A$7:$D$7425,2,0)</f>
        <v>#N/A</v>
      </c>
      <c r="F1126" s="188"/>
      <c r="G1126" s="189"/>
      <c r="H1126" s="190"/>
      <c r="I1126" s="191"/>
    </row>
    <row r="1127" spans="1:11" s="11" customFormat="1" ht="9.9499999999999993" customHeight="1">
      <c r="A1127" s="135"/>
      <c r="B1127" s="16"/>
      <c r="C1127" s="16"/>
      <c r="D1127" s="16"/>
      <c r="E1127" s="136" t="s">
        <v>442</v>
      </c>
      <c r="F1127" s="125" t="s">
        <v>19</v>
      </c>
      <c r="G1127" s="137" t="s">
        <v>537</v>
      </c>
      <c r="H1127" s="97" t="s">
        <v>443</v>
      </c>
      <c r="I1127" s="138" t="s">
        <v>444</v>
      </c>
    </row>
    <row r="1128" spans="1:11" s="11" customFormat="1" ht="13.7" customHeight="1">
      <c r="A1128" s="135"/>
      <c r="B1128" s="16"/>
      <c r="C1128" s="16"/>
      <c r="D1128" s="16"/>
      <c r="E1128" s="124"/>
      <c r="F1128" s="177" t="s">
        <v>451</v>
      </c>
      <c r="G1128" s="178"/>
      <c r="H1128" s="179"/>
      <c r="I1128" s="168">
        <v>0</v>
      </c>
    </row>
    <row r="1129" spans="1:11" s="11" customFormat="1" ht="30" customHeight="1">
      <c r="A1129" s="110" t="s">
        <v>196</v>
      </c>
      <c r="B1129" s="110" t="s">
        <v>153</v>
      </c>
      <c r="C1129" s="110" t="s">
        <v>12</v>
      </c>
      <c r="D1129" s="132">
        <v>103675</v>
      </c>
      <c r="E1129" s="111" t="str">
        <f>VLOOKUP(D1129,SERVIÇOS_AGOST!$A$7:$D$7425,2,0)</f>
        <v>CONCRETAGEM DE VIGAS E LAJES, FCK=25 MPA, PARA LAJES MACIÇAS OU NERVURADAS COM USO DE BOMBA - LANÇAMENTO, ADENSAMENTO E ACABAMENTO. AF_02/2022</v>
      </c>
      <c r="F1129" s="112" t="str">
        <f>VLOOKUP(D1129,SERVIÇOS_AGOST!$A$7:$D$7425,3,0)</f>
        <v>M3</v>
      </c>
      <c r="G1129" s="129">
        <f>VLOOKUP(D1129,SERVIÇOS_AGOST!$A$7:$D$7425,4,0)</f>
        <v>578.48</v>
      </c>
      <c r="H1129" s="114">
        <v>578.48</v>
      </c>
      <c r="I1129" s="115"/>
      <c r="K1129" s="116">
        <f>ROUND(H1129*0.72,2)</f>
        <v>416.51</v>
      </c>
    </row>
    <row r="1130" spans="1:11" s="11" customFormat="1" ht="9.9499999999999993" customHeight="1">
      <c r="A1130" s="135"/>
      <c r="B1130" s="16"/>
      <c r="C1130" s="16"/>
      <c r="D1130" s="16"/>
      <c r="E1130" s="136" t="s">
        <v>442</v>
      </c>
      <c r="F1130" s="125" t="s">
        <v>19</v>
      </c>
      <c r="G1130" s="137" t="s">
        <v>537</v>
      </c>
      <c r="H1130" s="97" t="s">
        <v>443</v>
      </c>
      <c r="I1130" s="138" t="s">
        <v>444</v>
      </c>
    </row>
    <row r="1131" spans="1:11" s="11" customFormat="1" ht="9.9499999999999993" customHeight="1">
      <c r="E1131" s="44" t="s">
        <v>466</v>
      </c>
      <c r="F1131" s="45" t="s">
        <v>464</v>
      </c>
      <c r="G1131" s="184">
        <v>0.1</v>
      </c>
      <c r="H1131" s="133" t="s">
        <v>467</v>
      </c>
      <c r="I1131" s="51">
        <f t="shared" ref="I1131:I1136" si="65">ROUND(G1131*H1131,2)</f>
        <v>1.86</v>
      </c>
    </row>
    <row r="1132" spans="1:11" s="11" customFormat="1" ht="9.9499999999999993" customHeight="1">
      <c r="A1132" s="135"/>
      <c r="B1132" s="16"/>
      <c r="C1132" s="16"/>
      <c r="D1132" s="16"/>
      <c r="E1132" s="44" t="s">
        <v>539</v>
      </c>
      <c r="F1132" s="45" t="s">
        <v>464</v>
      </c>
      <c r="G1132" s="120">
        <f>0.4-0.1573926</f>
        <v>0.24260740000000003</v>
      </c>
      <c r="H1132" s="133" t="s">
        <v>540</v>
      </c>
      <c r="I1132" s="51">
        <f t="shared" si="65"/>
        <v>4.58</v>
      </c>
    </row>
    <row r="1133" spans="1:11" s="11" customFormat="1" ht="9.9499999999999993" customHeight="1">
      <c r="E1133" s="44" t="s">
        <v>483</v>
      </c>
      <c r="F1133" s="45" t="s">
        <v>464</v>
      </c>
      <c r="G1133" s="184">
        <v>0.4</v>
      </c>
      <c r="H1133" s="133" t="s">
        <v>485</v>
      </c>
      <c r="I1133" s="51">
        <f t="shared" si="65"/>
        <v>5.79</v>
      </c>
      <c r="K1133" s="134">
        <f>I1137-K1129</f>
        <v>0</v>
      </c>
    </row>
    <row r="1134" spans="1:11" s="11" customFormat="1" ht="20.100000000000001" customHeight="1">
      <c r="E1134" s="44" t="s">
        <v>632</v>
      </c>
      <c r="F1134" s="45" t="s">
        <v>446</v>
      </c>
      <c r="G1134" s="184">
        <v>0.1</v>
      </c>
      <c r="H1134" s="121">
        <v>1.06</v>
      </c>
      <c r="I1134" s="51">
        <f t="shared" si="65"/>
        <v>0.11</v>
      </c>
      <c r="K1134" s="134">
        <f>K1133/H1132</f>
        <v>0</v>
      </c>
    </row>
    <row r="1135" spans="1:11" s="11" customFormat="1" ht="20.100000000000001" customHeight="1">
      <c r="A1135" s="135"/>
      <c r="B1135" s="16"/>
      <c r="C1135" s="16"/>
      <c r="D1135" s="16"/>
      <c r="E1135" s="44" t="s">
        <v>633</v>
      </c>
      <c r="F1135" s="45" t="s">
        <v>448</v>
      </c>
      <c r="G1135" s="147">
        <v>0.12</v>
      </c>
      <c r="H1135" s="121">
        <v>0.45</v>
      </c>
      <c r="I1135" s="51">
        <f t="shared" si="65"/>
        <v>0.05</v>
      </c>
    </row>
    <row r="1136" spans="1:11" s="11" customFormat="1" ht="20.100000000000001" customHeight="1">
      <c r="A1136" s="135"/>
      <c r="B1136" s="16"/>
      <c r="C1136" s="16"/>
      <c r="D1136" s="16"/>
      <c r="E1136" s="44" t="s">
        <v>668</v>
      </c>
      <c r="F1136" s="45" t="s">
        <v>471</v>
      </c>
      <c r="G1136" s="147">
        <v>1</v>
      </c>
      <c r="H1136" s="121">
        <v>404.12</v>
      </c>
      <c r="I1136" s="51">
        <f t="shared" si="65"/>
        <v>404.12</v>
      </c>
    </row>
    <row r="1137" spans="1:11" s="11" customFormat="1" ht="13.7" customHeight="1">
      <c r="A1137" s="135"/>
      <c r="B1137" s="16"/>
      <c r="C1137" s="16"/>
      <c r="D1137" s="16"/>
      <c r="E1137" s="124"/>
      <c r="F1137" s="177" t="s">
        <v>451</v>
      </c>
      <c r="G1137" s="178"/>
      <c r="H1137" s="179"/>
      <c r="I1137" s="168">
        <f>SUM(I1131:I1136)</f>
        <v>416.51</v>
      </c>
    </row>
    <row r="1138" spans="1:11" s="11" customFormat="1" ht="9.9499999999999993" customHeight="1">
      <c r="A1138" s="185" t="s">
        <v>197</v>
      </c>
      <c r="B1138" s="185" t="s">
        <v>153</v>
      </c>
      <c r="C1138" s="185" t="s">
        <v>12</v>
      </c>
      <c r="D1138" s="186">
        <v>92726</v>
      </c>
      <c r="E1138" s="187" t="e">
        <f>VLOOKUP(D1138,SERVIÇOS_AGOST!$A$7:$D$7425,2,0)</f>
        <v>#N/A</v>
      </c>
      <c r="F1138" s="188"/>
      <c r="G1138" s="189"/>
      <c r="H1138" s="190"/>
      <c r="I1138" s="191"/>
    </row>
    <row r="1139" spans="1:11" s="11" customFormat="1" ht="9.9499999999999993" customHeight="1">
      <c r="A1139" s="135"/>
      <c r="B1139" s="16"/>
      <c r="C1139" s="16"/>
      <c r="D1139" s="16"/>
      <c r="E1139" s="136" t="s">
        <v>442</v>
      </c>
      <c r="F1139" s="125" t="s">
        <v>19</v>
      </c>
      <c r="G1139" s="137" t="s">
        <v>537</v>
      </c>
      <c r="H1139" s="97" t="s">
        <v>443</v>
      </c>
      <c r="I1139" s="138" t="s">
        <v>444</v>
      </c>
    </row>
    <row r="1140" spans="1:11" s="11" customFormat="1" ht="13.7" customHeight="1">
      <c r="A1140" s="135"/>
      <c r="B1140" s="16"/>
      <c r="C1140" s="16"/>
      <c r="D1140" s="16"/>
      <c r="E1140" s="124"/>
      <c r="F1140" s="177" t="s">
        <v>451</v>
      </c>
      <c r="G1140" s="178"/>
      <c r="H1140" s="179"/>
      <c r="I1140" s="168">
        <v>0</v>
      </c>
    </row>
    <row r="1141" spans="1:11" s="11" customFormat="1" ht="30" customHeight="1">
      <c r="A1141" s="110" t="s">
        <v>198</v>
      </c>
      <c r="B1141" s="110" t="s">
        <v>153</v>
      </c>
      <c r="C1141" s="110" t="s">
        <v>12</v>
      </c>
      <c r="D1141" s="132">
        <v>103682</v>
      </c>
      <c r="E1141" s="111" t="str">
        <f>VLOOKUP(D1141,SERVIÇOS_AGOST!$A$7:$D$7425,2,0)</f>
        <v>CONCRETAGEM DE VIGAS E LAJES, FCK=25 MPA, PARA QUALQUER TIPO DE LAJE COM BALDES EM EDIFICAÇÃO TÉRREA - LANÇAMENTO, ADENSAMENTO E ACABAMENTO. AF_02/2022</v>
      </c>
      <c r="F1141" s="112" t="str">
        <f>VLOOKUP(D1141,SERVIÇOS_AGOST!$A$7:$D$7425,3,0)</f>
        <v>M3</v>
      </c>
      <c r="G1141" s="129">
        <f>VLOOKUP(D1141,SERVIÇOS_AGOST!$A$7:$D$7425,4,0)</f>
        <v>795.93</v>
      </c>
      <c r="H1141" s="114">
        <v>795.93</v>
      </c>
      <c r="I1141" s="115"/>
      <c r="K1141" s="116">
        <f>ROUND(H1141*0.72,2)</f>
        <v>573.07000000000005</v>
      </c>
    </row>
    <row r="1142" spans="1:11" s="11" customFormat="1" ht="9.9499999999999993" customHeight="1">
      <c r="A1142" s="135"/>
      <c r="B1142" s="16"/>
      <c r="C1142" s="16"/>
      <c r="D1142" s="16"/>
      <c r="E1142" s="136" t="s">
        <v>442</v>
      </c>
      <c r="F1142" s="125" t="s">
        <v>19</v>
      </c>
      <c r="G1142" s="137" t="s">
        <v>537</v>
      </c>
      <c r="H1142" s="97" t="s">
        <v>443</v>
      </c>
      <c r="I1142" s="138" t="s">
        <v>444</v>
      </c>
    </row>
    <row r="1143" spans="1:11" s="11" customFormat="1" ht="9.9499999999999993" customHeight="1">
      <c r="A1143" s="135"/>
      <c r="B1143" s="16"/>
      <c r="C1143" s="16"/>
      <c r="D1143" s="16"/>
      <c r="E1143" s="44" t="s">
        <v>466</v>
      </c>
      <c r="F1143" s="45" t="s">
        <v>464</v>
      </c>
      <c r="G1143" s="147">
        <v>0.9</v>
      </c>
      <c r="H1143" s="133" t="s">
        <v>467</v>
      </c>
      <c r="I1143" s="51">
        <f t="shared" ref="I1143:I1148" si="66">ROUND(G1143*H1143,2)</f>
        <v>16.77</v>
      </c>
    </row>
    <row r="1144" spans="1:11" s="11" customFormat="1" ht="9.9499999999999993" customHeight="1">
      <c r="A1144" s="135"/>
      <c r="B1144" s="16"/>
      <c r="C1144" s="16"/>
      <c r="D1144" s="16"/>
      <c r="E1144" s="44" t="s">
        <v>539</v>
      </c>
      <c r="F1144" s="45" t="s">
        <v>464</v>
      </c>
      <c r="G1144" s="147">
        <v>3</v>
      </c>
      <c r="H1144" s="133" t="s">
        <v>540</v>
      </c>
      <c r="I1144" s="51">
        <f t="shared" si="66"/>
        <v>56.61</v>
      </c>
    </row>
    <row r="1145" spans="1:11" s="11" customFormat="1" ht="9.9499999999999993" customHeight="1">
      <c r="A1145" s="135"/>
      <c r="B1145" s="16"/>
      <c r="C1145" s="16"/>
      <c r="D1145" s="16"/>
      <c r="E1145" s="44" t="s">
        <v>483</v>
      </c>
      <c r="F1145" s="45" t="s">
        <v>464</v>
      </c>
      <c r="G1145" s="147">
        <f>5+0.37525915</f>
        <v>5.3752591499999998</v>
      </c>
      <c r="H1145" s="133" t="s">
        <v>485</v>
      </c>
      <c r="I1145" s="51">
        <f t="shared" si="66"/>
        <v>77.78</v>
      </c>
      <c r="K1145" s="134">
        <f>I1149-K1141</f>
        <v>0</v>
      </c>
    </row>
    <row r="1146" spans="1:11" s="11" customFormat="1" ht="20.100000000000001" customHeight="1">
      <c r="A1146" s="135"/>
      <c r="B1146" s="16"/>
      <c r="C1146" s="16"/>
      <c r="D1146" s="16"/>
      <c r="E1146" s="44" t="s">
        <v>632</v>
      </c>
      <c r="F1146" s="45" t="s">
        <v>446</v>
      </c>
      <c r="G1146" s="118" t="s">
        <v>671</v>
      </c>
      <c r="H1146" s="121">
        <v>1.06</v>
      </c>
      <c r="I1146" s="51">
        <f t="shared" si="66"/>
        <v>1</v>
      </c>
      <c r="K1146" s="134">
        <f>K1144+K1145/H1145</f>
        <v>0</v>
      </c>
    </row>
    <row r="1147" spans="1:11" s="11" customFormat="1" ht="20.100000000000001" customHeight="1">
      <c r="A1147" s="135"/>
      <c r="B1147" s="16"/>
      <c r="C1147" s="16"/>
      <c r="D1147" s="16"/>
      <c r="E1147" s="44" t="s">
        <v>633</v>
      </c>
      <c r="F1147" s="45" t="s">
        <v>448</v>
      </c>
      <c r="G1147" s="118" t="s">
        <v>672</v>
      </c>
      <c r="H1147" s="121">
        <v>0.45</v>
      </c>
      <c r="I1147" s="51">
        <f t="shared" si="66"/>
        <v>0.11</v>
      </c>
    </row>
    <row r="1148" spans="1:11" s="11" customFormat="1" ht="20.100000000000001" customHeight="1">
      <c r="A1148" s="135"/>
      <c r="B1148" s="16"/>
      <c r="C1148" s="16"/>
      <c r="D1148" s="16"/>
      <c r="E1148" s="44" t="s">
        <v>661</v>
      </c>
      <c r="F1148" s="45" t="s">
        <v>471</v>
      </c>
      <c r="G1148" s="147">
        <v>1</v>
      </c>
      <c r="H1148" s="121">
        <v>420.8</v>
      </c>
      <c r="I1148" s="51">
        <f t="shared" si="66"/>
        <v>420.8</v>
      </c>
    </row>
    <row r="1149" spans="1:11" s="11" customFormat="1" ht="13.7" customHeight="1">
      <c r="A1149" s="135"/>
      <c r="B1149" s="16"/>
      <c r="C1149" s="16"/>
      <c r="D1149" s="16"/>
      <c r="E1149" s="124"/>
      <c r="F1149" s="177" t="s">
        <v>451</v>
      </c>
      <c r="G1149" s="178"/>
      <c r="H1149" s="179"/>
      <c r="I1149" s="168">
        <f>SUM(I1143:I1148)</f>
        <v>573.07000000000005</v>
      </c>
    </row>
    <row r="1150" spans="1:11" s="11" customFormat="1" ht="30" customHeight="1">
      <c r="A1150" s="110" t="s">
        <v>199</v>
      </c>
      <c r="B1150" s="110" t="s">
        <v>153</v>
      </c>
      <c r="C1150" s="110" t="s">
        <v>12</v>
      </c>
      <c r="D1150" s="132">
        <v>103683</v>
      </c>
      <c r="E1150" s="111" t="str">
        <f>VLOOKUP(D1150,SERVIÇOS_AGOST!$A$7:$D$7425,2,0)</f>
        <v>CONCRETAGEM DE VIGAS E LAJES, FCK=25 MPA, PARA QUALQUER TIPO DE LAJE COM BALDES EM EDIFICAÇÃO DE MULTIPAVIMENTOS ATÉ 04 ANDARES - LANÇAMENTO, ADENSAMENTO E ACABAMENTO. AF_02/2022</v>
      </c>
      <c r="F1150" s="112" t="str">
        <f>VLOOKUP(D1150,SERVIÇOS_AGOST!$A$7:$D$7425,3,0)</f>
        <v>M3</v>
      </c>
      <c r="G1150" s="129">
        <f>VLOOKUP(D1150,SERVIÇOS_AGOST!$A$7:$D$7425,4,0)</f>
        <v>990.59</v>
      </c>
      <c r="H1150" s="114">
        <v>990.59</v>
      </c>
      <c r="I1150" s="115"/>
      <c r="K1150" s="116">
        <f>ROUND(H1150*0.72,2)</f>
        <v>713.22</v>
      </c>
    </row>
    <row r="1151" spans="1:11" s="11" customFormat="1" ht="9.9499999999999993" customHeight="1">
      <c r="A1151" s="135"/>
      <c r="B1151" s="16"/>
      <c r="C1151" s="16"/>
      <c r="D1151" s="16"/>
      <c r="E1151" s="136" t="s">
        <v>442</v>
      </c>
      <c r="F1151" s="125" t="s">
        <v>19</v>
      </c>
      <c r="G1151" s="137" t="s">
        <v>537</v>
      </c>
      <c r="H1151" s="97" t="s">
        <v>443</v>
      </c>
      <c r="I1151" s="138" t="s">
        <v>444</v>
      </c>
    </row>
    <row r="1152" spans="1:11" s="11" customFormat="1" ht="9.9499999999999993" customHeight="1">
      <c r="A1152" s="135"/>
      <c r="B1152" s="16"/>
      <c r="C1152" s="16"/>
      <c r="D1152" s="16"/>
      <c r="E1152" s="44" t="s">
        <v>466</v>
      </c>
      <c r="F1152" s="45" t="s">
        <v>464</v>
      </c>
      <c r="G1152" s="147">
        <v>2</v>
      </c>
      <c r="H1152" s="133" t="s">
        <v>467</v>
      </c>
      <c r="I1152" s="51">
        <f t="shared" ref="I1152:I1157" si="67">ROUND(G1152*H1152,2)</f>
        <v>37.26</v>
      </c>
    </row>
    <row r="1153" spans="1:11" s="11" customFormat="1" ht="9.9499999999999993" customHeight="1">
      <c r="A1153" s="135"/>
      <c r="B1153" s="16"/>
      <c r="C1153" s="16"/>
      <c r="D1153" s="16"/>
      <c r="E1153" s="44" t="s">
        <v>539</v>
      </c>
      <c r="F1153" s="45" t="s">
        <v>464</v>
      </c>
      <c r="G1153" s="147">
        <v>4</v>
      </c>
      <c r="H1153" s="133" t="s">
        <v>540</v>
      </c>
      <c r="I1153" s="51">
        <f t="shared" si="67"/>
        <v>75.48</v>
      </c>
    </row>
    <row r="1154" spans="1:11" s="11" customFormat="1" ht="9.9499999999999993" customHeight="1">
      <c r="A1154" s="135"/>
      <c r="B1154" s="16"/>
      <c r="C1154" s="16"/>
      <c r="D1154" s="16"/>
      <c r="E1154" s="44" t="s">
        <v>483</v>
      </c>
      <c r="F1154" s="45" t="s">
        <v>464</v>
      </c>
      <c r="G1154" s="147">
        <f>16.074-3.802349</f>
        <v>12.271651000000002</v>
      </c>
      <c r="H1154" s="133" t="s">
        <v>485</v>
      </c>
      <c r="I1154" s="51">
        <f t="shared" si="67"/>
        <v>177.57</v>
      </c>
      <c r="K1154" s="134">
        <f>I1158-K1150</f>
        <v>0</v>
      </c>
    </row>
    <row r="1155" spans="1:11" s="11" customFormat="1" ht="20.100000000000001" customHeight="1">
      <c r="A1155" s="135"/>
      <c r="B1155" s="16"/>
      <c r="C1155" s="16"/>
      <c r="D1155" s="16"/>
      <c r="E1155" s="44" t="s">
        <v>632</v>
      </c>
      <c r="F1155" s="45" t="s">
        <v>446</v>
      </c>
      <c r="G1155" s="147">
        <v>1.8</v>
      </c>
      <c r="H1155" s="121">
        <v>1.06</v>
      </c>
      <c r="I1155" s="51">
        <f t="shared" si="67"/>
        <v>1.91</v>
      </c>
      <c r="K1155" s="134">
        <f>K1154/H1154</f>
        <v>0</v>
      </c>
    </row>
    <row r="1156" spans="1:11" s="11" customFormat="1" ht="20.100000000000001" customHeight="1">
      <c r="A1156" s="135"/>
      <c r="B1156" s="16"/>
      <c r="C1156" s="16"/>
      <c r="D1156" s="16"/>
      <c r="E1156" s="44" t="s">
        <v>633</v>
      </c>
      <c r="F1156" s="45" t="s">
        <v>448</v>
      </c>
      <c r="G1156" s="147">
        <v>0.45</v>
      </c>
      <c r="H1156" s="121">
        <v>0.45</v>
      </c>
      <c r="I1156" s="51">
        <f t="shared" si="67"/>
        <v>0.2</v>
      </c>
    </row>
    <row r="1157" spans="1:11" s="11" customFormat="1" ht="20.100000000000001" customHeight="1">
      <c r="A1157" s="135"/>
      <c r="B1157" s="16"/>
      <c r="C1157" s="16"/>
      <c r="D1157" s="16"/>
      <c r="E1157" s="44" t="s">
        <v>661</v>
      </c>
      <c r="F1157" s="45" t="s">
        <v>471</v>
      </c>
      <c r="G1157" s="147">
        <v>1</v>
      </c>
      <c r="H1157" s="121">
        <v>420.8</v>
      </c>
      <c r="I1157" s="51">
        <f t="shared" si="67"/>
        <v>420.8</v>
      </c>
    </row>
    <row r="1158" spans="1:11" s="11" customFormat="1" ht="13.7" customHeight="1">
      <c r="A1158" s="135"/>
      <c r="B1158" s="16"/>
      <c r="C1158" s="16"/>
      <c r="D1158" s="16"/>
      <c r="E1158" s="124"/>
      <c r="F1158" s="177" t="s">
        <v>451</v>
      </c>
      <c r="G1158" s="178"/>
      <c r="H1158" s="179"/>
      <c r="I1158" s="168">
        <f>SUM(I1152:I1157)</f>
        <v>713.22</v>
      </c>
    </row>
    <row r="1159" spans="1:11" s="11" customFormat="1" ht="30" customHeight="1">
      <c r="A1159" s="110" t="s">
        <v>200</v>
      </c>
      <c r="B1159" s="110" t="s">
        <v>153</v>
      </c>
      <c r="C1159" s="110" t="s">
        <v>12</v>
      </c>
      <c r="D1159" s="132">
        <v>101963</v>
      </c>
      <c r="E1159" s="111" t="str">
        <f>VLOOKUP(D1159,SERVIÇOS_AGOST!$A$7:$D$7425,2,0)</f>
        <v>LAJE PRÉ-MOLDADA UNIDIRECIONAL, BIAPOIADA, PARA PISO, ENCHIMENTO EM CERÂMICA, VIGOTA CONVENCIONAL, ALTURA TOTAL DA LAJE (ENCHIMENTO+CAPA) = (8+4). AF_11/2020</v>
      </c>
      <c r="F1159" s="112" t="str">
        <f>VLOOKUP(D1159,SERVIÇOS_AGOST!$A$7:$D$7425,3,0)</f>
        <v>M2</v>
      </c>
      <c r="G1159" s="129">
        <f>VLOOKUP(D1159,SERVIÇOS_AGOST!$A$7:$D$7425,4,0)</f>
        <v>182.83</v>
      </c>
      <c r="H1159" s="114">
        <v>182.83</v>
      </c>
      <c r="I1159" s="115"/>
      <c r="K1159" s="116">
        <f>ROUND(H1159*0.72,2)</f>
        <v>131.63999999999999</v>
      </c>
    </row>
    <row r="1160" spans="1:11" s="11" customFormat="1" ht="9.9499999999999993" customHeight="1">
      <c r="A1160" s="135"/>
      <c r="B1160" s="16"/>
      <c r="C1160" s="16"/>
      <c r="D1160" s="16"/>
      <c r="E1160" s="136" t="s">
        <v>442</v>
      </c>
      <c r="F1160" s="125" t="s">
        <v>19</v>
      </c>
      <c r="G1160" s="137" t="s">
        <v>537</v>
      </c>
      <c r="H1160" s="97" t="s">
        <v>443</v>
      </c>
      <c r="I1160" s="138" t="s">
        <v>444</v>
      </c>
    </row>
    <row r="1161" spans="1:11" s="11" customFormat="1" ht="9.9499999999999993" customHeight="1">
      <c r="A1161" s="135"/>
      <c r="B1161" s="16"/>
      <c r="C1161" s="16"/>
      <c r="D1161" s="16"/>
      <c r="E1161" s="44" t="s">
        <v>466</v>
      </c>
      <c r="F1161" s="45" t="s">
        <v>464</v>
      </c>
      <c r="G1161" s="147">
        <v>0.3</v>
      </c>
      <c r="H1161" s="133" t="s">
        <v>467</v>
      </c>
      <c r="I1161" s="51">
        <f t="shared" ref="I1161:I1168" si="68">ROUND(G1161*H1161,2)</f>
        <v>5.59</v>
      </c>
    </row>
    <row r="1162" spans="1:11" s="11" customFormat="1" ht="9.9499999999999993" customHeight="1">
      <c r="A1162" s="135"/>
      <c r="B1162" s="16"/>
      <c r="C1162" s="16"/>
      <c r="D1162" s="16"/>
      <c r="E1162" s="44" t="s">
        <v>483</v>
      </c>
      <c r="F1162" s="45" t="s">
        <v>464</v>
      </c>
      <c r="G1162" s="147">
        <v>0.3</v>
      </c>
      <c r="H1162" s="133" t="s">
        <v>485</v>
      </c>
      <c r="I1162" s="51">
        <f t="shared" si="68"/>
        <v>4.34</v>
      </c>
    </row>
    <row r="1163" spans="1:11" s="11" customFormat="1" ht="20.100000000000001" customHeight="1">
      <c r="A1163" s="135"/>
      <c r="B1163" s="16"/>
      <c r="C1163" s="16"/>
      <c r="D1163" s="16"/>
      <c r="E1163" s="44" t="s">
        <v>673</v>
      </c>
      <c r="F1163" s="45" t="s">
        <v>53</v>
      </c>
      <c r="G1163" s="147">
        <v>0.8</v>
      </c>
      <c r="H1163" s="121">
        <v>14.05</v>
      </c>
      <c r="I1163" s="51">
        <f t="shared" si="68"/>
        <v>11.24</v>
      </c>
    </row>
    <row r="1164" spans="1:11" s="11" customFormat="1" ht="20.100000000000001" customHeight="1">
      <c r="A1164" s="135"/>
      <c r="B1164" s="16"/>
      <c r="C1164" s="16"/>
      <c r="D1164" s="16"/>
      <c r="E1164" s="44" t="s">
        <v>640</v>
      </c>
      <c r="F1164" s="45" t="s">
        <v>476</v>
      </c>
      <c r="G1164" s="147">
        <v>1</v>
      </c>
      <c r="H1164" s="121">
        <v>14.12</v>
      </c>
      <c r="I1164" s="51">
        <f t="shared" si="68"/>
        <v>14.12</v>
      </c>
      <c r="K1164" s="134">
        <f>I1169-K1159</f>
        <v>0</v>
      </c>
    </row>
    <row r="1165" spans="1:11" s="11" customFormat="1" ht="20.100000000000001" customHeight="1">
      <c r="A1165" s="135"/>
      <c r="B1165" s="16"/>
      <c r="C1165" s="16"/>
      <c r="D1165" s="16"/>
      <c r="E1165" s="44" t="s">
        <v>674</v>
      </c>
      <c r="F1165" s="45" t="s">
        <v>471</v>
      </c>
      <c r="G1165" s="147">
        <v>0.05</v>
      </c>
      <c r="H1165" s="121">
        <v>426.2</v>
      </c>
      <c r="I1165" s="51">
        <f t="shared" si="68"/>
        <v>21.31</v>
      </c>
      <c r="K1165" s="134">
        <f>K1164/H1167</f>
        <v>0</v>
      </c>
    </row>
    <row r="1166" spans="1:11" s="11" customFormat="1" ht="20.100000000000001" customHeight="1">
      <c r="E1166" s="44" t="s">
        <v>675</v>
      </c>
      <c r="F1166" s="45" t="s">
        <v>478</v>
      </c>
      <c r="G1166" s="192" t="s">
        <v>501</v>
      </c>
      <c r="H1166" s="121">
        <v>47.95</v>
      </c>
      <c r="I1166" s="51">
        <f t="shared" si="68"/>
        <v>47.95</v>
      </c>
    </row>
    <row r="1167" spans="1:11" s="11" customFormat="1" ht="20.100000000000001" customHeight="1">
      <c r="E1167" s="44" t="s">
        <v>676</v>
      </c>
      <c r="F1167" s="45" t="s">
        <v>53</v>
      </c>
      <c r="G1167" s="184">
        <f>1.7-0.13927</f>
        <v>1.56073</v>
      </c>
      <c r="H1167" s="121">
        <v>16.73</v>
      </c>
      <c r="I1167" s="51">
        <f t="shared" si="68"/>
        <v>26.11</v>
      </c>
    </row>
    <row r="1168" spans="1:11" s="11" customFormat="1" ht="9.9499999999999993" customHeight="1">
      <c r="A1168" s="135"/>
      <c r="B1168" s="16"/>
      <c r="C1168" s="16"/>
      <c r="D1168" s="16"/>
      <c r="E1168" s="44" t="s">
        <v>677</v>
      </c>
      <c r="F1168" s="45" t="s">
        <v>476</v>
      </c>
      <c r="G1168" s="147">
        <v>0.04</v>
      </c>
      <c r="H1168" s="121">
        <v>24.6</v>
      </c>
      <c r="I1168" s="51">
        <f t="shared" si="68"/>
        <v>0.98</v>
      </c>
    </row>
    <row r="1169" spans="1:11" s="11" customFormat="1" ht="13.7" customHeight="1">
      <c r="A1169" s="135"/>
      <c r="B1169" s="16"/>
      <c r="C1169" s="16"/>
      <c r="D1169" s="16"/>
      <c r="E1169" s="124"/>
      <c r="F1169" s="177" t="s">
        <v>451</v>
      </c>
      <c r="G1169" s="178"/>
      <c r="H1169" s="179"/>
      <c r="I1169" s="168">
        <f>SUM(I1161:I1168)</f>
        <v>131.63999999999999</v>
      </c>
    </row>
    <row r="1170" spans="1:11" s="11" customFormat="1" ht="30" customHeight="1">
      <c r="A1170" s="110" t="s">
        <v>201</v>
      </c>
      <c r="B1170" s="110" t="s">
        <v>153</v>
      </c>
      <c r="C1170" s="110" t="s">
        <v>12</v>
      </c>
      <c r="D1170" s="132">
        <v>101964</v>
      </c>
      <c r="E1170" s="111" t="str">
        <f>VLOOKUP(D1170,SERVIÇOS_AGOST!$A$7:$D$7425,2,0)</f>
        <v>LAJE PRÉ-MOLDADA UNIDIRECIONAL, BIAPOIADA, PARA FORRO, ENCHIMENTO EM CERÂMICA, VIGOTA CONVENCIONAL, ALTURA TOTAL DA LAJE (ENCHIMENTO+CAPA) = (8+3). AF_11/2020</v>
      </c>
      <c r="F1170" s="112" t="str">
        <f>VLOOKUP(D1170,SERVIÇOS_AGOST!$A$7:$D$7425,3,0)</f>
        <v>M2</v>
      </c>
      <c r="G1170" s="129">
        <f>VLOOKUP(D1170,SERVIÇOS_AGOST!$A$7:$D$7425,4,0)</f>
        <v>171.36</v>
      </c>
      <c r="H1170" s="114">
        <v>171.36</v>
      </c>
      <c r="I1170" s="115"/>
      <c r="K1170" s="116">
        <f>ROUND(H1170*0.72,2)</f>
        <v>123.38</v>
      </c>
    </row>
    <row r="1171" spans="1:11" s="11" customFormat="1" ht="9.9499999999999993" customHeight="1">
      <c r="A1171" s="135"/>
      <c r="B1171" s="16"/>
      <c r="C1171" s="16"/>
      <c r="D1171" s="16"/>
      <c r="E1171" s="136" t="s">
        <v>442</v>
      </c>
      <c r="F1171" s="125" t="s">
        <v>19</v>
      </c>
      <c r="G1171" s="137" t="s">
        <v>537</v>
      </c>
      <c r="H1171" s="97" t="s">
        <v>443</v>
      </c>
      <c r="I1171" s="138" t="s">
        <v>444</v>
      </c>
    </row>
    <row r="1172" spans="1:11" s="11" customFormat="1" ht="9.9499999999999993" customHeight="1">
      <c r="E1172" s="44" t="s">
        <v>466</v>
      </c>
      <c r="F1172" s="45" t="s">
        <v>464</v>
      </c>
      <c r="G1172" s="184">
        <v>0.3</v>
      </c>
      <c r="H1172" s="133" t="s">
        <v>467</v>
      </c>
      <c r="I1172" s="51">
        <f t="shared" ref="I1172:I1179" si="69">ROUND(G1172*H1172,2)</f>
        <v>5.59</v>
      </c>
    </row>
    <row r="1173" spans="1:11" s="11" customFormat="1" ht="9.9499999999999993" customHeight="1">
      <c r="E1173" s="44" t="s">
        <v>483</v>
      </c>
      <c r="F1173" s="45" t="s">
        <v>464</v>
      </c>
      <c r="G1173" s="184">
        <v>0.25</v>
      </c>
      <c r="H1173" s="133" t="s">
        <v>485</v>
      </c>
      <c r="I1173" s="51">
        <f t="shared" si="69"/>
        <v>3.62</v>
      </c>
    </row>
    <row r="1174" spans="1:11" s="11" customFormat="1" ht="20.100000000000001" customHeight="1">
      <c r="A1174" s="135"/>
      <c r="B1174" s="16"/>
      <c r="C1174" s="16"/>
      <c r="D1174" s="16"/>
      <c r="E1174" s="44" t="s">
        <v>673</v>
      </c>
      <c r="F1174" s="45" t="s">
        <v>53</v>
      </c>
      <c r="G1174" s="147">
        <v>0.85</v>
      </c>
      <c r="H1174" s="121">
        <v>14.05</v>
      </c>
      <c r="I1174" s="51">
        <f t="shared" si="69"/>
        <v>11.94</v>
      </c>
    </row>
    <row r="1175" spans="1:11" s="11" customFormat="1" ht="20.100000000000001" customHeight="1">
      <c r="A1175" s="135"/>
      <c r="B1175" s="16"/>
      <c r="C1175" s="16"/>
      <c r="D1175" s="16"/>
      <c r="E1175" s="44" t="s">
        <v>640</v>
      </c>
      <c r="F1175" s="45" t="s">
        <v>476</v>
      </c>
      <c r="G1175" s="147">
        <v>0.95</v>
      </c>
      <c r="H1175" s="121">
        <v>14.12</v>
      </c>
      <c r="I1175" s="51">
        <f t="shared" si="69"/>
        <v>13.41</v>
      </c>
    </row>
    <row r="1176" spans="1:11" s="11" customFormat="1" ht="20.100000000000001" customHeight="1">
      <c r="A1176" s="135"/>
      <c r="B1176" s="16"/>
      <c r="C1176" s="16"/>
      <c r="D1176" s="16"/>
      <c r="E1176" s="44" t="s">
        <v>674</v>
      </c>
      <c r="F1176" s="45" t="s">
        <v>471</v>
      </c>
      <c r="G1176" s="147">
        <v>0.04</v>
      </c>
      <c r="H1176" s="121">
        <v>426.2</v>
      </c>
      <c r="I1176" s="51">
        <f t="shared" si="69"/>
        <v>17.05</v>
      </c>
      <c r="K1176" s="134">
        <f>I1180-K1170</f>
        <v>0</v>
      </c>
    </row>
    <row r="1177" spans="1:11" s="11" customFormat="1" ht="20.100000000000001" customHeight="1">
      <c r="A1177" s="135"/>
      <c r="B1177" s="16"/>
      <c r="C1177" s="16"/>
      <c r="D1177" s="16"/>
      <c r="E1177" s="44" t="s">
        <v>678</v>
      </c>
      <c r="F1177" s="45" t="s">
        <v>478</v>
      </c>
      <c r="G1177" s="147">
        <v>1</v>
      </c>
      <c r="H1177" s="121">
        <v>46.16</v>
      </c>
      <c r="I1177" s="51">
        <f t="shared" si="69"/>
        <v>46.16</v>
      </c>
      <c r="K1177" s="134">
        <f>K1176/H1178</f>
        <v>0</v>
      </c>
    </row>
    <row r="1178" spans="1:11" s="11" customFormat="1" ht="20.100000000000001" customHeight="1">
      <c r="E1178" s="44" t="s">
        <v>676</v>
      </c>
      <c r="F1178" s="45" t="s">
        <v>53</v>
      </c>
      <c r="G1178" s="184">
        <f>1.87-0.3980872</f>
        <v>1.4719128000000001</v>
      </c>
      <c r="H1178" s="121">
        <v>16.73</v>
      </c>
      <c r="I1178" s="51">
        <f t="shared" si="69"/>
        <v>24.63</v>
      </c>
    </row>
    <row r="1179" spans="1:11" s="11" customFormat="1" ht="9.9499999999999993" customHeight="1">
      <c r="E1179" s="44" t="s">
        <v>677</v>
      </c>
      <c r="F1179" s="45" t="s">
        <v>476</v>
      </c>
      <c r="G1179" s="192" t="s">
        <v>679</v>
      </c>
      <c r="H1179" s="121">
        <v>24.6</v>
      </c>
      <c r="I1179" s="51">
        <f t="shared" si="69"/>
        <v>0.98</v>
      </c>
    </row>
    <row r="1180" spans="1:11" s="11" customFormat="1" ht="13.7" customHeight="1">
      <c r="A1180" s="135"/>
      <c r="B1180" s="16"/>
      <c r="C1180" s="16"/>
      <c r="D1180" s="16"/>
      <c r="E1180" s="124"/>
      <c r="F1180" s="177" t="s">
        <v>451</v>
      </c>
      <c r="G1180" s="178"/>
      <c r="H1180" s="179"/>
      <c r="I1180" s="168">
        <f>SUM(I1172:I1179)</f>
        <v>123.38</v>
      </c>
    </row>
    <row r="1181" spans="1:11" s="11" customFormat="1" ht="20.100000000000001" customHeight="1">
      <c r="A1181" s="110" t="s">
        <v>202</v>
      </c>
      <c r="B1181" s="110" t="s">
        <v>153</v>
      </c>
      <c r="C1181" s="110" t="s">
        <v>12</v>
      </c>
      <c r="D1181" s="132">
        <v>96622</v>
      </c>
      <c r="E1181" s="111" t="str">
        <f>VLOOKUP(D1181,SERVIÇOS_AGOST!$A$7:$D$7425,2,0)</f>
        <v>LASTRO COM MATERIAL GRANULAR, APLICADO EM PISOS OU LAJES SOBRE SOLO, ESPESSURA DE *5 CM*. AF_08/2017</v>
      </c>
      <c r="F1181" s="112" t="str">
        <f>VLOOKUP(D1181,SERVIÇOS_AGOST!$A$7:$D$7425,3,0)</f>
        <v>M3</v>
      </c>
      <c r="G1181" s="129">
        <f>VLOOKUP(D1181,SERVIÇOS_AGOST!$A$7:$D$7425,4,0)</f>
        <v>113.39</v>
      </c>
      <c r="H1181" s="114">
        <v>113.39</v>
      </c>
      <c r="I1181" s="115"/>
      <c r="K1181" s="116">
        <f>ROUND(H1181*0.72,2)</f>
        <v>81.64</v>
      </c>
    </row>
    <row r="1182" spans="1:11" s="11" customFormat="1" ht="9.9499999999999993" customHeight="1">
      <c r="A1182" s="135"/>
      <c r="B1182" s="16"/>
      <c r="C1182" s="16"/>
      <c r="D1182" s="16"/>
      <c r="E1182" s="136" t="s">
        <v>442</v>
      </c>
      <c r="F1182" s="125" t="s">
        <v>19</v>
      </c>
      <c r="G1182" s="137" t="s">
        <v>537</v>
      </c>
      <c r="H1182" s="97" t="s">
        <v>443</v>
      </c>
      <c r="I1182" s="138" t="s">
        <v>444</v>
      </c>
    </row>
    <row r="1183" spans="1:11" s="11" customFormat="1" ht="9.9499999999999993" customHeight="1">
      <c r="A1183" s="135"/>
      <c r="B1183" s="16"/>
      <c r="C1183" s="16"/>
      <c r="D1183" s="16"/>
      <c r="E1183" s="44" t="s">
        <v>539</v>
      </c>
      <c r="F1183" s="45" t="s">
        <v>464</v>
      </c>
      <c r="G1183" s="147">
        <f>0.8-0.38579775</f>
        <v>0.41420225000000005</v>
      </c>
      <c r="H1183" s="133" t="s">
        <v>540</v>
      </c>
      <c r="I1183" s="51">
        <f>ROUND(G1183*H1183,2)</f>
        <v>7.82</v>
      </c>
    </row>
    <row r="1184" spans="1:11" s="11" customFormat="1" ht="9.9499999999999993" customHeight="1">
      <c r="A1184" s="135"/>
      <c r="B1184" s="16"/>
      <c r="C1184" s="16"/>
      <c r="D1184" s="16"/>
      <c r="E1184" s="44" t="s">
        <v>483</v>
      </c>
      <c r="F1184" s="45" t="s">
        <v>464</v>
      </c>
      <c r="G1184" s="147">
        <v>0.2</v>
      </c>
      <c r="H1184" s="133" t="s">
        <v>485</v>
      </c>
      <c r="I1184" s="51">
        <f>ROUND(G1184*H1184,2)</f>
        <v>2.89</v>
      </c>
    </row>
    <row r="1185" spans="1:11" s="11" customFormat="1" ht="20.100000000000001" customHeight="1">
      <c r="A1185" s="135"/>
      <c r="B1185" s="16"/>
      <c r="C1185" s="16"/>
      <c r="D1185" s="16"/>
      <c r="E1185" s="44" t="s">
        <v>680</v>
      </c>
      <c r="F1185" s="45" t="s">
        <v>446</v>
      </c>
      <c r="G1185" s="118" t="s">
        <v>681</v>
      </c>
      <c r="H1185" s="121">
        <v>7.1</v>
      </c>
      <c r="I1185" s="51">
        <f>ROUND(G1185*H1185,2)</f>
        <v>0.23</v>
      </c>
      <c r="K1185" s="134">
        <f>I1188-K1181</f>
        <v>0</v>
      </c>
    </row>
    <row r="1186" spans="1:11" s="11" customFormat="1" ht="20.100000000000001" customHeight="1">
      <c r="A1186" s="135"/>
      <c r="B1186" s="16"/>
      <c r="C1186" s="16"/>
      <c r="D1186" s="16"/>
      <c r="E1186" s="44" t="s">
        <v>682</v>
      </c>
      <c r="F1186" s="45" t="s">
        <v>448</v>
      </c>
      <c r="G1186" s="118" t="s">
        <v>683</v>
      </c>
      <c r="H1186" s="121">
        <v>0.48</v>
      </c>
      <c r="I1186" s="51">
        <f>ROUND(G1186*H1186,2)</f>
        <v>0.01</v>
      </c>
      <c r="K1186" s="134">
        <f>K1185/H1183</f>
        <v>0</v>
      </c>
    </row>
    <row r="1187" spans="1:11" s="11" customFormat="1" ht="9.9499999999999993" customHeight="1">
      <c r="A1187" s="135"/>
      <c r="B1187" s="16"/>
      <c r="C1187" s="16"/>
      <c r="D1187" s="16"/>
      <c r="E1187" s="44" t="s">
        <v>684</v>
      </c>
      <c r="F1187" s="45" t="s">
        <v>471</v>
      </c>
      <c r="G1187" s="147">
        <v>1</v>
      </c>
      <c r="H1187" s="121">
        <v>70.69</v>
      </c>
      <c r="I1187" s="51">
        <f>ROUND(G1187*H1187,2)</f>
        <v>70.69</v>
      </c>
    </row>
    <row r="1188" spans="1:11" s="11" customFormat="1" ht="13.7" customHeight="1">
      <c r="A1188" s="135"/>
      <c r="B1188" s="16"/>
      <c r="C1188" s="16"/>
      <c r="D1188" s="16"/>
      <c r="E1188" s="124"/>
      <c r="F1188" s="177" t="s">
        <v>451</v>
      </c>
      <c r="G1188" s="178"/>
      <c r="H1188" s="179"/>
      <c r="I1188" s="168">
        <f>SUM(I1183:I1187)</f>
        <v>81.64</v>
      </c>
    </row>
    <row r="1189" spans="1:11" s="11" customFormat="1" ht="20.100000000000001" customHeight="1">
      <c r="A1189" s="110" t="s">
        <v>203</v>
      </c>
      <c r="B1189" s="110" t="s">
        <v>153</v>
      </c>
      <c r="C1189" s="110" t="s">
        <v>12</v>
      </c>
      <c r="D1189" s="132">
        <v>96624</v>
      </c>
      <c r="E1189" s="111" t="str">
        <f>VLOOKUP(D1189,SERVIÇOS_AGOST!$A$7:$D$7425,2,0)</f>
        <v>LASTRO COM MATERIAL GRANULAR (PEDRA BRITADA N.2), APLICADO EM PISOS OU LAJES SOBRE SOLO, ESPESSURA DE *10 CM*. AF_08/2017</v>
      </c>
      <c r="F1189" s="112" t="str">
        <f>VLOOKUP(D1189,SERVIÇOS_AGOST!$A$7:$D$7425,3,0)</f>
        <v>M3</v>
      </c>
      <c r="G1189" s="129">
        <f>VLOOKUP(D1189,SERVIÇOS_AGOST!$A$7:$D$7425,4,0)</f>
        <v>109.12</v>
      </c>
      <c r="H1189" s="114">
        <v>109.12</v>
      </c>
      <c r="I1189" s="115"/>
      <c r="K1189" s="116">
        <f>ROUND(H1189*0.72,2)</f>
        <v>78.569999999999993</v>
      </c>
    </row>
    <row r="1190" spans="1:11" s="11" customFormat="1" ht="9.9499999999999993" customHeight="1">
      <c r="A1190" s="135"/>
      <c r="B1190" s="16"/>
      <c r="C1190" s="16"/>
      <c r="D1190" s="16"/>
      <c r="E1190" s="136" t="s">
        <v>442</v>
      </c>
      <c r="F1190" s="125" t="s">
        <v>19</v>
      </c>
      <c r="G1190" s="137" t="s">
        <v>537</v>
      </c>
      <c r="H1190" s="97" t="s">
        <v>443</v>
      </c>
      <c r="I1190" s="138" t="s">
        <v>444</v>
      </c>
    </row>
    <row r="1191" spans="1:11" s="11" customFormat="1" ht="9.9499999999999993" customHeight="1">
      <c r="A1191" s="135"/>
      <c r="B1191" s="16"/>
      <c r="C1191" s="16"/>
      <c r="D1191" s="16"/>
      <c r="E1191" s="44" t="s">
        <v>539</v>
      </c>
      <c r="F1191" s="45" t="s">
        <v>464</v>
      </c>
      <c r="G1191" s="147">
        <f>1.03-0.778484366</f>
        <v>0.25151563399999999</v>
      </c>
      <c r="H1191" s="133" t="s">
        <v>540</v>
      </c>
      <c r="I1191" s="51">
        <f>ROUND(G1191*H1191,2)</f>
        <v>4.75</v>
      </c>
    </row>
    <row r="1192" spans="1:11" s="11" customFormat="1" ht="9.9499999999999993" customHeight="1">
      <c r="A1192" s="135"/>
      <c r="B1192" s="16"/>
      <c r="C1192" s="16"/>
      <c r="D1192" s="16"/>
      <c r="E1192" s="44" t="s">
        <v>483</v>
      </c>
      <c r="F1192" s="45" t="s">
        <v>464</v>
      </c>
      <c r="G1192" s="147">
        <v>0.2</v>
      </c>
      <c r="H1192" s="133" t="s">
        <v>485</v>
      </c>
      <c r="I1192" s="51">
        <f>ROUND(G1192*H1192,2)</f>
        <v>2.89</v>
      </c>
      <c r="K1192" s="134">
        <f>I1196-K1189</f>
        <v>0</v>
      </c>
    </row>
    <row r="1193" spans="1:11" s="11" customFormat="1" ht="20.100000000000001" customHeight="1">
      <c r="A1193" s="135"/>
      <c r="B1193" s="16"/>
      <c r="C1193" s="16"/>
      <c r="D1193" s="16"/>
      <c r="E1193" s="44" t="s">
        <v>680</v>
      </c>
      <c r="F1193" s="45" t="s">
        <v>446</v>
      </c>
      <c r="G1193" s="118" t="s">
        <v>681</v>
      </c>
      <c r="H1193" s="121">
        <v>7.1</v>
      </c>
      <c r="I1193" s="51">
        <f>ROUND(G1193*H1193,2)</f>
        <v>0.23</v>
      </c>
      <c r="K1193" s="134">
        <f>K1192/H1191</f>
        <v>0</v>
      </c>
    </row>
    <row r="1194" spans="1:11" s="11" customFormat="1" ht="20.100000000000001" customHeight="1">
      <c r="A1194" s="135"/>
      <c r="B1194" s="16"/>
      <c r="C1194" s="16"/>
      <c r="D1194" s="16"/>
      <c r="E1194" s="44" t="s">
        <v>682</v>
      </c>
      <c r="F1194" s="45" t="s">
        <v>448</v>
      </c>
      <c r="G1194" s="118" t="s">
        <v>683</v>
      </c>
      <c r="H1194" s="121">
        <v>0.48</v>
      </c>
      <c r="I1194" s="51">
        <f>ROUND(G1194*H1194,2)</f>
        <v>0.01</v>
      </c>
    </row>
    <row r="1195" spans="1:11" s="11" customFormat="1" ht="9.9499999999999993" customHeight="1">
      <c r="A1195" s="135"/>
      <c r="B1195" s="16"/>
      <c r="C1195" s="16"/>
      <c r="D1195" s="16"/>
      <c r="E1195" s="44" t="s">
        <v>684</v>
      </c>
      <c r="F1195" s="45" t="s">
        <v>471</v>
      </c>
      <c r="G1195" s="147">
        <v>1</v>
      </c>
      <c r="H1195" s="121">
        <v>70.69</v>
      </c>
      <c r="I1195" s="51">
        <f>ROUND(G1195*H1195,2)</f>
        <v>70.69</v>
      </c>
    </row>
    <row r="1196" spans="1:11" s="11" customFormat="1" ht="13.7" customHeight="1">
      <c r="A1196" s="135"/>
      <c r="B1196" s="16"/>
      <c r="C1196" s="16"/>
      <c r="D1196" s="16"/>
      <c r="E1196" s="124"/>
      <c r="F1196" s="177" t="s">
        <v>451</v>
      </c>
      <c r="G1196" s="178"/>
      <c r="H1196" s="179"/>
      <c r="I1196" s="168">
        <f>SUM(I1191:I1195)</f>
        <v>78.569999999999993</v>
      </c>
    </row>
    <row r="1197" spans="1:11" s="11" customFormat="1" ht="20.100000000000001" customHeight="1">
      <c r="A1197" s="110" t="s">
        <v>204</v>
      </c>
      <c r="B1197" s="110" t="s">
        <v>153</v>
      </c>
      <c r="C1197" s="110" t="s">
        <v>12</v>
      </c>
      <c r="D1197" s="132">
        <v>93204</v>
      </c>
      <c r="E1197" s="111" t="str">
        <f>VLOOKUP(D1197,SERVIÇOS_AGOST!$A$7:$D$7425,2,0)</f>
        <v>CINTA DE AMARRAÇÃO DE ALVENARIA MOLDADA IN LOCO EM CONCRETO. AF_03/2016</v>
      </c>
      <c r="F1197" s="112" t="str">
        <f>VLOOKUP(D1197,SERVIÇOS_AGOST!$A$7:$D$7425,3,0)</f>
        <v>M</v>
      </c>
      <c r="G1197" s="129">
        <f>VLOOKUP(D1197,SERVIÇOS_AGOST!$A$7:$D$7425,4,0)</f>
        <v>62.01</v>
      </c>
      <c r="H1197" s="114">
        <v>62.01</v>
      </c>
      <c r="I1197" s="115"/>
      <c r="K1197" s="116">
        <f>ROUND(H1197*0.72,2)</f>
        <v>44.65</v>
      </c>
    </row>
    <row r="1198" spans="1:11" s="11" customFormat="1" ht="9.9499999999999993" customHeight="1">
      <c r="A1198" s="135"/>
      <c r="B1198" s="16"/>
      <c r="C1198" s="16"/>
      <c r="D1198" s="16"/>
      <c r="E1198" s="136" t="s">
        <v>442</v>
      </c>
      <c r="F1198" s="125" t="s">
        <v>19</v>
      </c>
      <c r="G1198" s="137" t="s">
        <v>537</v>
      </c>
      <c r="H1198" s="97" t="s">
        <v>443</v>
      </c>
      <c r="I1198" s="138" t="s">
        <v>444</v>
      </c>
    </row>
    <row r="1199" spans="1:11" s="11" customFormat="1" ht="9.9499999999999993" customHeight="1">
      <c r="A1199" s="135"/>
      <c r="B1199" s="16"/>
      <c r="C1199" s="16"/>
      <c r="D1199" s="16"/>
      <c r="E1199" s="44" t="s">
        <v>539</v>
      </c>
      <c r="F1199" s="45" t="s">
        <v>464</v>
      </c>
      <c r="G1199" s="147">
        <v>0.3</v>
      </c>
      <c r="H1199" s="133" t="s">
        <v>540</v>
      </c>
      <c r="I1199" s="51">
        <f t="shared" ref="I1199:I1205" si="70">ROUND(G1199*H1199,2)</f>
        <v>5.66</v>
      </c>
    </row>
    <row r="1200" spans="1:11" s="11" customFormat="1" ht="9.9499999999999993" customHeight="1">
      <c r="A1200" s="135"/>
      <c r="B1200" s="16"/>
      <c r="C1200" s="16"/>
      <c r="D1200" s="16"/>
      <c r="E1200" s="44" t="s">
        <v>483</v>
      </c>
      <c r="F1200" s="45" t="s">
        <v>464</v>
      </c>
      <c r="G1200" s="147">
        <v>0.15</v>
      </c>
      <c r="H1200" s="133" t="s">
        <v>485</v>
      </c>
      <c r="I1200" s="51">
        <f t="shared" si="70"/>
        <v>2.17</v>
      </c>
    </row>
    <row r="1201" spans="1:11" s="11" customFormat="1" ht="9.9499999999999993" customHeight="1">
      <c r="A1201" s="135"/>
      <c r="B1201" s="16"/>
      <c r="C1201" s="16"/>
      <c r="D1201" s="16"/>
      <c r="E1201" s="44" t="s">
        <v>685</v>
      </c>
      <c r="F1201" s="45" t="s">
        <v>478</v>
      </c>
      <c r="G1201" s="147">
        <f>0.18-0.00180533</f>
        <v>0.17819467</v>
      </c>
      <c r="H1201" s="121">
        <v>127.4</v>
      </c>
      <c r="I1201" s="51">
        <f t="shared" si="70"/>
        <v>22.7</v>
      </c>
    </row>
    <row r="1202" spans="1:11" s="11" customFormat="1" ht="9.9499999999999993" customHeight="1">
      <c r="A1202" s="135"/>
      <c r="B1202" s="16"/>
      <c r="C1202" s="16"/>
      <c r="D1202" s="16"/>
      <c r="E1202" s="44" t="s">
        <v>686</v>
      </c>
      <c r="F1202" s="45" t="s">
        <v>476</v>
      </c>
      <c r="G1202" s="118" t="s">
        <v>687</v>
      </c>
      <c r="H1202" s="121">
        <v>9.3000000000000007</v>
      </c>
      <c r="I1202" s="51">
        <f t="shared" si="70"/>
        <v>7.35</v>
      </c>
      <c r="K1202" s="134">
        <f>I1206-K1197</f>
        <v>-0.22999999999999687</v>
      </c>
    </row>
    <row r="1203" spans="1:11" s="11" customFormat="1" ht="20.100000000000001" customHeight="1">
      <c r="A1203" s="135"/>
      <c r="B1203" s="16"/>
      <c r="C1203" s="16"/>
      <c r="D1203" s="16"/>
      <c r="E1203" s="44" t="s">
        <v>688</v>
      </c>
      <c r="F1203" s="45" t="s">
        <v>471</v>
      </c>
      <c r="G1203" s="118" t="s">
        <v>689</v>
      </c>
      <c r="H1203" s="121">
        <v>352.94</v>
      </c>
      <c r="I1203" s="51">
        <f t="shared" si="70"/>
        <v>5.44</v>
      </c>
      <c r="K1203" s="134">
        <f>K1202/H1201</f>
        <v>-1.8053375196232092E-3</v>
      </c>
    </row>
    <row r="1204" spans="1:11" s="11" customFormat="1" ht="20.100000000000001" customHeight="1">
      <c r="A1204" s="135"/>
      <c r="B1204" s="16"/>
      <c r="C1204" s="16"/>
      <c r="D1204" s="16"/>
      <c r="E1204" s="44" t="s">
        <v>644</v>
      </c>
      <c r="F1204" s="45" t="s">
        <v>645</v>
      </c>
      <c r="G1204" s="118" t="s">
        <v>690</v>
      </c>
      <c r="H1204" s="121">
        <v>6.72</v>
      </c>
      <c r="I1204" s="51">
        <f t="shared" si="70"/>
        <v>0.02</v>
      </c>
    </row>
    <row r="1205" spans="1:11" s="11" customFormat="1" ht="20.100000000000001" customHeight="1">
      <c r="A1205" s="135"/>
      <c r="B1205" s="16"/>
      <c r="C1205" s="16"/>
      <c r="D1205" s="16"/>
      <c r="E1205" s="44" t="s">
        <v>691</v>
      </c>
      <c r="F1205" s="45" t="s">
        <v>297</v>
      </c>
      <c r="G1205" s="118" t="s">
        <v>692</v>
      </c>
      <c r="H1205" s="121">
        <v>0.18</v>
      </c>
      <c r="I1205" s="51">
        <f t="shared" si="70"/>
        <v>1.08</v>
      </c>
    </row>
    <row r="1206" spans="1:11" s="11" customFormat="1" ht="13.7" customHeight="1">
      <c r="A1206" s="135"/>
      <c r="B1206" s="16"/>
      <c r="C1206" s="16"/>
      <c r="D1206" s="16"/>
      <c r="E1206" s="124"/>
      <c r="F1206" s="177" t="s">
        <v>451</v>
      </c>
      <c r="G1206" s="178"/>
      <c r="H1206" s="179"/>
      <c r="I1206" s="168">
        <f>SUM(I1199:I1205)</f>
        <v>44.42</v>
      </c>
    </row>
    <row r="1207" spans="1:11" s="11" customFormat="1" ht="20.100000000000001" customHeight="1">
      <c r="A1207" s="110" t="s">
        <v>205</v>
      </c>
      <c r="B1207" s="110" t="s">
        <v>153</v>
      </c>
      <c r="C1207" s="110" t="s">
        <v>12</v>
      </c>
      <c r="D1207" s="132">
        <v>93205</v>
      </c>
      <c r="E1207" s="111" t="str">
        <f>VLOOKUP(D1207,SERVIÇOS_AGOST!$A$7:$D$7425,2,0)</f>
        <v>CINTA DE AMARRAÇÃO DE ALVENARIA MOLDADA IN LOCO COM UTILIZAÇÃO DE BLOCOS CANALETA. AF_03/2016</v>
      </c>
      <c r="F1207" s="112" t="str">
        <f>VLOOKUP(D1207,SERVIÇOS_AGOST!$A$7:$D$7425,3,0)</f>
        <v>M</v>
      </c>
      <c r="G1207" s="129">
        <f>VLOOKUP(D1207,SERVIÇOS_AGOST!$A$7:$D$7425,4,0)</f>
        <v>34.32</v>
      </c>
      <c r="H1207" s="114">
        <v>34.32</v>
      </c>
      <c r="I1207" s="115"/>
      <c r="K1207" s="116">
        <f>ROUND(H1207*0.72,2)</f>
        <v>24.71</v>
      </c>
    </row>
    <row r="1208" spans="1:11" s="11" customFormat="1" ht="9.9499999999999993" customHeight="1">
      <c r="A1208" s="135"/>
      <c r="B1208" s="16"/>
      <c r="C1208" s="16"/>
      <c r="D1208" s="16"/>
      <c r="E1208" s="136" t="s">
        <v>442</v>
      </c>
      <c r="F1208" s="125" t="s">
        <v>19</v>
      </c>
      <c r="G1208" s="137" t="s">
        <v>537</v>
      </c>
      <c r="H1208" s="97" t="s">
        <v>443</v>
      </c>
      <c r="I1208" s="138" t="s">
        <v>444</v>
      </c>
    </row>
    <row r="1209" spans="1:11" s="11" customFormat="1" ht="30" customHeight="1">
      <c r="A1209" s="135"/>
      <c r="B1209" s="16"/>
      <c r="C1209" s="16"/>
      <c r="D1209" s="16"/>
      <c r="E1209" s="44" t="s">
        <v>693</v>
      </c>
      <c r="F1209" s="45" t="s">
        <v>471</v>
      </c>
      <c r="G1209" s="147">
        <v>1.4E-2</v>
      </c>
      <c r="H1209" s="121">
        <v>369.38</v>
      </c>
      <c r="I1209" s="51">
        <f t="shared" ref="I1209:I1214" si="71">ROUND(G1209*H1209,2)</f>
        <v>5.17</v>
      </c>
    </row>
    <row r="1210" spans="1:11" s="11" customFormat="1" ht="9.9499999999999993" customHeight="1">
      <c r="A1210" s="135"/>
      <c r="B1210" s="16"/>
      <c r="C1210" s="16"/>
      <c r="D1210" s="16"/>
      <c r="E1210" s="44" t="s">
        <v>539</v>
      </c>
      <c r="F1210" s="45" t="s">
        <v>464</v>
      </c>
      <c r="G1210" s="147">
        <v>0.2</v>
      </c>
      <c r="H1210" s="133" t="s">
        <v>540</v>
      </c>
      <c r="I1210" s="51">
        <f t="shared" si="71"/>
        <v>3.77</v>
      </c>
      <c r="K1210" s="134">
        <f>I1215-K1207</f>
        <v>-1.0000000000001563E-2</v>
      </c>
    </row>
    <row r="1211" spans="1:11" s="11" customFormat="1" ht="9.9499999999999993" customHeight="1">
      <c r="A1211" s="135"/>
      <c r="B1211" s="16"/>
      <c r="C1211" s="16"/>
      <c r="D1211" s="16"/>
      <c r="E1211" s="44" t="s">
        <v>483</v>
      </c>
      <c r="F1211" s="45" t="s">
        <v>464</v>
      </c>
      <c r="G1211" s="147">
        <v>0.1</v>
      </c>
      <c r="H1211" s="133" t="s">
        <v>485</v>
      </c>
      <c r="I1211" s="51">
        <f t="shared" si="71"/>
        <v>1.45</v>
      </c>
      <c r="K1211" s="134">
        <f>K1210/H1214</f>
        <v>-5.3191489361710444E-3</v>
      </c>
    </row>
    <row r="1212" spans="1:11" s="11" customFormat="1" ht="20.100000000000001" customHeight="1">
      <c r="A1212" s="135"/>
      <c r="B1212" s="16"/>
      <c r="C1212" s="16"/>
      <c r="D1212" s="16"/>
      <c r="E1212" s="44" t="s">
        <v>694</v>
      </c>
      <c r="F1212" s="45" t="s">
        <v>471</v>
      </c>
      <c r="G1212" s="147">
        <v>1.0999999999999999E-2</v>
      </c>
      <c r="H1212" s="121">
        <v>439.4</v>
      </c>
      <c r="I1212" s="51">
        <f t="shared" si="71"/>
        <v>4.83</v>
      </c>
    </row>
    <row r="1213" spans="1:11" s="11" customFormat="1" ht="9.9499999999999993" customHeight="1">
      <c r="A1213" s="135"/>
      <c r="B1213" s="16"/>
      <c r="C1213" s="16"/>
      <c r="D1213" s="16"/>
      <c r="E1213" s="44" t="s">
        <v>686</v>
      </c>
      <c r="F1213" s="45" t="s">
        <v>476</v>
      </c>
      <c r="G1213" s="147">
        <v>0.05</v>
      </c>
      <c r="H1213" s="121">
        <v>9.3000000000000007</v>
      </c>
      <c r="I1213" s="51">
        <f t="shared" si="71"/>
        <v>0.47</v>
      </c>
    </row>
    <row r="1214" spans="1:11" s="11" customFormat="1" ht="9.9499999999999993" customHeight="1">
      <c r="A1214" s="135"/>
      <c r="B1214" s="16"/>
      <c r="C1214" s="16"/>
      <c r="D1214" s="16"/>
      <c r="E1214" s="44" t="s">
        <v>695</v>
      </c>
      <c r="F1214" s="45" t="s">
        <v>297</v>
      </c>
      <c r="G1214" s="147">
        <f>5.34-0.54787234</f>
        <v>4.7921276600000002</v>
      </c>
      <c r="H1214" s="121">
        <v>1.88</v>
      </c>
      <c r="I1214" s="51">
        <f t="shared" si="71"/>
        <v>9.01</v>
      </c>
    </row>
    <row r="1215" spans="1:11" s="11" customFormat="1" ht="13.7" customHeight="1">
      <c r="A1215" s="135"/>
      <c r="B1215" s="16"/>
      <c r="C1215" s="16"/>
      <c r="D1215" s="16"/>
      <c r="E1215" s="124"/>
      <c r="F1215" s="177" t="s">
        <v>451</v>
      </c>
      <c r="G1215" s="178"/>
      <c r="H1215" s="179"/>
      <c r="I1215" s="168">
        <f>SUM(I1209:I1214)</f>
        <v>24.7</v>
      </c>
    </row>
    <row r="1216" spans="1:11" s="11" customFormat="1" ht="9.9499999999999993" customHeight="1">
      <c r="A1216" s="110" t="s">
        <v>206</v>
      </c>
      <c r="B1216" s="110" t="s">
        <v>153</v>
      </c>
      <c r="C1216" s="110" t="s">
        <v>12</v>
      </c>
      <c r="D1216" s="132">
        <v>93182</v>
      </c>
      <c r="E1216" s="111" t="str">
        <f>VLOOKUP(D1216,SERVIÇOS_AGOST!$A$7:$D$7425,2,0)</f>
        <v>VERGA PRÉ-MOLDADA PARA JANELAS COM ATÉ 1,5 M DE VÃO. AF_03/2016</v>
      </c>
      <c r="F1216" s="112" t="str">
        <f>VLOOKUP(D1216,SERVIÇOS_AGOST!$A$7:$D$7425,3,0)</f>
        <v>M</v>
      </c>
      <c r="G1216" s="129">
        <f>VLOOKUP(D1216,SERVIÇOS_AGOST!$A$7:$D$7425,4,0)</f>
        <v>48.92</v>
      </c>
      <c r="H1216" s="114">
        <v>48.92</v>
      </c>
      <c r="I1216" s="115"/>
      <c r="K1216" s="116">
        <f>ROUND(H1216*0.72,2)</f>
        <v>35.22</v>
      </c>
    </row>
    <row r="1217" spans="1:11" s="11" customFormat="1" ht="9.9499999999999993" customHeight="1">
      <c r="A1217" s="135"/>
      <c r="B1217" s="16"/>
      <c r="C1217" s="16"/>
      <c r="D1217" s="16"/>
      <c r="E1217" s="136" t="s">
        <v>442</v>
      </c>
      <c r="F1217" s="125" t="s">
        <v>19</v>
      </c>
      <c r="G1217" s="137" t="s">
        <v>537</v>
      </c>
      <c r="H1217" s="97" t="s">
        <v>443</v>
      </c>
      <c r="I1217" s="138" t="s">
        <v>444</v>
      </c>
    </row>
    <row r="1218" spans="1:11" s="11" customFormat="1" ht="30" customHeight="1">
      <c r="A1218" s="135"/>
      <c r="B1218" s="16"/>
      <c r="C1218" s="16"/>
      <c r="D1218" s="16"/>
      <c r="E1218" s="44" t="s">
        <v>693</v>
      </c>
      <c r="F1218" s="45" t="s">
        <v>471</v>
      </c>
      <c r="G1218" s="118" t="s">
        <v>696</v>
      </c>
      <c r="H1218" s="121">
        <v>369.38</v>
      </c>
      <c r="I1218" s="51">
        <f t="shared" ref="I1218:I1225" si="72">ROUND(G1218*H1218,2)</f>
        <v>0.7</v>
      </c>
    </row>
    <row r="1219" spans="1:11" s="11" customFormat="1" ht="9.9499999999999993" customHeight="1">
      <c r="A1219" s="135"/>
      <c r="B1219" s="16"/>
      <c r="C1219" s="16"/>
      <c r="D1219" s="16"/>
      <c r="E1219" s="44" t="s">
        <v>539</v>
      </c>
      <c r="F1219" s="45" t="s">
        <v>464</v>
      </c>
      <c r="G1219" s="147">
        <v>0.08</v>
      </c>
      <c r="H1219" s="133" t="s">
        <v>540</v>
      </c>
      <c r="I1219" s="51">
        <f t="shared" si="72"/>
        <v>1.51</v>
      </c>
    </row>
    <row r="1220" spans="1:11" s="11" customFormat="1" ht="9.9499999999999993" customHeight="1">
      <c r="A1220" s="135"/>
      <c r="B1220" s="16"/>
      <c r="C1220" s="16"/>
      <c r="D1220" s="16"/>
      <c r="E1220" s="44" t="s">
        <v>483</v>
      </c>
      <c r="F1220" s="45" t="s">
        <v>464</v>
      </c>
      <c r="G1220" s="147">
        <v>0.1</v>
      </c>
      <c r="H1220" s="133" t="s">
        <v>485</v>
      </c>
      <c r="I1220" s="51">
        <f t="shared" si="72"/>
        <v>1.45</v>
      </c>
      <c r="K1220" s="134">
        <f>I1226-K1216</f>
        <v>0</v>
      </c>
    </row>
    <row r="1221" spans="1:11" s="11" customFormat="1" ht="9.9499999999999993" customHeight="1">
      <c r="A1221" s="135"/>
      <c r="B1221" s="16"/>
      <c r="C1221" s="16"/>
      <c r="D1221" s="16"/>
      <c r="E1221" s="44" t="s">
        <v>685</v>
      </c>
      <c r="F1221" s="45" t="s">
        <v>478</v>
      </c>
      <c r="G1221" s="147">
        <f>0.17-0.01726844</f>
        <v>0.15273156000000002</v>
      </c>
      <c r="H1221" s="121">
        <v>127.4</v>
      </c>
      <c r="I1221" s="51">
        <f t="shared" si="72"/>
        <v>19.46</v>
      </c>
      <c r="K1221" s="134">
        <f>K1220/H1221</f>
        <v>0</v>
      </c>
    </row>
    <row r="1222" spans="1:11" s="11" customFormat="1" ht="9.9499999999999993" customHeight="1">
      <c r="A1222" s="135"/>
      <c r="B1222" s="16"/>
      <c r="C1222" s="16"/>
      <c r="D1222" s="16"/>
      <c r="E1222" s="44" t="s">
        <v>697</v>
      </c>
      <c r="F1222" s="45" t="s">
        <v>476</v>
      </c>
      <c r="G1222" s="118" t="s">
        <v>698</v>
      </c>
      <c r="H1222" s="121">
        <v>9.4499999999999993</v>
      </c>
      <c r="I1222" s="51">
        <f t="shared" si="72"/>
        <v>4.63</v>
      </c>
    </row>
    <row r="1223" spans="1:11" s="11" customFormat="1" ht="20.100000000000001" customHeight="1">
      <c r="A1223" s="135"/>
      <c r="B1223" s="16"/>
      <c r="C1223" s="16"/>
      <c r="D1223" s="16"/>
      <c r="E1223" s="44" t="s">
        <v>688</v>
      </c>
      <c r="F1223" s="45" t="s">
        <v>471</v>
      </c>
      <c r="G1223" s="118" t="s">
        <v>699</v>
      </c>
      <c r="H1223" s="121">
        <v>352.94</v>
      </c>
      <c r="I1223" s="51">
        <f t="shared" si="72"/>
        <v>6.35</v>
      </c>
    </row>
    <row r="1224" spans="1:11" s="11" customFormat="1" ht="20.100000000000001" customHeight="1">
      <c r="A1224" s="135"/>
      <c r="B1224" s="16"/>
      <c r="C1224" s="16"/>
      <c r="D1224" s="16"/>
      <c r="E1224" s="44" t="s">
        <v>644</v>
      </c>
      <c r="F1224" s="45" t="s">
        <v>645</v>
      </c>
      <c r="G1224" s="118" t="s">
        <v>494</v>
      </c>
      <c r="H1224" s="121">
        <v>6.72</v>
      </c>
      <c r="I1224" s="51">
        <f t="shared" si="72"/>
        <v>0.04</v>
      </c>
    </row>
    <row r="1225" spans="1:11" s="11" customFormat="1" ht="20.100000000000001" customHeight="1">
      <c r="A1225" s="135"/>
      <c r="B1225" s="16"/>
      <c r="C1225" s="16"/>
      <c r="D1225" s="16"/>
      <c r="E1225" s="44" t="s">
        <v>691</v>
      </c>
      <c r="F1225" s="45" t="s">
        <v>297</v>
      </c>
      <c r="G1225" s="118" t="s">
        <v>692</v>
      </c>
      <c r="H1225" s="121">
        <v>0.18</v>
      </c>
      <c r="I1225" s="51">
        <f t="shared" si="72"/>
        <v>1.08</v>
      </c>
    </row>
    <row r="1226" spans="1:11" s="11" customFormat="1" ht="13.7" customHeight="1">
      <c r="A1226" s="135"/>
      <c r="B1226" s="16"/>
      <c r="C1226" s="16"/>
      <c r="D1226" s="16"/>
      <c r="E1226" s="124"/>
      <c r="F1226" s="177" t="s">
        <v>451</v>
      </c>
      <c r="G1226" s="178"/>
      <c r="H1226" s="179"/>
      <c r="I1226" s="168">
        <f>SUM(I1218:I1225)</f>
        <v>35.22</v>
      </c>
    </row>
    <row r="1227" spans="1:11" s="11" customFormat="1" ht="9.9499999999999993" customHeight="1">
      <c r="A1227" s="110" t="s">
        <v>207</v>
      </c>
      <c r="B1227" s="110" t="s">
        <v>153</v>
      </c>
      <c r="C1227" s="110" t="s">
        <v>12</v>
      </c>
      <c r="D1227" s="132">
        <v>93183</v>
      </c>
      <c r="E1227" s="111" t="str">
        <f>VLOOKUP(D1227,SERVIÇOS_AGOST!$A$7:$D$7425,2,0)</f>
        <v>VERGA PRÉ-MOLDADA PARA JANELAS COM MAIS DE 1,5 M DE VÃO. AF_03/2016</v>
      </c>
      <c r="F1227" s="112" t="str">
        <f>VLOOKUP(D1227,SERVIÇOS_AGOST!$A$7:$D$7425,3,0)</f>
        <v>M</v>
      </c>
      <c r="G1227" s="129">
        <f>VLOOKUP(D1227,SERVIÇOS_AGOST!$A$7:$D$7425,4,0)</f>
        <v>63.02</v>
      </c>
      <c r="H1227" s="114">
        <v>63.02</v>
      </c>
      <c r="I1227" s="115"/>
      <c r="K1227" s="116">
        <f>ROUND(H1227*0.72,2)</f>
        <v>45.37</v>
      </c>
    </row>
    <row r="1228" spans="1:11" s="11" customFormat="1" ht="9.9499999999999993" customHeight="1">
      <c r="A1228" s="135"/>
      <c r="B1228" s="16"/>
      <c r="C1228" s="16"/>
      <c r="D1228" s="16"/>
      <c r="E1228" s="136" t="s">
        <v>442</v>
      </c>
      <c r="F1228" s="125" t="s">
        <v>19</v>
      </c>
      <c r="G1228" s="137" t="s">
        <v>537</v>
      </c>
      <c r="H1228" s="97" t="s">
        <v>443</v>
      </c>
      <c r="I1228" s="138" t="s">
        <v>444</v>
      </c>
    </row>
    <row r="1229" spans="1:11" s="11" customFormat="1" ht="30" customHeight="1">
      <c r="A1229" s="135"/>
      <c r="B1229" s="16"/>
      <c r="C1229" s="16"/>
      <c r="D1229" s="16"/>
      <c r="E1229" s="44" t="s">
        <v>693</v>
      </c>
      <c r="F1229" s="45" t="s">
        <v>471</v>
      </c>
      <c r="G1229" s="118" t="s">
        <v>696</v>
      </c>
      <c r="H1229" s="121">
        <v>369.38</v>
      </c>
      <c r="I1229" s="51">
        <f t="shared" ref="I1229:I1236" si="73">ROUND(G1229*H1229,2)</f>
        <v>0.7</v>
      </c>
    </row>
    <row r="1230" spans="1:11" s="11" customFormat="1" ht="9.9499999999999993" customHeight="1">
      <c r="A1230" s="135"/>
      <c r="B1230" s="16"/>
      <c r="C1230" s="16"/>
      <c r="D1230" s="16"/>
      <c r="E1230" s="44" t="s">
        <v>539</v>
      </c>
      <c r="F1230" s="45" t="s">
        <v>464</v>
      </c>
      <c r="G1230" s="147">
        <v>6.5000000000000002E-2</v>
      </c>
      <c r="H1230" s="133" t="s">
        <v>540</v>
      </c>
      <c r="I1230" s="51">
        <f t="shared" si="73"/>
        <v>1.23</v>
      </c>
    </row>
    <row r="1231" spans="1:11" s="11" customFormat="1" ht="9.9499999999999993" customHeight="1">
      <c r="A1231" s="135"/>
      <c r="B1231" s="16"/>
      <c r="C1231" s="16"/>
      <c r="D1231" s="16"/>
      <c r="E1231" s="44" t="s">
        <v>483</v>
      </c>
      <c r="F1231" s="45" t="s">
        <v>464</v>
      </c>
      <c r="G1231" s="147">
        <v>0.09</v>
      </c>
      <c r="H1231" s="133" t="s">
        <v>485</v>
      </c>
      <c r="I1231" s="51">
        <f t="shared" si="73"/>
        <v>1.3</v>
      </c>
    </row>
    <row r="1232" spans="1:11" s="11" customFormat="1" ht="9.9499999999999993" customHeight="1">
      <c r="A1232" s="135"/>
      <c r="B1232" s="16"/>
      <c r="C1232" s="16"/>
      <c r="D1232" s="16"/>
      <c r="E1232" s="44" t="s">
        <v>685</v>
      </c>
      <c r="F1232" s="45" t="s">
        <v>478</v>
      </c>
      <c r="G1232" s="147">
        <f>0.2-0.00408163</f>
        <v>0.19591837000000001</v>
      </c>
      <c r="H1232" s="121">
        <v>127.4</v>
      </c>
      <c r="I1232" s="51">
        <f t="shared" si="73"/>
        <v>24.96</v>
      </c>
    </row>
    <row r="1233" spans="1:11" s="11" customFormat="1" ht="9.9499999999999993" customHeight="1">
      <c r="A1233" s="135"/>
      <c r="B1233" s="16"/>
      <c r="C1233" s="16"/>
      <c r="D1233" s="16"/>
      <c r="E1233" s="44" t="s">
        <v>686</v>
      </c>
      <c r="F1233" s="45" t="s">
        <v>476</v>
      </c>
      <c r="G1233" s="118" t="s">
        <v>687</v>
      </c>
      <c r="H1233" s="121">
        <v>9.3000000000000007</v>
      </c>
      <c r="I1233" s="51">
        <f t="shared" si="73"/>
        <v>7.35</v>
      </c>
      <c r="K1233" s="134">
        <f>I1237-K1227</f>
        <v>-0.23000000000000398</v>
      </c>
    </row>
    <row r="1234" spans="1:11" s="11" customFormat="1" ht="20.100000000000001" customHeight="1">
      <c r="A1234" s="135"/>
      <c r="B1234" s="16"/>
      <c r="C1234" s="16"/>
      <c r="D1234" s="16"/>
      <c r="E1234" s="44" t="s">
        <v>688</v>
      </c>
      <c r="F1234" s="45" t="s">
        <v>471</v>
      </c>
      <c r="G1234" s="118" t="s">
        <v>700</v>
      </c>
      <c r="H1234" s="121">
        <v>352.94</v>
      </c>
      <c r="I1234" s="51">
        <f t="shared" si="73"/>
        <v>8.4700000000000006</v>
      </c>
      <c r="K1234" s="134">
        <f>K1233/H1232</f>
        <v>-1.8053375196232652E-3</v>
      </c>
    </row>
    <row r="1235" spans="1:11" s="11" customFormat="1" ht="20.100000000000001" customHeight="1">
      <c r="A1235" s="135"/>
      <c r="B1235" s="16"/>
      <c r="C1235" s="16"/>
      <c r="D1235" s="16"/>
      <c r="E1235" s="44" t="s">
        <v>644</v>
      </c>
      <c r="F1235" s="45" t="s">
        <v>645</v>
      </c>
      <c r="G1235" s="118" t="s">
        <v>701</v>
      </c>
      <c r="H1235" s="121">
        <v>6.72</v>
      </c>
      <c r="I1235" s="51">
        <f t="shared" si="73"/>
        <v>0.05</v>
      </c>
    </row>
    <row r="1236" spans="1:11" s="11" customFormat="1" ht="20.100000000000001" customHeight="1">
      <c r="A1236" s="135"/>
      <c r="B1236" s="16"/>
      <c r="C1236" s="16"/>
      <c r="D1236" s="16"/>
      <c r="E1236" s="44" t="s">
        <v>691</v>
      </c>
      <c r="F1236" s="45" t="s">
        <v>297</v>
      </c>
      <c r="G1236" s="118" t="s">
        <v>692</v>
      </c>
      <c r="H1236" s="121">
        <v>0.18</v>
      </c>
      <c r="I1236" s="51">
        <f t="shared" si="73"/>
        <v>1.08</v>
      </c>
    </row>
    <row r="1237" spans="1:11" s="11" customFormat="1" ht="13.7" customHeight="1">
      <c r="A1237" s="135"/>
      <c r="B1237" s="16"/>
      <c r="C1237" s="16"/>
      <c r="D1237" s="16"/>
      <c r="E1237" s="124"/>
      <c r="F1237" s="177" t="s">
        <v>451</v>
      </c>
      <c r="G1237" s="178"/>
      <c r="H1237" s="179"/>
      <c r="I1237" s="168">
        <f>SUM(I1229:I1236)</f>
        <v>45.139999999999993</v>
      </c>
    </row>
    <row r="1238" spans="1:11" s="11" customFormat="1" ht="20.100000000000001" customHeight="1">
      <c r="A1238" s="110" t="s">
        <v>208</v>
      </c>
      <c r="B1238" s="110" t="s">
        <v>153</v>
      </c>
      <c r="C1238" s="110" t="s">
        <v>12</v>
      </c>
      <c r="D1238" s="132">
        <v>93186</v>
      </c>
      <c r="E1238" s="111" t="str">
        <f>VLOOKUP(D1238,SERVIÇOS_AGOST!$A$7:$D$7425,2,0)</f>
        <v>VERGA MOLDADA IN LOCO EM CONCRETO PARA JANELAS COM ATÉ 1,5 M DE VÃO. AF_03/2016</v>
      </c>
      <c r="F1238" s="112" t="str">
        <f>VLOOKUP(D1238,SERVIÇOS_AGOST!$A$7:$D$7425,3,0)</f>
        <v>M</v>
      </c>
      <c r="G1238" s="129">
        <f>VLOOKUP(D1238,SERVIÇOS_AGOST!$A$7:$D$7425,4,0)</f>
        <v>90.53</v>
      </c>
      <c r="H1238" s="114">
        <v>90.53</v>
      </c>
      <c r="I1238" s="115"/>
      <c r="K1238" s="116">
        <f>ROUND(H1238*0.72,2)</f>
        <v>65.180000000000007</v>
      </c>
    </row>
    <row r="1239" spans="1:11" s="11" customFormat="1" ht="9.9499999999999993" customHeight="1">
      <c r="A1239" s="135"/>
      <c r="B1239" s="16"/>
      <c r="C1239" s="16"/>
      <c r="D1239" s="16"/>
      <c r="E1239" s="136" t="s">
        <v>442</v>
      </c>
      <c r="F1239" s="125" t="s">
        <v>19</v>
      </c>
      <c r="G1239" s="137" t="s">
        <v>537</v>
      </c>
      <c r="H1239" s="97" t="s">
        <v>443</v>
      </c>
      <c r="I1239" s="138" t="s">
        <v>444</v>
      </c>
    </row>
    <row r="1240" spans="1:11" s="11" customFormat="1" ht="9.9499999999999993" customHeight="1">
      <c r="A1240" s="135"/>
      <c r="B1240" s="16"/>
      <c r="C1240" s="16"/>
      <c r="D1240" s="16"/>
      <c r="E1240" s="44" t="s">
        <v>539</v>
      </c>
      <c r="F1240" s="45" t="s">
        <v>464</v>
      </c>
      <c r="G1240" s="147">
        <v>0.53</v>
      </c>
      <c r="H1240" s="133" t="s">
        <v>540</v>
      </c>
      <c r="I1240" s="51">
        <f t="shared" ref="I1240:I1247" si="74">ROUND(G1240*H1240,2)</f>
        <v>10</v>
      </c>
    </row>
    <row r="1241" spans="1:11" s="11" customFormat="1" ht="9.9499999999999993" customHeight="1">
      <c r="A1241" s="135"/>
      <c r="B1241" s="16"/>
      <c r="C1241" s="16"/>
      <c r="D1241" s="16"/>
      <c r="E1241" s="44" t="s">
        <v>483</v>
      </c>
      <c r="F1241" s="45" t="s">
        <v>464</v>
      </c>
      <c r="G1241" s="118" t="s">
        <v>702</v>
      </c>
      <c r="H1241" s="133" t="s">
        <v>485</v>
      </c>
      <c r="I1241" s="51">
        <f t="shared" si="74"/>
        <v>2.72</v>
      </c>
      <c r="K1241" s="134">
        <f>I1248-K1238</f>
        <v>0</v>
      </c>
    </row>
    <row r="1242" spans="1:11" s="11" customFormat="1" ht="9.9499999999999993" customHeight="1">
      <c r="A1242" s="135"/>
      <c r="B1242" s="16"/>
      <c r="C1242" s="16"/>
      <c r="D1242" s="16"/>
      <c r="E1242" s="44" t="s">
        <v>685</v>
      </c>
      <c r="F1242" s="45" t="s">
        <v>478</v>
      </c>
      <c r="G1242" s="147">
        <f>0.35-0.0545525</f>
        <v>0.29544749999999997</v>
      </c>
      <c r="H1242" s="121">
        <v>127.4</v>
      </c>
      <c r="I1242" s="51">
        <f t="shared" si="74"/>
        <v>37.64</v>
      </c>
      <c r="K1242" s="134">
        <f>K1241/H1242</f>
        <v>0</v>
      </c>
    </row>
    <row r="1243" spans="1:11" s="11" customFormat="1" ht="9.9499999999999993" customHeight="1">
      <c r="A1243" s="135"/>
      <c r="B1243" s="16"/>
      <c r="C1243" s="16"/>
      <c r="D1243" s="16"/>
      <c r="E1243" s="44" t="s">
        <v>697</v>
      </c>
      <c r="F1243" s="45" t="s">
        <v>476</v>
      </c>
      <c r="G1243" s="147">
        <v>0.45</v>
      </c>
      <c r="H1243" s="121">
        <v>9.4499999999999993</v>
      </c>
      <c r="I1243" s="51">
        <f t="shared" si="74"/>
        <v>4.25</v>
      </c>
    </row>
    <row r="1244" spans="1:11" s="11" customFormat="1" ht="20.100000000000001" customHeight="1">
      <c r="A1244" s="135"/>
      <c r="B1244" s="16"/>
      <c r="C1244" s="16"/>
      <c r="D1244" s="16"/>
      <c r="E1244" s="44" t="s">
        <v>688</v>
      </c>
      <c r="F1244" s="45" t="s">
        <v>471</v>
      </c>
      <c r="G1244" s="118" t="s">
        <v>699</v>
      </c>
      <c r="H1244" s="121">
        <v>352.94</v>
      </c>
      <c r="I1244" s="51">
        <f t="shared" si="74"/>
        <v>6.35</v>
      </c>
    </row>
    <row r="1245" spans="1:11" s="11" customFormat="1" ht="20.100000000000001" customHeight="1">
      <c r="A1245" s="135"/>
      <c r="B1245" s="16"/>
      <c r="C1245" s="16"/>
      <c r="D1245" s="16"/>
      <c r="E1245" s="44" t="s">
        <v>644</v>
      </c>
      <c r="F1245" s="45" t="s">
        <v>645</v>
      </c>
      <c r="G1245" s="118" t="s">
        <v>494</v>
      </c>
      <c r="H1245" s="121">
        <v>6.72</v>
      </c>
      <c r="I1245" s="51">
        <f t="shared" si="74"/>
        <v>0.04</v>
      </c>
    </row>
    <row r="1246" spans="1:11" s="11" customFormat="1" ht="9.9499999999999993" customHeight="1">
      <c r="A1246" s="135"/>
      <c r="B1246" s="16"/>
      <c r="C1246" s="16"/>
      <c r="D1246" s="16"/>
      <c r="E1246" s="44" t="s">
        <v>651</v>
      </c>
      <c r="F1246" s="45" t="s">
        <v>53</v>
      </c>
      <c r="G1246" s="118" t="s">
        <v>703</v>
      </c>
      <c r="H1246" s="121">
        <v>8.8000000000000007</v>
      </c>
      <c r="I1246" s="51">
        <f t="shared" si="74"/>
        <v>3.1</v>
      </c>
    </row>
    <row r="1247" spans="1:11" s="11" customFormat="1" ht="20.100000000000001" customHeight="1">
      <c r="A1247" s="135"/>
      <c r="B1247" s="16"/>
      <c r="C1247" s="16"/>
      <c r="D1247" s="16"/>
      <c r="E1247" s="44" t="s">
        <v>691</v>
      </c>
      <c r="F1247" s="45" t="s">
        <v>297</v>
      </c>
      <c r="G1247" s="118" t="s">
        <v>692</v>
      </c>
      <c r="H1247" s="121">
        <v>0.18</v>
      </c>
      <c r="I1247" s="51">
        <f t="shared" si="74"/>
        <v>1.08</v>
      </c>
    </row>
    <row r="1248" spans="1:11" s="11" customFormat="1" ht="13.7" customHeight="1">
      <c r="A1248" s="135"/>
      <c r="B1248" s="16"/>
      <c r="C1248" s="16"/>
      <c r="D1248" s="16"/>
      <c r="E1248" s="124"/>
      <c r="F1248" s="177" t="s">
        <v>451</v>
      </c>
      <c r="G1248" s="178"/>
      <c r="H1248" s="179"/>
      <c r="I1248" s="168">
        <f>SUM(I1240:I1247)</f>
        <v>65.179999999999993</v>
      </c>
    </row>
    <row r="1249" spans="1:11" s="11" customFormat="1" ht="20.100000000000001" customHeight="1">
      <c r="A1249" s="110" t="s">
        <v>209</v>
      </c>
      <c r="B1249" s="110" t="s">
        <v>153</v>
      </c>
      <c r="C1249" s="110" t="s">
        <v>12</v>
      </c>
      <c r="D1249" s="132">
        <v>93187</v>
      </c>
      <c r="E1249" s="111" t="str">
        <f>VLOOKUP(D1249,SERVIÇOS_AGOST!$A$7:$D$7425,2,0)</f>
        <v>VERGA MOLDADA IN LOCO EM CONCRETO PARA JANELAS COM MAIS DE 1,5 M DE VÃO. AF_03/2016</v>
      </c>
      <c r="F1249" s="112" t="str">
        <f>VLOOKUP(D1249,SERVIÇOS_AGOST!$A$7:$D$7425,3,0)</f>
        <v>M</v>
      </c>
      <c r="G1249" s="129">
        <f>VLOOKUP(D1249,SERVIÇOS_AGOST!$A$7:$D$7425,4,0)</f>
        <v>103.7</v>
      </c>
      <c r="H1249" s="114">
        <v>103.7</v>
      </c>
      <c r="I1249" s="115"/>
      <c r="K1249" s="116">
        <f>ROUND(H1249*0.72,2)</f>
        <v>74.66</v>
      </c>
    </row>
    <row r="1250" spans="1:11" s="11" customFormat="1" ht="9.9499999999999993" customHeight="1">
      <c r="A1250" s="135"/>
      <c r="B1250" s="16"/>
      <c r="C1250" s="16"/>
      <c r="D1250" s="16"/>
      <c r="E1250" s="136" t="s">
        <v>442</v>
      </c>
      <c r="F1250" s="125" t="s">
        <v>19</v>
      </c>
      <c r="G1250" s="137" t="s">
        <v>537</v>
      </c>
      <c r="H1250" s="97" t="s">
        <v>443</v>
      </c>
      <c r="I1250" s="138" t="s">
        <v>444</v>
      </c>
    </row>
    <row r="1251" spans="1:11" s="11" customFormat="1" ht="9.9499999999999993" customHeight="1">
      <c r="A1251" s="135"/>
      <c r="B1251" s="16"/>
      <c r="C1251" s="16"/>
      <c r="D1251" s="16"/>
      <c r="E1251" s="44" t="s">
        <v>539</v>
      </c>
      <c r="F1251" s="45" t="s">
        <v>464</v>
      </c>
      <c r="G1251" s="147">
        <v>0.3</v>
      </c>
      <c r="H1251" s="133" t="s">
        <v>540</v>
      </c>
      <c r="I1251" s="51">
        <f t="shared" ref="I1251:I1258" si="75">ROUND(G1251*H1251,2)</f>
        <v>5.66</v>
      </c>
    </row>
    <row r="1252" spans="1:11" s="11" customFormat="1" ht="9.9499999999999993" customHeight="1">
      <c r="A1252" s="135"/>
      <c r="B1252" s="16"/>
      <c r="C1252" s="16"/>
      <c r="D1252" s="16"/>
      <c r="E1252" s="44" t="s">
        <v>483</v>
      </c>
      <c r="F1252" s="45" t="s">
        <v>464</v>
      </c>
      <c r="G1252" s="147">
        <v>0.15</v>
      </c>
      <c r="H1252" s="133" t="s">
        <v>485</v>
      </c>
      <c r="I1252" s="51">
        <f t="shared" si="75"/>
        <v>2.17</v>
      </c>
    </row>
    <row r="1253" spans="1:11" s="11" customFormat="1" ht="9.9499999999999993" customHeight="1">
      <c r="A1253" s="135"/>
      <c r="B1253" s="16"/>
      <c r="C1253" s="16"/>
      <c r="D1253" s="16"/>
      <c r="E1253" s="44" t="s">
        <v>685</v>
      </c>
      <c r="F1253" s="45" t="s">
        <v>478</v>
      </c>
      <c r="G1253" s="147">
        <f>0.4-0.0114559</f>
        <v>0.3885441</v>
      </c>
      <c r="H1253" s="121">
        <v>127.4</v>
      </c>
      <c r="I1253" s="51">
        <f t="shared" si="75"/>
        <v>49.5</v>
      </c>
    </row>
    <row r="1254" spans="1:11" s="11" customFormat="1" ht="9.9499999999999993" customHeight="1">
      <c r="A1254" s="135"/>
      <c r="B1254" s="16"/>
      <c r="C1254" s="16"/>
      <c r="D1254" s="16"/>
      <c r="E1254" s="44" t="s">
        <v>686</v>
      </c>
      <c r="F1254" s="45" t="s">
        <v>476</v>
      </c>
      <c r="G1254" s="147">
        <v>0.75</v>
      </c>
      <c r="H1254" s="121">
        <v>9.3000000000000007</v>
      </c>
      <c r="I1254" s="51">
        <f t="shared" si="75"/>
        <v>6.98</v>
      </c>
    </row>
    <row r="1255" spans="1:11" s="11" customFormat="1" ht="20.100000000000001" customHeight="1">
      <c r="A1255" s="135"/>
      <c r="B1255" s="16"/>
      <c r="C1255" s="16"/>
      <c r="D1255" s="16"/>
      <c r="E1255" s="44" t="s">
        <v>688</v>
      </c>
      <c r="F1255" s="45" t="s">
        <v>471</v>
      </c>
      <c r="G1255" s="147">
        <v>0.02</v>
      </c>
      <c r="H1255" s="121">
        <v>352.94</v>
      </c>
      <c r="I1255" s="51">
        <f t="shared" si="75"/>
        <v>7.06</v>
      </c>
    </row>
    <row r="1256" spans="1:11" s="11" customFormat="1" ht="20.100000000000001" customHeight="1">
      <c r="A1256" s="135"/>
      <c r="B1256" s="16"/>
      <c r="C1256" s="16"/>
      <c r="D1256" s="16"/>
      <c r="E1256" s="44" t="s">
        <v>644</v>
      </c>
      <c r="F1256" s="45" t="s">
        <v>645</v>
      </c>
      <c r="G1256" s="118" t="s">
        <v>701</v>
      </c>
      <c r="H1256" s="121">
        <v>6.72</v>
      </c>
      <c r="I1256" s="51">
        <f t="shared" si="75"/>
        <v>0.05</v>
      </c>
      <c r="K1256" s="134">
        <f>I1259-K1249</f>
        <v>-0.21999999999999886</v>
      </c>
    </row>
    <row r="1257" spans="1:11" s="11" customFormat="1" ht="9.9499999999999993" customHeight="1">
      <c r="A1257" s="135"/>
      <c r="B1257" s="16"/>
      <c r="C1257" s="16"/>
      <c r="D1257" s="16"/>
      <c r="E1257" s="44" t="s">
        <v>651</v>
      </c>
      <c r="F1257" s="45" t="s">
        <v>53</v>
      </c>
      <c r="G1257" s="118" t="s">
        <v>704</v>
      </c>
      <c r="H1257" s="121">
        <v>8.8000000000000007</v>
      </c>
      <c r="I1257" s="51">
        <f t="shared" si="75"/>
        <v>1.94</v>
      </c>
      <c r="K1257" s="134">
        <f>K1256/H1253</f>
        <v>-1.7268445839874321E-3</v>
      </c>
    </row>
    <row r="1258" spans="1:11" s="11" customFormat="1" ht="20.100000000000001" customHeight="1">
      <c r="A1258" s="135"/>
      <c r="B1258" s="16"/>
      <c r="C1258" s="16"/>
      <c r="D1258" s="16"/>
      <c r="E1258" s="44" t="s">
        <v>691</v>
      </c>
      <c r="F1258" s="45" t="s">
        <v>297</v>
      </c>
      <c r="G1258" s="118" t="s">
        <v>692</v>
      </c>
      <c r="H1258" s="121">
        <v>0.18</v>
      </c>
      <c r="I1258" s="51">
        <f t="shared" si="75"/>
        <v>1.08</v>
      </c>
    </row>
    <row r="1259" spans="1:11" s="11" customFormat="1" ht="13.7" customHeight="1">
      <c r="A1259" s="135"/>
      <c r="B1259" s="16"/>
      <c r="C1259" s="16"/>
      <c r="D1259" s="16"/>
      <c r="E1259" s="124"/>
      <c r="F1259" s="177" t="s">
        <v>451</v>
      </c>
      <c r="G1259" s="178"/>
      <c r="H1259" s="179"/>
      <c r="I1259" s="168">
        <f>SUM(I1251:I1258)</f>
        <v>74.44</v>
      </c>
    </row>
    <row r="1260" spans="1:11" s="11" customFormat="1" ht="20.100000000000001" customHeight="1">
      <c r="A1260" s="110" t="s">
        <v>210</v>
      </c>
      <c r="B1260" s="110" t="s">
        <v>153</v>
      </c>
      <c r="C1260" s="110" t="s">
        <v>12</v>
      </c>
      <c r="D1260" s="132">
        <v>93188</v>
      </c>
      <c r="E1260" s="111" t="str">
        <f>VLOOKUP(D1260,SERVIÇOS_AGOST!$A$7:$D$7425,2,0)</f>
        <v>VERGA MOLDADA IN LOCO EM CONCRETO PARA PORTAS COM ATÉ 1,5 M DE VÃO. AF_03/2016</v>
      </c>
      <c r="F1260" s="112" t="str">
        <f>VLOOKUP(D1260,SERVIÇOS_AGOST!$A$7:$D$7425,3,0)</f>
        <v>M</v>
      </c>
      <c r="G1260" s="129">
        <f>VLOOKUP(D1260,SERVIÇOS_AGOST!$A$7:$D$7425,4,0)</f>
        <v>86.62</v>
      </c>
      <c r="H1260" s="114">
        <v>86.62</v>
      </c>
      <c r="I1260" s="115"/>
      <c r="K1260" s="116">
        <f>ROUND(H1260*0.72,2)</f>
        <v>62.37</v>
      </c>
    </row>
    <row r="1261" spans="1:11" s="11" customFormat="1" ht="9.9499999999999993" customHeight="1">
      <c r="A1261" s="135"/>
      <c r="B1261" s="16"/>
      <c r="C1261" s="16"/>
      <c r="D1261" s="16"/>
      <c r="E1261" s="136" t="s">
        <v>442</v>
      </c>
      <c r="F1261" s="125" t="s">
        <v>19</v>
      </c>
      <c r="G1261" s="137" t="s">
        <v>537</v>
      </c>
      <c r="H1261" s="97" t="s">
        <v>443</v>
      </c>
      <c r="I1261" s="138" t="s">
        <v>444</v>
      </c>
    </row>
    <row r="1262" spans="1:11" s="11" customFormat="1" ht="9.9499999999999993" customHeight="1">
      <c r="A1262" s="135"/>
      <c r="B1262" s="16"/>
      <c r="C1262" s="16"/>
      <c r="D1262" s="16"/>
      <c r="E1262" s="44" t="s">
        <v>539</v>
      </c>
      <c r="F1262" s="45" t="s">
        <v>464</v>
      </c>
      <c r="G1262" s="147">
        <v>0.3</v>
      </c>
      <c r="H1262" s="133" t="s">
        <v>540</v>
      </c>
      <c r="I1262" s="51">
        <f t="shared" ref="I1262:I1269" si="76">ROUND(G1262*H1262,2)</f>
        <v>5.66</v>
      </c>
    </row>
    <row r="1263" spans="1:11" s="11" customFormat="1" ht="9.9499999999999993" customHeight="1">
      <c r="A1263" s="135"/>
      <c r="B1263" s="16"/>
      <c r="C1263" s="16"/>
      <c r="D1263" s="16"/>
      <c r="E1263" s="44" t="s">
        <v>483</v>
      </c>
      <c r="F1263" s="45" t="s">
        <v>464</v>
      </c>
      <c r="G1263" s="147">
        <v>0.15</v>
      </c>
      <c r="H1263" s="133" t="s">
        <v>485</v>
      </c>
      <c r="I1263" s="51">
        <f t="shared" si="76"/>
        <v>2.17</v>
      </c>
    </row>
    <row r="1264" spans="1:11" s="11" customFormat="1" ht="9.9499999999999993" customHeight="1">
      <c r="A1264" s="135"/>
      <c r="B1264" s="16"/>
      <c r="C1264" s="16"/>
      <c r="D1264" s="16"/>
      <c r="E1264" s="44" t="s">
        <v>685</v>
      </c>
      <c r="F1264" s="45" t="s">
        <v>478</v>
      </c>
      <c r="G1264" s="147">
        <f>0.3-0.019937205</f>
        <v>0.28006279499999998</v>
      </c>
      <c r="H1264" s="121">
        <v>127.4</v>
      </c>
      <c r="I1264" s="51">
        <f t="shared" si="76"/>
        <v>35.68</v>
      </c>
      <c r="K1264" s="134">
        <f>I1270-K1260</f>
        <v>0</v>
      </c>
    </row>
    <row r="1265" spans="1:11" s="11" customFormat="1" ht="9.9499999999999993" customHeight="1">
      <c r="A1265" s="135"/>
      <c r="B1265" s="16"/>
      <c r="C1265" s="16"/>
      <c r="D1265" s="16"/>
      <c r="E1265" s="44" t="s">
        <v>705</v>
      </c>
      <c r="F1265" s="45" t="s">
        <v>476</v>
      </c>
      <c r="G1265" s="118" t="s">
        <v>706</v>
      </c>
      <c r="H1265" s="121">
        <v>8.9700000000000006</v>
      </c>
      <c r="I1265" s="51">
        <f t="shared" si="76"/>
        <v>2.76</v>
      </c>
      <c r="K1265" s="134">
        <f>K1264/H1264</f>
        <v>0</v>
      </c>
    </row>
    <row r="1266" spans="1:11" s="11" customFormat="1" ht="20.100000000000001" customHeight="1">
      <c r="A1266" s="135"/>
      <c r="B1266" s="16"/>
      <c r="C1266" s="16"/>
      <c r="D1266" s="16"/>
      <c r="E1266" s="44" t="s">
        <v>688</v>
      </c>
      <c r="F1266" s="45" t="s">
        <v>471</v>
      </c>
      <c r="G1266" s="118" t="s">
        <v>707</v>
      </c>
      <c r="H1266" s="121">
        <v>352.94</v>
      </c>
      <c r="I1266" s="51">
        <f t="shared" si="76"/>
        <v>4.24</v>
      </c>
    </row>
    <row r="1267" spans="1:11" s="11" customFormat="1" ht="20.100000000000001" customHeight="1">
      <c r="A1267" s="135"/>
      <c r="B1267" s="16"/>
      <c r="C1267" s="16"/>
      <c r="D1267" s="16"/>
      <c r="E1267" s="44" t="s">
        <v>644</v>
      </c>
      <c r="F1267" s="45" t="s">
        <v>645</v>
      </c>
      <c r="G1267" s="118" t="s">
        <v>506</v>
      </c>
      <c r="H1267" s="121">
        <v>6.72</v>
      </c>
      <c r="I1267" s="51">
        <f t="shared" si="76"/>
        <v>0.03</v>
      </c>
    </row>
    <row r="1268" spans="1:11" s="11" customFormat="1" ht="9.9499999999999993" customHeight="1">
      <c r="A1268" s="135"/>
      <c r="B1268" s="16"/>
      <c r="C1268" s="16"/>
      <c r="D1268" s="16"/>
      <c r="E1268" s="44" t="s">
        <v>651</v>
      </c>
      <c r="F1268" s="45" t="s">
        <v>53</v>
      </c>
      <c r="G1268" s="118" t="s">
        <v>708</v>
      </c>
      <c r="H1268" s="121">
        <v>8.8000000000000007</v>
      </c>
      <c r="I1268" s="51">
        <f t="shared" si="76"/>
        <v>10.75</v>
      </c>
    </row>
    <row r="1269" spans="1:11" s="11" customFormat="1" ht="20.100000000000001" customHeight="1">
      <c r="A1269" s="135"/>
      <c r="B1269" s="16"/>
      <c r="C1269" s="16"/>
      <c r="D1269" s="16"/>
      <c r="E1269" s="44" t="s">
        <v>691</v>
      </c>
      <c r="F1269" s="45" t="s">
        <v>297</v>
      </c>
      <c r="G1269" s="118" t="s">
        <v>692</v>
      </c>
      <c r="H1269" s="121">
        <v>0.18</v>
      </c>
      <c r="I1269" s="51">
        <f t="shared" si="76"/>
        <v>1.08</v>
      </c>
    </row>
    <row r="1270" spans="1:11" s="11" customFormat="1" ht="13.7" customHeight="1">
      <c r="A1270" s="135"/>
      <c r="B1270" s="16"/>
      <c r="C1270" s="16"/>
      <c r="D1270" s="16"/>
      <c r="E1270" s="124"/>
      <c r="F1270" s="177" t="s">
        <v>451</v>
      </c>
      <c r="G1270" s="178"/>
      <c r="H1270" s="179"/>
      <c r="I1270" s="181">
        <f>SUM(I1262:I1269)</f>
        <v>62.37</v>
      </c>
    </row>
    <row r="1271" spans="1:11" s="11" customFormat="1" ht="20.100000000000001" customHeight="1">
      <c r="A1271" s="110" t="s">
        <v>211</v>
      </c>
      <c r="B1271" s="110" t="s">
        <v>153</v>
      </c>
      <c r="C1271" s="110" t="s">
        <v>12</v>
      </c>
      <c r="D1271" s="132">
        <v>93189</v>
      </c>
      <c r="E1271" s="111" t="str">
        <f>VLOOKUP(D1271,SERVIÇOS_AGOST!$A$7:$D$7425,2,0)</f>
        <v>VERGA MOLDADA IN LOCO EM CONCRETO PARA PORTAS COM MAIS DE 1,5 M DE VÃO. AF_03/2016</v>
      </c>
      <c r="F1271" s="112" t="str">
        <f>VLOOKUP(D1271,SERVIÇOS_AGOST!$A$7:$D$7425,3,0)</f>
        <v>M</v>
      </c>
      <c r="G1271" s="129">
        <f>VLOOKUP(D1271,SERVIÇOS_AGOST!$A$7:$D$7425,4,0)</f>
        <v>105.19</v>
      </c>
      <c r="H1271" s="114">
        <v>105.19</v>
      </c>
      <c r="I1271" s="115"/>
      <c r="K1271" s="116">
        <f>ROUND(H1271*0.72,2)</f>
        <v>75.739999999999995</v>
      </c>
    </row>
    <row r="1272" spans="1:11" s="11" customFormat="1" ht="9.9499999999999993" customHeight="1">
      <c r="A1272" s="135"/>
      <c r="B1272" s="16"/>
      <c r="C1272" s="16"/>
      <c r="D1272" s="16"/>
      <c r="E1272" s="136" t="s">
        <v>442</v>
      </c>
      <c r="F1272" s="125" t="s">
        <v>19</v>
      </c>
      <c r="G1272" s="137" t="s">
        <v>537</v>
      </c>
      <c r="H1272" s="97" t="s">
        <v>443</v>
      </c>
      <c r="I1272" s="138" t="s">
        <v>444</v>
      </c>
    </row>
    <row r="1273" spans="1:11" s="11" customFormat="1" ht="9.9499999999999993" customHeight="1">
      <c r="A1273" s="135"/>
      <c r="B1273" s="16"/>
      <c r="C1273" s="16"/>
      <c r="D1273" s="16"/>
      <c r="E1273" s="44" t="s">
        <v>539</v>
      </c>
      <c r="F1273" s="45" t="s">
        <v>464</v>
      </c>
      <c r="G1273" s="147">
        <v>0.3</v>
      </c>
      <c r="H1273" s="133" t="s">
        <v>540</v>
      </c>
      <c r="I1273" s="51">
        <f t="shared" ref="I1273:I1280" si="77">ROUND(G1273*H1273,2)</f>
        <v>5.66</v>
      </c>
    </row>
    <row r="1274" spans="1:11" s="11" customFormat="1" ht="9.9499999999999993" customHeight="1">
      <c r="A1274" s="135"/>
      <c r="B1274" s="16"/>
      <c r="C1274" s="16"/>
      <c r="D1274" s="16"/>
      <c r="E1274" s="44" t="s">
        <v>483</v>
      </c>
      <c r="F1274" s="45" t="s">
        <v>464</v>
      </c>
      <c r="G1274" s="147">
        <v>0.15</v>
      </c>
      <c r="H1274" s="133" t="s">
        <v>485</v>
      </c>
      <c r="I1274" s="51">
        <f t="shared" si="77"/>
        <v>2.17</v>
      </c>
    </row>
    <row r="1275" spans="1:11" s="11" customFormat="1" ht="9.9499999999999993" customHeight="1">
      <c r="A1275" s="135"/>
      <c r="B1275" s="16"/>
      <c r="C1275" s="16"/>
      <c r="D1275" s="16"/>
      <c r="E1275" s="44" t="s">
        <v>685</v>
      </c>
      <c r="F1275" s="45" t="s">
        <v>478</v>
      </c>
      <c r="G1275" s="147">
        <f>0.4-0.02621664</f>
        <v>0.37378336000000001</v>
      </c>
      <c r="H1275" s="121">
        <v>127.4</v>
      </c>
      <c r="I1275" s="51">
        <f t="shared" si="77"/>
        <v>47.62</v>
      </c>
    </row>
    <row r="1276" spans="1:11" s="11" customFormat="1" ht="9.9499999999999993" customHeight="1">
      <c r="A1276" s="135"/>
      <c r="B1276" s="16"/>
      <c r="C1276" s="16"/>
      <c r="D1276" s="16"/>
      <c r="E1276" s="44" t="s">
        <v>686</v>
      </c>
      <c r="F1276" s="45" t="s">
        <v>476</v>
      </c>
      <c r="G1276" s="118" t="s">
        <v>687</v>
      </c>
      <c r="H1276" s="121">
        <v>9.3000000000000007</v>
      </c>
      <c r="I1276" s="51">
        <f t="shared" si="77"/>
        <v>7.35</v>
      </c>
    </row>
    <row r="1277" spans="1:11" s="11" customFormat="1" ht="20.100000000000001" customHeight="1">
      <c r="A1277" s="135"/>
      <c r="B1277" s="16"/>
      <c r="C1277" s="16"/>
      <c r="D1277" s="16"/>
      <c r="E1277" s="44" t="s">
        <v>688</v>
      </c>
      <c r="F1277" s="45" t="s">
        <v>471</v>
      </c>
      <c r="G1277" s="118" t="s">
        <v>700</v>
      </c>
      <c r="H1277" s="121">
        <v>352.94</v>
      </c>
      <c r="I1277" s="51">
        <f t="shared" si="77"/>
        <v>8.4700000000000006</v>
      </c>
      <c r="K1277" s="134">
        <f>I1281-K1271</f>
        <v>0</v>
      </c>
    </row>
    <row r="1278" spans="1:11" s="11" customFormat="1" ht="20.100000000000001" customHeight="1">
      <c r="A1278" s="135"/>
      <c r="B1278" s="16"/>
      <c r="C1278" s="16"/>
      <c r="D1278" s="16"/>
      <c r="E1278" s="44" t="s">
        <v>644</v>
      </c>
      <c r="F1278" s="45" t="s">
        <v>645</v>
      </c>
      <c r="G1278" s="118" t="s">
        <v>701</v>
      </c>
      <c r="H1278" s="121">
        <v>6.72</v>
      </c>
      <c r="I1278" s="51">
        <f t="shared" si="77"/>
        <v>0.05</v>
      </c>
      <c r="K1278" s="134">
        <f>K1277/H1275</f>
        <v>0</v>
      </c>
    </row>
    <row r="1279" spans="1:11" s="11" customFormat="1" ht="9.9499999999999993" customHeight="1">
      <c r="A1279" s="135"/>
      <c r="B1279" s="16"/>
      <c r="C1279" s="16"/>
      <c r="D1279" s="16"/>
      <c r="E1279" s="44" t="s">
        <v>651</v>
      </c>
      <c r="F1279" s="45" t="s">
        <v>53</v>
      </c>
      <c r="G1279" s="118" t="s">
        <v>709</v>
      </c>
      <c r="H1279" s="121">
        <v>8.8000000000000007</v>
      </c>
      <c r="I1279" s="51">
        <f t="shared" si="77"/>
        <v>3.34</v>
      </c>
    </row>
    <row r="1280" spans="1:11" s="11" customFormat="1" ht="20.100000000000001" customHeight="1">
      <c r="A1280" s="135"/>
      <c r="B1280" s="16"/>
      <c r="C1280" s="16"/>
      <c r="D1280" s="16"/>
      <c r="E1280" s="44" t="s">
        <v>691</v>
      </c>
      <c r="F1280" s="45" t="s">
        <v>297</v>
      </c>
      <c r="G1280" s="118" t="s">
        <v>692</v>
      </c>
      <c r="H1280" s="121">
        <v>0.18</v>
      </c>
      <c r="I1280" s="51">
        <f t="shared" si="77"/>
        <v>1.08</v>
      </c>
    </row>
    <row r="1281" spans="1:11" s="11" customFormat="1" ht="13.7" customHeight="1">
      <c r="A1281" s="135"/>
      <c r="B1281" s="16"/>
      <c r="C1281" s="16"/>
      <c r="D1281" s="16"/>
      <c r="E1281" s="124"/>
      <c r="F1281" s="177" t="s">
        <v>451</v>
      </c>
      <c r="G1281" s="178"/>
      <c r="H1281" s="179"/>
      <c r="I1281" s="181">
        <f>SUM(I1273:I1280)</f>
        <v>75.739999999999995</v>
      </c>
    </row>
    <row r="1282" spans="1:11" s="11" customFormat="1" ht="20.100000000000001" customHeight="1">
      <c r="A1282" s="110" t="s">
        <v>212</v>
      </c>
      <c r="B1282" s="110" t="s">
        <v>153</v>
      </c>
      <c r="C1282" s="110" t="s">
        <v>12</v>
      </c>
      <c r="D1282" s="132">
        <v>92761</v>
      </c>
      <c r="E1282" s="111" t="str">
        <f>VLOOKUP(D1282,SERVIÇOS_AGOST!$A$7:$D$7425,2,0)</f>
        <v>ARMAÇÃO DE PILAR OU VIGA DE ESTRUTURA CONVENCIONAL DE CONCRETO ARMADO UTILIZANDO AÇO CA-50 DE 8,0 MM - MONTAGEM. AF_06/2022</v>
      </c>
      <c r="F1282" s="112" t="str">
        <f>VLOOKUP(D1282,SERVIÇOS_AGOST!$A$7:$D$7425,3,0)</f>
        <v>KG</v>
      </c>
      <c r="G1282" s="171">
        <f>VLOOKUP(D1282,SERVIÇOS_AGOST!$A$7:$D$7425,4,0)</f>
        <v>13.31</v>
      </c>
      <c r="H1282" s="172">
        <v>12.47</v>
      </c>
      <c r="I1282" s="115"/>
      <c r="K1282" s="116">
        <f>ROUND(H1282*0.72,2)</f>
        <v>8.98</v>
      </c>
    </row>
    <row r="1283" spans="1:11" s="11" customFormat="1" ht="9.9499999999999993" customHeight="1">
      <c r="A1283" s="135"/>
      <c r="B1283" s="16"/>
      <c r="C1283" s="16"/>
      <c r="D1283" s="16"/>
      <c r="E1283" s="136" t="s">
        <v>442</v>
      </c>
      <c r="F1283" s="125" t="s">
        <v>19</v>
      </c>
      <c r="G1283" s="137" t="s">
        <v>537</v>
      </c>
      <c r="H1283" s="97" t="s">
        <v>443</v>
      </c>
      <c r="I1283" s="138" t="s">
        <v>444</v>
      </c>
    </row>
    <row r="1284" spans="1:11" s="11" customFormat="1" ht="9.9499999999999993" customHeight="1">
      <c r="A1284" s="135"/>
      <c r="B1284" s="16"/>
      <c r="C1284" s="16"/>
      <c r="D1284" s="16"/>
      <c r="E1284" s="44" t="s">
        <v>710</v>
      </c>
      <c r="F1284" s="45" t="s">
        <v>464</v>
      </c>
      <c r="G1284" s="147">
        <v>0.02</v>
      </c>
      <c r="H1284" s="193" t="s">
        <v>711</v>
      </c>
      <c r="I1284" s="51">
        <f>ROUND(G1284*H1284,2)</f>
        <v>0.28000000000000003</v>
      </c>
    </row>
    <row r="1285" spans="1:11" s="11" customFormat="1" ht="9.9499999999999993" customHeight="1">
      <c r="A1285" s="135"/>
      <c r="B1285" s="16"/>
      <c r="C1285" s="16"/>
      <c r="D1285" s="16"/>
      <c r="E1285" s="44" t="s">
        <v>712</v>
      </c>
      <c r="F1285" s="45" t="s">
        <v>464</v>
      </c>
      <c r="G1285" s="147">
        <f t="shared" ref="G1285:G1349" si="78">0.06+0.0624</f>
        <v>0.12239999999999999</v>
      </c>
      <c r="H1285" s="133" t="s">
        <v>623</v>
      </c>
      <c r="I1285" s="51">
        <f>ROUND(G1285*H1285,2)</f>
        <v>2.2999999999999998</v>
      </c>
      <c r="K1285" s="134">
        <f>I1289-H1282</f>
        <v>-2.8900000000000006</v>
      </c>
    </row>
    <row r="1286" spans="1:11" s="11" customFormat="1" ht="9.9499999999999993" customHeight="1">
      <c r="A1286" s="135"/>
      <c r="B1286" s="16"/>
      <c r="C1286" s="16"/>
      <c r="D1286" s="16"/>
      <c r="E1286" s="44" t="s">
        <v>686</v>
      </c>
      <c r="F1286" s="45" t="s">
        <v>476</v>
      </c>
      <c r="G1286" s="147">
        <v>1</v>
      </c>
      <c r="H1286" s="121">
        <v>9.3000000000000007</v>
      </c>
      <c r="I1286" s="51">
        <f>ROUND(G1286*H1286,2)</f>
        <v>9.3000000000000007</v>
      </c>
      <c r="K1286" s="134">
        <f>K1285/H1285</f>
        <v>-0.15413333333333337</v>
      </c>
    </row>
    <row r="1287" spans="1:11" s="11" customFormat="1" ht="20.100000000000001" customHeight="1">
      <c r="A1287" s="135"/>
      <c r="B1287" s="16"/>
      <c r="C1287" s="16"/>
      <c r="D1287" s="16"/>
      <c r="E1287" s="44" t="s">
        <v>691</v>
      </c>
      <c r="F1287" s="45" t="s">
        <v>297</v>
      </c>
      <c r="G1287" s="147">
        <v>0.7</v>
      </c>
      <c r="H1287" s="121">
        <v>0.18</v>
      </c>
      <c r="I1287" s="51">
        <f>ROUND(G1287*H1287,2)</f>
        <v>0.13</v>
      </c>
    </row>
    <row r="1288" spans="1:11" s="11" customFormat="1" ht="20.100000000000001" customHeight="1">
      <c r="A1288" s="135"/>
      <c r="B1288" s="16"/>
      <c r="C1288" s="16"/>
      <c r="D1288" s="16"/>
      <c r="E1288" s="44" t="s">
        <v>713</v>
      </c>
      <c r="F1288" s="45" t="s">
        <v>476</v>
      </c>
      <c r="G1288" s="147">
        <v>0.03</v>
      </c>
      <c r="H1288" s="121">
        <v>15.4</v>
      </c>
      <c r="I1288" s="51">
        <f>ROUND(G1288*H1288,2)</f>
        <v>0.46</v>
      </c>
    </row>
    <row r="1289" spans="1:11" s="11" customFormat="1" ht="13.7" customHeight="1">
      <c r="A1289" s="135"/>
      <c r="B1289" s="16"/>
      <c r="C1289" s="16"/>
      <c r="D1289" s="16"/>
      <c r="E1289" s="124"/>
      <c r="F1289" s="177" t="s">
        <v>451</v>
      </c>
      <c r="G1289" s="178"/>
      <c r="H1289" s="179"/>
      <c r="I1289" s="168">
        <v>9.58</v>
      </c>
    </row>
    <row r="1290" spans="1:11" s="11" customFormat="1" ht="20.100000000000001" customHeight="1">
      <c r="A1290" s="110" t="s">
        <v>213</v>
      </c>
      <c r="B1290" s="110" t="s">
        <v>153</v>
      </c>
      <c r="C1290" s="110" t="s">
        <v>12</v>
      </c>
      <c r="D1290" s="132">
        <v>92762</v>
      </c>
      <c r="E1290" s="111" t="str">
        <f>VLOOKUP(D1290,SERVIÇOS_AGOST!$A$7:$D$7425,2,0)</f>
        <v>ARMAÇÃO DE PILAR OU VIGA DE ESTRUTURA CONVENCIONAL DE CONCRETO ARMADO UTILIZANDO AÇO CA-50 DE 10,0 MM - MONTAGEM. AF_06/2022</v>
      </c>
      <c r="F1290" s="112" t="str">
        <f>VLOOKUP(D1290,SERVIÇOS_AGOST!$A$7:$D$7425,3,0)</f>
        <v>KG</v>
      </c>
      <c r="G1290" s="171">
        <f>VLOOKUP(D1290,SERVIÇOS_AGOST!$A$7:$D$7425,4,0)</f>
        <v>12.11</v>
      </c>
      <c r="H1290" s="172">
        <v>10.9</v>
      </c>
      <c r="I1290" s="115"/>
      <c r="K1290" s="116">
        <f>ROUND(H1290*0.9,2)</f>
        <v>9.81</v>
      </c>
    </row>
    <row r="1291" spans="1:11" s="11" customFormat="1" ht="9.9499999999999993" customHeight="1">
      <c r="A1291" s="135"/>
      <c r="B1291" s="16"/>
      <c r="C1291" s="16"/>
      <c r="D1291" s="16"/>
      <c r="E1291" s="136" t="s">
        <v>442</v>
      </c>
      <c r="F1291" s="125" t="s">
        <v>19</v>
      </c>
      <c r="G1291" s="137" t="s">
        <v>537</v>
      </c>
      <c r="H1291" s="97" t="s">
        <v>443</v>
      </c>
      <c r="I1291" s="138" t="s">
        <v>444</v>
      </c>
    </row>
    <row r="1292" spans="1:11" s="11" customFormat="1" ht="9.9499999999999993" customHeight="1">
      <c r="E1292" s="44" t="s">
        <v>710</v>
      </c>
      <c r="F1292" s="45" t="s">
        <v>464</v>
      </c>
      <c r="G1292" s="184">
        <v>6.0000000000000001E-3</v>
      </c>
      <c r="H1292" s="193" t="s">
        <v>711</v>
      </c>
      <c r="I1292" s="51">
        <f>ROUND(H1292*G1292,2)</f>
        <v>0.08</v>
      </c>
    </row>
    <row r="1293" spans="1:11" s="11" customFormat="1" ht="9.9499999999999993" customHeight="1">
      <c r="A1293" s="135"/>
      <c r="B1293" s="16"/>
      <c r="C1293" s="16"/>
      <c r="D1293" s="16"/>
      <c r="E1293" s="44" t="s">
        <v>712</v>
      </c>
      <c r="F1293" s="45" t="s">
        <v>464</v>
      </c>
      <c r="G1293" s="147">
        <f t="shared" ref="G1293:G1357" si="79">0.0392+0.0208</f>
        <v>0.06</v>
      </c>
      <c r="H1293" s="133" t="s">
        <v>623</v>
      </c>
      <c r="I1293" s="51">
        <f>ROUND(H1293*G1293,2)</f>
        <v>1.1299999999999999</v>
      </c>
      <c r="K1293" s="134">
        <f>I1297-K1290</f>
        <v>-1.0899999999999999</v>
      </c>
    </row>
    <row r="1294" spans="1:11" s="11" customFormat="1" ht="9.9499999999999993" customHeight="1">
      <c r="A1294" s="135"/>
      <c r="B1294" s="16"/>
      <c r="C1294" s="16"/>
      <c r="D1294" s="16"/>
      <c r="E1294" s="44" t="s">
        <v>714</v>
      </c>
      <c r="F1294" s="45" t="s">
        <v>476</v>
      </c>
      <c r="G1294" s="118" t="s">
        <v>501</v>
      </c>
      <c r="H1294" s="121">
        <v>9.1999999999999993</v>
      </c>
      <c r="I1294" s="51">
        <f>ROUND(H1294*G1294,2)</f>
        <v>9.1999999999999993</v>
      </c>
      <c r="K1294" s="134">
        <f>K1293/H1293</f>
        <v>-5.8133333333333329E-2</v>
      </c>
    </row>
    <row r="1295" spans="1:11" s="11" customFormat="1" ht="20.100000000000001" customHeight="1">
      <c r="A1295" s="135"/>
      <c r="B1295" s="16"/>
      <c r="C1295" s="16"/>
      <c r="D1295" s="16"/>
      <c r="E1295" s="44" t="s">
        <v>691</v>
      </c>
      <c r="F1295" s="45" t="s">
        <v>297</v>
      </c>
      <c r="G1295" s="118" t="s">
        <v>715</v>
      </c>
      <c r="H1295" s="121">
        <v>0.18</v>
      </c>
      <c r="I1295" s="51">
        <f>ROUND(H1295*G1295,2)</f>
        <v>0.1</v>
      </c>
    </row>
    <row r="1296" spans="1:11" s="11" customFormat="1" ht="15.95" customHeight="1">
      <c r="A1296" s="135"/>
      <c r="B1296" s="16"/>
      <c r="C1296" s="16"/>
      <c r="D1296" s="16"/>
      <c r="E1296" s="44" t="s">
        <v>713</v>
      </c>
      <c r="F1296" s="45" t="s">
        <v>476</v>
      </c>
      <c r="G1296" s="118" t="s">
        <v>716</v>
      </c>
      <c r="H1296" s="121">
        <v>15.4</v>
      </c>
      <c r="I1296" s="51">
        <f>ROUND(H1296*G1296,2)</f>
        <v>0.39</v>
      </c>
    </row>
    <row r="1297" spans="1:13" s="11" customFormat="1" ht="13.7" customHeight="1">
      <c r="F1297" s="177" t="s">
        <v>451</v>
      </c>
      <c r="G1297" s="178"/>
      <c r="H1297" s="179"/>
      <c r="I1297" s="168">
        <v>8.7200000000000006</v>
      </c>
    </row>
    <row r="1298" spans="1:13" s="11" customFormat="1" ht="20.100000000000001" customHeight="1">
      <c r="A1298" s="110" t="s">
        <v>214</v>
      </c>
      <c r="B1298" s="110" t="s">
        <v>153</v>
      </c>
      <c r="C1298" s="110" t="s">
        <v>12</v>
      </c>
      <c r="D1298" s="132">
        <v>92763</v>
      </c>
      <c r="E1298" s="111" t="str">
        <f>VLOOKUP(D1298,SERVIÇOS_AGOST!$A$7:$D$7425,2,0)</f>
        <v>ARMAÇÃO DE PILAR OU VIGA DE ESTRUTURA CONVENCIONAL DE CONCRETO ARMADO UTILIZANDO AÇO CA-50 DE 12,5 MM - MONTAGEM. AF_06/2022</v>
      </c>
      <c r="F1298" s="112" t="str">
        <f>VLOOKUP(D1298,SERVIÇOS_AGOST!$A$7:$D$7425,3,0)</f>
        <v>KG</v>
      </c>
      <c r="G1298" s="171">
        <f>VLOOKUP(D1298,SERVIÇOS_AGOST!$A$7:$D$7425,4,0)</f>
        <v>10.32</v>
      </c>
      <c r="H1298" s="172">
        <v>9.2899999999999991</v>
      </c>
      <c r="I1298" s="115"/>
      <c r="K1298" s="116">
        <f>ROUND(H1298*0.9,2)</f>
        <v>8.36</v>
      </c>
      <c r="M1298" s="134">
        <v>1.55</v>
      </c>
    </row>
    <row r="1299" spans="1:13" s="11" customFormat="1" ht="9.9499999999999993" customHeight="1">
      <c r="A1299" s="135"/>
      <c r="B1299" s="16"/>
      <c r="C1299" s="16"/>
      <c r="D1299" s="16"/>
      <c r="E1299" s="136" t="s">
        <v>442</v>
      </c>
      <c r="F1299" s="125" t="s">
        <v>19</v>
      </c>
      <c r="G1299" s="137" t="s">
        <v>537</v>
      </c>
      <c r="H1299" s="97" t="s">
        <v>443</v>
      </c>
      <c r="I1299" s="138" t="s">
        <v>444</v>
      </c>
    </row>
    <row r="1300" spans="1:13" s="11" customFormat="1" ht="9.9499999999999993" customHeight="1">
      <c r="A1300" s="135"/>
      <c r="B1300" s="16"/>
      <c r="C1300" s="16"/>
      <c r="D1300" s="16"/>
      <c r="E1300" s="44" t="s">
        <v>710</v>
      </c>
      <c r="F1300" s="45" t="s">
        <v>464</v>
      </c>
      <c r="G1300" s="147">
        <v>4.0000000000000001E-3</v>
      </c>
      <c r="H1300" s="193" t="s">
        <v>711</v>
      </c>
      <c r="I1300" s="51">
        <f>ROUND(G1300*H1300,2)</f>
        <v>0.06</v>
      </c>
    </row>
    <row r="1301" spans="1:13" s="11" customFormat="1" ht="9.9499999999999993" customHeight="1">
      <c r="A1301" s="135"/>
      <c r="B1301" s="16"/>
      <c r="C1301" s="16"/>
      <c r="D1301" s="16"/>
      <c r="E1301" s="44" t="s">
        <v>712</v>
      </c>
      <c r="F1301" s="45" t="s">
        <v>464</v>
      </c>
      <c r="G1301" s="147">
        <v>3.4500000000000003E-2</v>
      </c>
      <c r="H1301" s="133" t="s">
        <v>623</v>
      </c>
      <c r="I1301" s="51">
        <f>ROUND(G1301*H1301,2)</f>
        <v>0.65</v>
      </c>
    </row>
    <row r="1302" spans="1:13" s="11" customFormat="1" ht="9.9499999999999993" customHeight="1">
      <c r="A1302" s="135"/>
      <c r="B1302" s="16"/>
      <c r="C1302" s="16"/>
      <c r="D1302" s="16"/>
      <c r="E1302" s="44" t="s">
        <v>717</v>
      </c>
      <c r="F1302" s="45" t="s">
        <v>476</v>
      </c>
      <c r="G1302" s="147">
        <v>1</v>
      </c>
      <c r="H1302" s="121">
        <v>8.1999999999999993</v>
      </c>
      <c r="I1302" s="51">
        <f>ROUND(G1302*H1302,2)</f>
        <v>8.1999999999999993</v>
      </c>
    </row>
    <row r="1303" spans="1:13" s="11" customFormat="1" ht="20.100000000000001" customHeight="1">
      <c r="A1303" s="135"/>
      <c r="B1303" s="16"/>
      <c r="C1303" s="16"/>
      <c r="D1303" s="16"/>
      <c r="E1303" s="44" t="s">
        <v>691</v>
      </c>
      <c r="F1303" s="45" t="s">
        <v>297</v>
      </c>
      <c r="G1303" s="147">
        <v>0.36699999999999999</v>
      </c>
      <c r="H1303" s="121">
        <v>0.18</v>
      </c>
      <c r="I1303" s="51">
        <f>ROUND(G1303*H1303,2)</f>
        <v>7.0000000000000007E-2</v>
      </c>
    </row>
    <row r="1304" spans="1:13" s="11" customFormat="1" ht="20.100000000000001" customHeight="1">
      <c r="A1304" s="135"/>
      <c r="B1304" s="16"/>
      <c r="C1304" s="16"/>
      <c r="D1304" s="16"/>
      <c r="E1304" s="44" t="s">
        <v>713</v>
      </c>
      <c r="F1304" s="45" t="s">
        <v>476</v>
      </c>
      <c r="G1304" s="147">
        <v>0.02</v>
      </c>
      <c r="H1304" s="121">
        <v>15.4</v>
      </c>
      <c r="I1304" s="51">
        <f>ROUND(G1304*H1304,2)</f>
        <v>0.31</v>
      </c>
    </row>
    <row r="1305" spans="1:13" s="11" customFormat="1" ht="13.7" customHeight="1">
      <c r="A1305" s="135"/>
      <c r="B1305" s="16"/>
      <c r="C1305" s="16"/>
      <c r="D1305" s="16"/>
      <c r="E1305" s="124"/>
      <c r="F1305" s="177" t="s">
        <v>451</v>
      </c>
      <c r="G1305" s="178"/>
      <c r="H1305" s="179"/>
      <c r="I1305" s="181">
        <v>7.43</v>
      </c>
    </row>
    <row r="1306" spans="1:13" s="11" customFormat="1" ht="20.100000000000001" customHeight="1">
      <c r="A1306" s="110" t="s">
        <v>215</v>
      </c>
      <c r="B1306" s="110" t="s">
        <v>153</v>
      </c>
      <c r="C1306" s="110" t="s">
        <v>12</v>
      </c>
      <c r="D1306" s="132">
        <v>92764</v>
      </c>
      <c r="E1306" s="111" t="str">
        <f>VLOOKUP(D1306,SERVIÇOS_AGOST!$A$7:$D$7425,2,0)</f>
        <v>ARMAÇÃO DE PILAR OU VIGA DE ESTRUTURA CONVENCIONAL DE CONCRETO ARMADO UTILIZANDO AÇO CA-50 DE 16,0 MM - MONTAGEM. AF_06/2022</v>
      </c>
      <c r="F1306" s="112" t="str">
        <f>VLOOKUP(D1306,SERVIÇOS_AGOST!$A$7:$D$7425,3,0)</f>
        <v>KG</v>
      </c>
      <c r="G1306" s="171">
        <f>VLOOKUP(D1306,SERVIÇOS_AGOST!$A$7:$D$7425,4,0)</f>
        <v>10.09</v>
      </c>
      <c r="H1306" s="172">
        <v>9.08</v>
      </c>
      <c r="I1306" s="115"/>
      <c r="K1306" s="116">
        <f>ROUND(H1306*0.9,2)</f>
        <v>8.17</v>
      </c>
    </row>
    <row r="1307" spans="1:13" s="11" customFormat="1" ht="9.9499999999999993" customHeight="1">
      <c r="A1307" s="135"/>
      <c r="B1307" s="16"/>
      <c r="C1307" s="16"/>
      <c r="D1307" s="16"/>
      <c r="E1307" s="136" t="s">
        <v>442</v>
      </c>
      <c r="F1307" s="125" t="s">
        <v>19</v>
      </c>
      <c r="G1307" s="137" t="s">
        <v>537</v>
      </c>
      <c r="H1307" s="97" t="s">
        <v>443</v>
      </c>
      <c r="I1307" s="138" t="s">
        <v>444</v>
      </c>
    </row>
    <row r="1308" spans="1:13" s="11" customFormat="1" ht="9.9499999999999993" customHeight="1">
      <c r="E1308" s="44" t="s">
        <v>710</v>
      </c>
      <c r="F1308" s="45" t="s">
        <v>464</v>
      </c>
      <c r="G1308" s="192" t="s">
        <v>718</v>
      </c>
      <c r="H1308" s="193" t="s">
        <v>711</v>
      </c>
      <c r="I1308" s="51">
        <f>ROUND(G1308*H1308,2)</f>
        <v>0.05</v>
      </c>
    </row>
    <row r="1309" spans="1:13" s="11" customFormat="1" ht="9.9499999999999993" customHeight="1">
      <c r="A1309" s="135"/>
      <c r="B1309" s="16"/>
      <c r="C1309" s="16"/>
      <c r="D1309" s="16"/>
      <c r="E1309" s="44" t="s">
        <v>712</v>
      </c>
      <c r="F1309" s="45" t="s">
        <v>464</v>
      </c>
      <c r="G1309" s="147">
        <v>2.1499999999999998E-2</v>
      </c>
      <c r="H1309" s="133" t="s">
        <v>623</v>
      </c>
      <c r="I1309" s="51">
        <f>ROUND(G1309*H1309,2)</f>
        <v>0.4</v>
      </c>
    </row>
    <row r="1310" spans="1:13" s="11" customFormat="1" ht="9.9499999999999993" customHeight="1">
      <c r="A1310" s="135"/>
      <c r="B1310" s="16"/>
      <c r="C1310" s="16"/>
      <c r="D1310" s="16"/>
      <c r="E1310" s="44" t="s">
        <v>719</v>
      </c>
      <c r="F1310" s="45" t="s">
        <v>476</v>
      </c>
      <c r="G1310" s="118" t="s">
        <v>501</v>
      </c>
      <c r="H1310" s="121">
        <v>8.1999999999999993</v>
      </c>
      <c r="I1310" s="51">
        <f>ROUND(G1310*H1310,2)</f>
        <v>8.1999999999999993</v>
      </c>
    </row>
    <row r="1311" spans="1:13" s="11" customFormat="1" ht="20.100000000000001" customHeight="1">
      <c r="A1311" s="135"/>
      <c r="B1311" s="16"/>
      <c r="C1311" s="16"/>
      <c r="D1311" s="16"/>
      <c r="E1311" s="44" t="s">
        <v>691</v>
      </c>
      <c r="F1311" s="45" t="s">
        <v>297</v>
      </c>
      <c r="G1311" s="118" t="s">
        <v>720</v>
      </c>
      <c r="H1311" s="121">
        <v>0.18</v>
      </c>
      <c r="I1311" s="51">
        <f>ROUND(G1311*H1311,2)</f>
        <v>0.04</v>
      </c>
    </row>
    <row r="1312" spans="1:13" s="11" customFormat="1" ht="20.100000000000001" customHeight="1">
      <c r="A1312" s="135"/>
      <c r="B1312" s="16"/>
      <c r="C1312" s="16"/>
      <c r="D1312" s="16"/>
      <c r="E1312" s="44" t="s">
        <v>713</v>
      </c>
      <c r="F1312" s="45" t="s">
        <v>476</v>
      </c>
      <c r="G1312" s="118" t="s">
        <v>716</v>
      </c>
      <c r="H1312" s="121">
        <v>15.4</v>
      </c>
      <c r="I1312" s="51">
        <f>ROUND(G1312*H1312,2)</f>
        <v>0.39</v>
      </c>
    </row>
    <row r="1313" spans="1:11" s="11" customFormat="1" ht="13.7" customHeight="1">
      <c r="F1313" s="177" t="s">
        <v>451</v>
      </c>
      <c r="G1313" s="178"/>
      <c r="H1313" s="179"/>
      <c r="I1313" s="168">
        <v>7.26</v>
      </c>
    </row>
    <row r="1314" spans="1:11" s="11" customFormat="1" ht="20.100000000000001" customHeight="1">
      <c r="A1314" s="110" t="s">
        <v>216</v>
      </c>
      <c r="B1314" s="110" t="s">
        <v>153</v>
      </c>
      <c r="C1314" s="110" t="s">
        <v>12</v>
      </c>
      <c r="D1314" s="132">
        <v>92768</v>
      </c>
      <c r="E1314" s="111" t="str">
        <f>VLOOKUP(D1314,SERVIÇOS_AGOST!$A$7:$D$7425,2,0)</f>
        <v>ARMAÇÃO DE LAJE DE ESTRUTURA CONVENCIONAL DE CONCRETO ARMADO UTILIZANDO AÇO CA-60 DE 5,0 MM - MONTAGEM. AF_06/2022</v>
      </c>
      <c r="F1314" s="112" t="str">
        <f>VLOOKUP(D1314,SERVIÇOS_AGOST!$A$7:$D$7425,3,0)</f>
        <v>KG</v>
      </c>
      <c r="G1314" s="171">
        <f>VLOOKUP(D1314,SERVIÇOS_AGOST!$A$7:$D$7425,4,0)</f>
        <v>13.51</v>
      </c>
      <c r="H1314" s="172">
        <v>13.51</v>
      </c>
      <c r="I1314" s="115"/>
      <c r="K1314" s="116">
        <f>ROUND(H1314*0.72,2)</f>
        <v>9.73</v>
      </c>
    </row>
    <row r="1315" spans="1:11" s="11" customFormat="1" ht="9.9499999999999993" customHeight="1">
      <c r="A1315" s="135"/>
      <c r="B1315" s="16"/>
      <c r="C1315" s="16"/>
      <c r="D1315" s="16"/>
      <c r="E1315" s="136" t="s">
        <v>442</v>
      </c>
      <c r="F1315" s="125" t="s">
        <v>19</v>
      </c>
      <c r="G1315" s="137" t="s">
        <v>537</v>
      </c>
      <c r="H1315" s="97" t="s">
        <v>443</v>
      </c>
      <c r="I1315" s="138" t="s">
        <v>444</v>
      </c>
    </row>
    <row r="1316" spans="1:11" s="11" customFormat="1" ht="9.9499999999999993" customHeight="1">
      <c r="A1316" s="135"/>
      <c r="B1316" s="16"/>
      <c r="C1316" s="16"/>
      <c r="D1316" s="16"/>
      <c r="E1316" s="44" t="s">
        <v>710</v>
      </c>
      <c r="F1316" s="45" t="s">
        <v>464</v>
      </c>
      <c r="G1316" s="147">
        <v>0.1</v>
      </c>
      <c r="H1316" s="193" t="s">
        <v>711</v>
      </c>
      <c r="I1316" s="51">
        <f>ROUND(G1316*H1316,2)</f>
        <v>1.42</v>
      </c>
    </row>
    <row r="1317" spans="1:11" s="11" customFormat="1" ht="9.9499999999999993" customHeight="1">
      <c r="A1317" s="135"/>
      <c r="B1317" s="16"/>
      <c r="C1317" s="16"/>
      <c r="D1317" s="16"/>
      <c r="E1317" s="44" t="s">
        <v>712</v>
      </c>
      <c r="F1317" s="45" t="s">
        <v>464</v>
      </c>
      <c r="G1317" s="147">
        <v>0.11799999999999999</v>
      </c>
      <c r="H1317" s="133" t="s">
        <v>623</v>
      </c>
      <c r="I1317" s="51">
        <f>ROUND(G1317*H1317,2)</f>
        <v>2.21</v>
      </c>
    </row>
    <row r="1318" spans="1:11" s="11" customFormat="1" ht="9.9499999999999993" customHeight="1">
      <c r="A1318" s="135"/>
      <c r="B1318" s="16"/>
      <c r="C1318" s="16"/>
      <c r="D1318" s="16"/>
      <c r="E1318" s="44" t="s">
        <v>705</v>
      </c>
      <c r="F1318" s="45" t="s">
        <v>476</v>
      </c>
      <c r="G1318" s="147">
        <v>1</v>
      </c>
      <c r="H1318" s="121">
        <v>8.9700000000000006</v>
      </c>
      <c r="I1318" s="51">
        <f>ROUND(G1318*H1318,2)</f>
        <v>8.9700000000000006</v>
      </c>
    </row>
    <row r="1319" spans="1:11" s="11" customFormat="1" ht="20.100000000000001" customHeight="1">
      <c r="E1319" s="44" t="s">
        <v>691</v>
      </c>
      <c r="F1319" s="45" t="s">
        <v>297</v>
      </c>
      <c r="G1319" s="184">
        <v>2.5</v>
      </c>
      <c r="H1319" s="121">
        <v>0.18</v>
      </c>
      <c r="I1319" s="51">
        <f>ROUND(G1319*H1319,2)</f>
        <v>0.45</v>
      </c>
    </row>
    <row r="1320" spans="1:11" s="11" customFormat="1" ht="20.100000000000001" customHeight="1">
      <c r="E1320" s="44" t="s">
        <v>713</v>
      </c>
      <c r="F1320" s="45" t="s">
        <v>476</v>
      </c>
      <c r="G1320" s="184">
        <v>0.03</v>
      </c>
      <c r="H1320" s="121">
        <v>15.4</v>
      </c>
      <c r="I1320" s="51">
        <f>ROUND(G1320*H1320,2)</f>
        <v>0.46</v>
      </c>
    </row>
    <row r="1321" spans="1:11" s="11" customFormat="1" ht="13.7" customHeight="1">
      <c r="A1321" s="135"/>
      <c r="B1321" s="16"/>
      <c r="C1321" s="16"/>
      <c r="D1321" s="16"/>
      <c r="E1321" s="124"/>
      <c r="F1321" s="177" t="s">
        <v>451</v>
      </c>
      <c r="G1321" s="178"/>
      <c r="H1321" s="179"/>
      <c r="I1321" s="168">
        <v>9.73</v>
      </c>
    </row>
    <row r="1322" spans="1:11" s="11" customFormat="1" ht="20.100000000000001" customHeight="1">
      <c r="A1322" s="110" t="s">
        <v>217</v>
      </c>
      <c r="B1322" s="110" t="s">
        <v>153</v>
      </c>
      <c r="C1322" s="110" t="s">
        <v>12</v>
      </c>
      <c r="D1322" s="132">
        <v>92769</v>
      </c>
      <c r="E1322" s="111" t="str">
        <f>VLOOKUP(D1322,SERVIÇOS_AGOST!$A$7:$D$7425,2,0)</f>
        <v>ARMAÇÃO DE LAJE DE ESTRUTURA CONVENCIONAL DE CONCRETO ARMADO UTILIZANDO AÇO CA-50 DE 6,3 MM - MONTAGEM. AF_06/2022</v>
      </c>
      <c r="F1322" s="112" t="str">
        <f>VLOOKUP(D1322,SERVIÇOS_AGOST!$A$7:$D$7425,3,0)</f>
        <v>KG</v>
      </c>
      <c r="G1322" s="129">
        <f>VLOOKUP(D1322,SERVIÇOS_AGOST!$A$7:$D$7425,4,0)</f>
        <v>13.36</v>
      </c>
      <c r="H1322" s="114">
        <v>13.36</v>
      </c>
      <c r="I1322" s="115"/>
      <c r="K1322" s="116">
        <f>ROUND(H1322*0.9,2)</f>
        <v>12.02</v>
      </c>
    </row>
    <row r="1323" spans="1:11" s="11" customFormat="1" ht="9.9499999999999993" customHeight="1">
      <c r="A1323" s="135"/>
      <c r="B1323" s="16"/>
      <c r="C1323" s="16"/>
      <c r="D1323" s="16"/>
      <c r="E1323" s="136" t="s">
        <v>442</v>
      </c>
      <c r="F1323" s="125" t="s">
        <v>19</v>
      </c>
      <c r="G1323" s="137" t="s">
        <v>537</v>
      </c>
      <c r="H1323" s="97" t="s">
        <v>443</v>
      </c>
      <c r="I1323" s="138" t="s">
        <v>444</v>
      </c>
    </row>
    <row r="1324" spans="1:11" s="11" customFormat="1" ht="9.9499999999999993" customHeight="1">
      <c r="A1324" s="135"/>
      <c r="B1324" s="16"/>
      <c r="C1324" s="16"/>
      <c r="D1324" s="16"/>
      <c r="E1324" s="44" t="s">
        <v>710</v>
      </c>
      <c r="F1324" s="45" t="s">
        <v>464</v>
      </c>
      <c r="G1324" s="147">
        <v>0.01</v>
      </c>
      <c r="H1324" s="193" t="s">
        <v>711</v>
      </c>
      <c r="I1324" s="51">
        <f>ROUND(G1324*H1324,2)</f>
        <v>0.14000000000000001</v>
      </c>
    </row>
    <row r="1325" spans="1:11" s="11" customFormat="1" ht="9.9499999999999993" customHeight="1">
      <c r="E1325" s="44" t="s">
        <v>712</v>
      </c>
      <c r="F1325" s="45" t="s">
        <v>464</v>
      </c>
      <c r="G1325" s="184">
        <v>9.6000000000000002E-2</v>
      </c>
      <c r="H1325" s="133" t="s">
        <v>623</v>
      </c>
      <c r="I1325" s="51">
        <f>ROUND(G1325*H1325,2)</f>
        <v>1.8</v>
      </c>
    </row>
    <row r="1326" spans="1:11" s="11" customFormat="1" ht="9.9499999999999993" customHeight="1">
      <c r="E1326" s="44" t="s">
        <v>697</v>
      </c>
      <c r="F1326" s="45" t="s">
        <v>476</v>
      </c>
      <c r="G1326" s="192" t="s">
        <v>501</v>
      </c>
      <c r="H1326" s="121">
        <v>9.4499999999999993</v>
      </c>
      <c r="I1326" s="51">
        <f>ROUND(G1326*H1326,2)</f>
        <v>9.4499999999999993</v>
      </c>
    </row>
    <row r="1327" spans="1:11" s="11" customFormat="1" ht="20.100000000000001" customHeight="1">
      <c r="A1327" s="135"/>
      <c r="B1327" s="16"/>
      <c r="C1327" s="16"/>
      <c r="D1327" s="16"/>
      <c r="E1327" s="44" t="s">
        <v>691</v>
      </c>
      <c r="F1327" s="45" t="s">
        <v>297</v>
      </c>
      <c r="G1327" s="118" t="s">
        <v>721</v>
      </c>
      <c r="H1327" s="121">
        <v>0.18</v>
      </c>
      <c r="I1327" s="51">
        <f>ROUND(G1327*H1327,2)</f>
        <v>0.24</v>
      </c>
    </row>
    <row r="1328" spans="1:11" s="11" customFormat="1" ht="18.95" customHeight="1">
      <c r="A1328" s="135"/>
      <c r="B1328" s="16"/>
      <c r="C1328" s="16"/>
      <c r="D1328" s="16"/>
      <c r="E1328" s="44" t="s">
        <v>713</v>
      </c>
      <c r="F1328" s="45" t="s">
        <v>476</v>
      </c>
      <c r="G1328" s="118" t="s">
        <v>716</v>
      </c>
      <c r="H1328" s="121">
        <v>15.4</v>
      </c>
      <c r="I1328" s="51">
        <f>ROUND(G1328*H1328,2)</f>
        <v>0.39</v>
      </c>
    </row>
    <row r="1329" spans="1:11" s="11" customFormat="1" ht="13.7" customHeight="1">
      <c r="A1329" s="135"/>
      <c r="B1329" s="16"/>
      <c r="C1329" s="16"/>
      <c r="D1329" s="16"/>
      <c r="E1329" s="124"/>
      <c r="F1329" s="177" t="s">
        <v>451</v>
      </c>
      <c r="G1329" s="178"/>
      <c r="H1329" s="179"/>
      <c r="I1329" s="168">
        <v>9.6199999999999992</v>
      </c>
    </row>
    <row r="1330" spans="1:11" s="11" customFormat="1" ht="20.100000000000001" customHeight="1">
      <c r="A1330" s="110" t="s">
        <v>218</v>
      </c>
      <c r="B1330" s="110" t="s">
        <v>153</v>
      </c>
      <c r="C1330" s="110" t="s">
        <v>12</v>
      </c>
      <c r="D1330" s="132">
        <v>92770</v>
      </c>
      <c r="E1330" s="111" t="str">
        <f>VLOOKUP(D1330,SERVIÇOS_AGOST!$A$7:$D$7425,2,0)</f>
        <v>ARMAÇÃO DE LAJE DE ESTRUTURA CONVENCIONAL DE CONCRETO ARMADO UTILIZANDO AÇO CA-50 DE 8,0 MM - MONTAGEM. AF_06/2022</v>
      </c>
      <c r="F1330" s="112" t="str">
        <f>VLOOKUP(D1330,SERVIÇOS_AGOST!$A$7:$D$7425,3,0)</f>
        <v>KG</v>
      </c>
      <c r="G1330" s="129">
        <f>VLOOKUP(D1330,SERVIÇOS_AGOST!$A$7:$D$7425,4,0)</f>
        <v>12.97</v>
      </c>
      <c r="H1330" s="114">
        <v>12.97</v>
      </c>
      <c r="I1330" s="115"/>
      <c r="K1330" s="116">
        <f>ROUND(H1330*0.9,2)</f>
        <v>11.67</v>
      </c>
    </row>
    <row r="1331" spans="1:11" s="11" customFormat="1" ht="9.9499999999999993" customHeight="1">
      <c r="A1331" s="135"/>
      <c r="B1331" s="16"/>
      <c r="C1331" s="16"/>
      <c r="D1331" s="16"/>
      <c r="E1331" s="136" t="s">
        <v>442</v>
      </c>
      <c r="F1331" s="125" t="s">
        <v>19</v>
      </c>
      <c r="G1331" s="137" t="s">
        <v>537</v>
      </c>
      <c r="H1331" s="97" t="s">
        <v>443</v>
      </c>
      <c r="I1331" s="138" t="s">
        <v>444</v>
      </c>
    </row>
    <row r="1332" spans="1:11" s="11" customFormat="1" ht="9.9499999999999993" customHeight="1">
      <c r="E1332" s="44" t="s">
        <v>710</v>
      </c>
      <c r="F1332" s="45" t="s">
        <v>464</v>
      </c>
      <c r="G1332" s="192" t="s">
        <v>722</v>
      </c>
      <c r="H1332" s="193" t="s">
        <v>711</v>
      </c>
      <c r="I1332" s="51">
        <f>ROUND(G1332*H1332,2)</f>
        <v>0.09</v>
      </c>
    </row>
    <row r="1333" spans="1:11" s="11" customFormat="1" ht="9.9499999999999993" customHeight="1">
      <c r="A1333" s="135"/>
      <c r="B1333" s="16"/>
      <c r="C1333" s="16"/>
      <c r="D1333" s="16"/>
      <c r="E1333" s="44" t="s">
        <v>712</v>
      </c>
      <c r="F1333" s="45" t="s">
        <v>464</v>
      </c>
      <c r="G1333" s="147">
        <v>9.4E-2</v>
      </c>
      <c r="H1333" s="133" t="s">
        <v>623</v>
      </c>
      <c r="I1333" s="51">
        <f>ROUND(G1333*H1333,2)</f>
        <v>1.76</v>
      </c>
    </row>
    <row r="1334" spans="1:11" s="11" customFormat="1" ht="9.9499999999999993" customHeight="1">
      <c r="A1334" s="135"/>
      <c r="B1334" s="16"/>
      <c r="C1334" s="16"/>
      <c r="D1334" s="16"/>
      <c r="E1334" s="44" t="s">
        <v>686</v>
      </c>
      <c r="F1334" s="45" t="s">
        <v>476</v>
      </c>
      <c r="G1334" s="118" t="s">
        <v>501</v>
      </c>
      <c r="H1334" s="121">
        <v>9.3000000000000007</v>
      </c>
      <c r="I1334" s="51">
        <f>ROUND(G1334*H1334,2)</f>
        <v>9.3000000000000007</v>
      </c>
    </row>
    <row r="1335" spans="1:11" s="11" customFormat="1" ht="20.100000000000001" customHeight="1">
      <c r="A1335" s="135"/>
      <c r="B1335" s="16"/>
      <c r="C1335" s="16"/>
      <c r="D1335" s="16"/>
      <c r="E1335" s="44" t="s">
        <v>691</v>
      </c>
      <c r="F1335" s="45" t="s">
        <v>297</v>
      </c>
      <c r="G1335" s="118" t="s">
        <v>723</v>
      </c>
      <c r="H1335" s="121">
        <v>0.18</v>
      </c>
      <c r="I1335" s="51">
        <f>ROUND(G1335*H1335,2)</f>
        <v>0.13</v>
      </c>
    </row>
    <row r="1336" spans="1:11" s="11" customFormat="1" ht="20.100000000000001" customHeight="1">
      <c r="A1336" s="135"/>
      <c r="B1336" s="16"/>
      <c r="C1336" s="16"/>
      <c r="D1336" s="16"/>
      <c r="E1336" s="44" t="s">
        <v>713</v>
      </c>
      <c r="F1336" s="45" t="s">
        <v>476</v>
      </c>
      <c r="G1336" s="118" t="s">
        <v>716</v>
      </c>
      <c r="H1336" s="121">
        <v>15.4</v>
      </c>
      <c r="I1336" s="51">
        <f>ROUND(G1336*H1336,2)</f>
        <v>0.39</v>
      </c>
    </row>
    <row r="1337" spans="1:11" s="11" customFormat="1" ht="13.7" customHeight="1">
      <c r="F1337" s="177" t="s">
        <v>451</v>
      </c>
      <c r="G1337" s="178"/>
      <c r="H1337" s="179"/>
      <c r="I1337" s="168">
        <v>9.34</v>
      </c>
    </row>
    <row r="1338" spans="1:11" s="11" customFormat="1" ht="20.100000000000001" customHeight="1">
      <c r="A1338" s="110" t="s">
        <v>219</v>
      </c>
      <c r="B1338" s="110" t="s">
        <v>153</v>
      </c>
      <c r="C1338" s="110" t="s">
        <v>12</v>
      </c>
      <c r="D1338" s="132">
        <v>92771</v>
      </c>
      <c r="E1338" s="111" t="str">
        <f>VLOOKUP(D1338,SERVIÇOS_AGOST!$A$7:$D$7425,2,0)</f>
        <v>ARMAÇÃO DE LAJE DE ESTRUTURA CONVENCIONAL DE CONCRETO ARMADO UTILIZANDO AÇO CA-50 DE 10,0 MM - MONTAGEM. AF_06/2022</v>
      </c>
      <c r="F1338" s="112" t="str">
        <f>VLOOKUP(D1338,SERVIÇOS_AGOST!$A$7:$D$7425,3,0)</f>
        <v>KG</v>
      </c>
      <c r="G1338" s="129">
        <f>VLOOKUP(D1338,SERVIÇOS_AGOST!$A$7:$D$7425,4,0)</f>
        <v>11.78</v>
      </c>
      <c r="H1338" s="114">
        <v>11.78</v>
      </c>
      <c r="I1338" s="115"/>
      <c r="K1338" s="116">
        <f>ROUND(H1338*0.9,2)</f>
        <v>10.6</v>
      </c>
    </row>
    <row r="1339" spans="1:11" s="11" customFormat="1" ht="9.9499999999999993" customHeight="1">
      <c r="A1339" s="135"/>
      <c r="B1339" s="16"/>
      <c r="C1339" s="16"/>
      <c r="D1339" s="16"/>
      <c r="E1339" s="136" t="s">
        <v>442</v>
      </c>
      <c r="F1339" s="125" t="s">
        <v>19</v>
      </c>
      <c r="G1339" s="137" t="s">
        <v>537</v>
      </c>
      <c r="H1339" s="97" t="s">
        <v>443</v>
      </c>
      <c r="I1339" s="138" t="s">
        <v>444</v>
      </c>
    </row>
    <row r="1340" spans="1:11" s="11" customFormat="1" ht="9.9499999999999993" customHeight="1">
      <c r="A1340" s="135"/>
      <c r="B1340" s="16"/>
      <c r="C1340" s="16"/>
      <c r="D1340" s="16"/>
      <c r="E1340" s="44" t="s">
        <v>710</v>
      </c>
      <c r="F1340" s="45" t="s">
        <v>464</v>
      </c>
      <c r="G1340" s="118" t="s">
        <v>724</v>
      </c>
      <c r="H1340" s="193" t="s">
        <v>711</v>
      </c>
      <c r="I1340" s="51">
        <f>ROUND(G1340*H1340,2)</f>
        <v>0.06</v>
      </c>
    </row>
    <row r="1341" spans="1:11" s="11" customFormat="1" ht="9.9499999999999993" customHeight="1">
      <c r="A1341" s="135"/>
      <c r="B1341" s="16"/>
      <c r="C1341" s="16"/>
      <c r="D1341" s="16"/>
      <c r="E1341" s="44" t="s">
        <v>712</v>
      </c>
      <c r="F1341" s="45" t="s">
        <v>464</v>
      </c>
      <c r="G1341" s="147">
        <v>4.7500000000000001E-2</v>
      </c>
      <c r="H1341" s="133" t="s">
        <v>623</v>
      </c>
      <c r="I1341" s="51">
        <f>ROUND(G1341*H1341,2)</f>
        <v>0.89</v>
      </c>
    </row>
    <row r="1342" spans="1:11" s="11" customFormat="1" ht="9.9499999999999993" customHeight="1">
      <c r="A1342" s="135"/>
      <c r="B1342" s="16"/>
      <c r="C1342" s="16"/>
      <c r="D1342" s="16"/>
      <c r="E1342" s="44" t="s">
        <v>714</v>
      </c>
      <c r="F1342" s="45" t="s">
        <v>476</v>
      </c>
      <c r="G1342" s="118" t="s">
        <v>501</v>
      </c>
      <c r="H1342" s="121">
        <v>9.1999999999999993</v>
      </c>
      <c r="I1342" s="51">
        <f>ROUND(G1342*H1342,2)</f>
        <v>9.1999999999999993</v>
      </c>
    </row>
    <row r="1343" spans="1:11" s="11" customFormat="1" ht="20.100000000000001" customHeight="1">
      <c r="E1343" s="44" t="s">
        <v>691</v>
      </c>
      <c r="F1343" s="45" t="s">
        <v>297</v>
      </c>
      <c r="G1343" s="192" t="s">
        <v>725</v>
      </c>
      <c r="H1343" s="121">
        <v>0.18</v>
      </c>
      <c r="I1343" s="51">
        <f>ROUND(G1343*H1343,2)</f>
        <v>0.06</v>
      </c>
    </row>
    <row r="1344" spans="1:11" s="11" customFormat="1" ht="20.100000000000001" customHeight="1">
      <c r="E1344" s="44" t="s">
        <v>713</v>
      </c>
      <c r="F1344" s="45" t="s">
        <v>476</v>
      </c>
      <c r="G1344" s="192" t="s">
        <v>716</v>
      </c>
      <c r="H1344" s="121">
        <v>15.4</v>
      </c>
      <c r="I1344" s="51">
        <f>ROUND(G1344*H1344,2)</f>
        <v>0.39</v>
      </c>
    </row>
    <row r="1345" spans="1:11" s="11" customFormat="1" ht="13.7" customHeight="1">
      <c r="A1345" s="135"/>
      <c r="B1345" s="16"/>
      <c r="C1345" s="16"/>
      <c r="D1345" s="16"/>
      <c r="E1345" s="124"/>
      <c r="F1345" s="177" t="s">
        <v>451</v>
      </c>
      <c r="G1345" s="178"/>
      <c r="H1345" s="179"/>
      <c r="I1345" s="168">
        <v>8.48</v>
      </c>
    </row>
    <row r="1346" spans="1:11" s="11" customFormat="1" ht="20.100000000000001" customHeight="1">
      <c r="A1346" s="110" t="s">
        <v>220</v>
      </c>
      <c r="B1346" s="110" t="s">
        <v>153</v>
      </c>
      <c r="C1346" s="110" t="s">
        <v>12</v>
      </c>
      <c r="D1346" s="132">
        <v>92761</v>
      </c>
      <c r="E1346" s="111" t="str">
        <f>VLOOKUP(D1346,SERVIÇOS_AGOST!$A$7:$D$7425,2,0)</f>
        <v>ARMAÇÃO DE PILAR OU VIGA DE ESTRUTURA CONVENCIONAL DE CONCRETO ARMADO UTILIZANDO AÇO CA-50 DE 8,0 MM - MONTAGEM. AF_06/2022</v>
      </c>
      <c r="F1346" s="112" t="str">
        <f>VLOOKUP(D1346,SERVIÇOS_AGOST!$A$7:$D$7425,3,0)</f>
        <v>KG</v>
      </c>
      <c r="G1346" s="171">
        <f>VLOOKUP(D1346,SERVIÇOS_AGOST!$A$7:$D$7425,4,0)</f>
        <v>13.31</v>
      </c>
      <c r="H1346" s="172">
        <v>12.47</v>
      </c>
      <c r="I1346" s="115"/>
      <c r="K1346" s="116">
        <f>ROUND(H1346*0.72,2)</f>
        <v>8.98</v>
      </c>
    </row>
    <row r="1347" spans="1:11" s="11" customFormat="1" ht="9.9499999999999993" customHeight="1">
      <c r="A1347" s="135"/>
      <c r="B1347" s="16"/>
      <c r="C1347" s="16"/>
      <c r="D1347" s="16"/>
      <c r="E1347" s="136" t="s">
        <v>442</v>
      </c>
      <c r="F1347" s="125" t="s">
        <v>19</v>
      </c>
      <c r="G1347" s="137" t="s">
        <v>537</v>
      </c>
      <c r="H1347" s="97" t="s">
        <v>443</v>
      </c>
      <c r="I1347" s="138" t="s">
        <v>444</v>
      </c>
    </row>
    <row r="1348" spans="1:11" s="11" customFormat="1" ht="9.9499999999999993" customHeight="1">
      <c r="A1348" s="135"/>
      <c r="B1348" s="16"/>
      <c r="C1348" s="16"/>
      <c r="D1348" s="16"/>
      <c r="E1348" s="44" t="s">
        <v>710</v>
      </c>
      <c r="F1348" s="45" t="s">
        <v>464</v>
      </c>
      <c r="G1348" s="147">
        <v>0.02</v>
      </c>
      <c r="H1348" s="193" t="s">
        <v>711</v>
      </c>
      <c r="I1348" s="51">
        <f>ROUND(G1348*H1348,2)</f>
        <v>0.28000000000000003</v>
      </c>
    </row>
    <row r="1349" spans="1:11" s="11" customFormat="1" ht="9.9499999999999993" customHeight="1">
      <c r="E1349" s="44" t="s">
        <v>712</v>
      </c>
      <c r="F1349" s="45" t="s">
        <v>464</v>
      </c>
      <c r="G1349" s="147">
        <f t="shared" si="78"/>
        <v>0.12239999999999999</v>
      </c>
      <c r="H1349" s="133" t="s">
        <v>623</v>
      </c>
      <c r="I1349" s="51">
        <f>ROUND(G1349*H1349,2)</f>
        <v>2.2999999999999998</v>
      </c>
    </row>
    <row r="1350" spans="1:11" s="11" customFormat="1" ht="9.9499999999999993" customHeight="1">
      <c r="E1350" s="44" t="s">
        <v>686</v>
      </c>
      <c r="F1350" s="45" t="s">
        <v>476</v>
      </c>
      <c r="G1350" s="147">
        <v>1</v>
      </c>
      <c r="H1350" s="121">
        <v>9.3000000000000007</v>
      </c>
      <c r="I1350" s="51">
        <f>ROUND(G1350*H1350,2)</f>
        <v>9.3000000000000007</v>
      </c>
    </row>
    <row r="1351" spans="1:11" s="11" customFormat="1" ht="20.100000000000001" customHeight="1">
      <c r="A1351" s="135"/>
      <c r="B1351" s="16"/>
      <c r="C1351" s="16"/>
      <c r="D1351" s="16"/>
      <c r="E1351" s="44" t="s">
        <v>691</v>
      </c>
      <c r="F1351" s="45" t="s">
        <v>297</v>
      </c>
      <c r="G1351" s="147">
        <v>0.7</v>
      </c>
      <c r="H1351" s="121">
        <v>0.18</v>
      </c>
      <c r="I1351" s="51">
        <f>ROUND(G1351*H1351,2)</f>
        <v>0.13</v>
      </c>
    </row>
    <row r="1352" spans="1:11" s="11" customFormat="1" ht="15.95" customHeight="1">
      <c r="A1352" s="135"/>
      <c r="B1352" s="16"/>
      <c r="C1352" s="16"/>
      <c r="D1352" s="16"/>
      <c r="E1352" s="44" t="s">
        <v>713</v>
      </c>
      <c r="F1352" s="45" t="s">
        <v>476</v>
      </c>
      <c r="G1352" s="147">
        <v>0.03</v>
      </c>
      <c r="H1352" s="121">
        <v>15.4</v>
      </c>
      <c r="I1352" s="51">
        <f>ROUND(G1352*H1352,2)</f>
        <v>0.46</v>
      </c>
    </row>
    <row r="1353" spans="1:11" s="11" customFormat="1" ht="13.7" customHeight="1">
      <c r="A1353" s="135"/>
      <c r="B1353" s="16"/>
      <c r="C1353" s="16"/>
      <c r="D1353" s="16"/>
      <c r="E1353" s="124"/>
      <c r="F1353" s="177" t="s">
        <v>451</v>
      </c>
      <c r="G1353" s="178"/>
      <c r="H1353" s="179"/>
      <c r="I1353" s="168">
        <v>9.58</v>
      </c>
    </row>
    <row r="1354" spans="1:11" s="11" customFormat="1" ht="20.100000000000001" customHeight="1">
      <c r="A1354" s="110" t="s">
        <v>221</v>
      </c>
      <c r="B1354" s="110" t="s">
        <v>153</v>
      </c>
      <c r="C1354" s="110" t="s">
        <v>12</v>
      </c>
      <c r="D1354" s="132">
        <v>92762</v>
      </c>
      <c r="E1354" s="111" t="str">
        <f>VLOOKUP(D1354,SERVIÇOS_AGOST!$A$7:$D$7425,2,0)</f>
        <v>ARMAÇÃO DE PILAR OU VIGA DE ESTRUTURA CONVENCIONAL DE CONCRETO ARMADO UTILIZANDO AÇO CA-50 DE 10,0 MM - MONTAGEM. AF_06/2022</v>
      </c>
      <c r="F1354" s="112" t="str">
        <f>VLOOKUP(D1354,SERVIÇOS_AGOST!$A$7:$D$7425,3,0)</f>
        <v>KG</v>
      </c>
      <c r="G1354" s="171">
        <f>VLOOKUP(D1354,SERVIÇOS_AGOST!$A$7:$D$7425,4,0)</f>
        <v>12.11</v>
      </c>
      <c r="H1354" s="172">
        <v>10.9</v>
      </c>
      <c r="I1354" s="115"/>
      <c r="K1354" s="116">
        <f>ROUND(H1354*0.72,2)</f>
        <v>7.85</v>
      </c>
    </row>
    <row r="1355" spans="1:11" s="11" customFormat="1" ht="9.9499999999999993" customHeight="1">
      <c r="A1355" s="135"/>
      <c r="B1355" s="16"/>
      <c r="C1355" s="16"/>
      <c r="D1355" s="16"/>
      <c r="E1355" s="136" t="s">
        <v>442</v>
      </c>
      <c r="F1355" s="125" t="s">
        <v>19</v>
      </c>
      <c r="G1355" s="137" t="s">
        <v>537</v>
      </c>
      <c r="H1355" s="97" t="s">
        <v>443</v>
      </c>
      <c r="I1355" s="138" t="s">
        <v>444</v>
      </c>
    </row>
    <row r="1356" spans="1:11" s="11" customFormat="1" ht="9.9499999999999993" customHeight="1">
      <c r="E1356" s="194" t="s">
        <v>710</v>
      </c>
      <c r="F1356" s="195" t="s">
        <v>464</v>
      </c>
      <c r="G1356" s="184">
        <v>6.0000000000000001E-3</v>
      </c>
      <c r="H1356" s="193" t="s">
        <v>711</v>
      </c>
      <c r="I1356" s="51">
        <f>ROUND(G1356*H1356,2)</f>
        <v>0.08</v>
      </c>
    </row>
    <row r="1357" spans="1:11" s="11" customFormat="1" ht="9.9499999999999993" customHeight="1">
      <c r="A1357" s="135"/>
      <c r="B1357" s="16"/>
      <c r="C1357" s="16"/>
      <c r="D1357" s="16"/>
      <c r="E1357" s="44" t="s">
        <v>712</v>
      </c>
      <c r="F1357" s="45" t="s">
        <v>464</v>
      </c>
      <c r="G1357" s="147">
        <f t="shared" si="79"/>
        <v>0.06</v>
      </c>
      <c r="H1357" s="133" t="s">
        <v>623</v>
      </c>
      <c r="I1357" s="51">
        <f>ROUND(G1357*H1357,2)</f>
        <v>1.1299999999999999</v>
      </c>
    </row>
    <row r="1358" spans="1:11" s="11" customFormat="1" ht="9.9499999999999993" customHeight="1">
      <c r="A1358" s="135"/>
      <c r="B1358" s="16"/>
      <c r="C1358" s="16"/>
      <c r="D1358" s="16"/>
      <c r="E1358" s="44" t="s">
        <v>714</v>
      </c>
      <c r="F1358" s="45" t="s">
        <v>476</v>
      </c>
      <c r="G1358" s="118" t="s">
        <v>501</v>
      </c>
      <c r="H1358" s="121">
        <v>9.1999999999999993</v>
      </c>
      <c r="I1358" s="51">
        <f>ROUND(G1358*H1358,2)</f>
        <v>9.1999999999999993</v>
      </c>
    </row>
    <row r="1359" spans="1:11" s="11" customFormat="1" ht="20.100000000000001" customHeight="1">
      <c r="A1359" s="135"/>
      <c r="B1359" s="16"/>
      <c r="C1359" s="16"/>
      <c r="D1359" s="16"/>
      <c r="E1359" s="44" t="s">
        <v>691</v>
      </c>
      <c r="F1359" s="45" t="s">
        <v>297</v>
      </c>
      <c r="G1359" s="118" t="s">
        <v>715</v>
      </c>
      <c r="H1359" s="121">
        <v>0.18</v>
      </c>
      <c r="I1359" s="51">
        <f>ROUND(G1359*H1359,2)</f>
        <v>0.1</v>
      </c>
    </row>
    <row r="1360" spans="1:11" s="11" customFormat="1" ht="20.100000000000001" customHeight="1">
      <c r="A1360" s="135"/>
      <c r="B1360" s="16"/>
      <c r="C1360" s="16"/>
      <c r="D1360" s="16"/>
      <c r="E1360" s="44" t="s">
        <v>713</v>
      </c>
      <c r="F1360" s="45" t="s">
        <v>476</v>
      </c>
      <c r="G1360" s="118" t="s">
        <v>716</v>
      </c>
      <c r="H1360" s="121">
        <v>15.4</v>
      </c>
      <c r="I1360" s="51">
        <f>ROUND(G1360*H1360,2)</f>
        <v>0.39</v>
      </c>
    </row>
    <row r="1361" spans="1:11" s="11" customFormat="1" ht="13.7" customHeight="1">
      <c r="F1361" s="177" t="s">
        <v>451</v>
      </c>
      <c r="G1361" s="178"/>
      <c r="H1361" s="179"/>
      <c r="I1361" s="168">
        <v>8.7200000000000006</v>
      </c>
    </row>
    <row r="1362" spans="1:11" s="11" customFormat="1" ht="20.100000000000001" customHeight="1">
      <c r="A1362" s="110" t="s">
        <v>222</v>
      </c>
      <c r="B1362" s="110" t="s">
        <v>153</v>
      </c>
      <c r="C1362" s="110" t="s">
        <v>12</v>
      </c>
      <c r="D1362" s="132">
        <v>92763</v>
      </c>
      <c r="E1362" s="111" t="str">
        <f>VLOOKUP(D1362,SERVIÇOS_AGOST!$A$7:$D$7425,2,0)</f>
        <v>ARMAÇÃO DE PILAR OU VIGA DE ESTRUTURA CONVENCIONAL DE CONCRETO ARMADO UTILIZANDO AÇO CA-50 DE 12,5 MM - MONTAGEM. AF_06/2022</v>
      </c>
      <c r="F1362" s="112" t="str">
        <f>VLOOKUP(D1362,SERVIÇOS_AGOST!$A$7:$D$7425,3,0)</f>
        <v>KG</v>
      </c>
      <c r="G1362" s="171">
        <f>VLOOKUP(D1362,SERVIÇOS_AGOST!$A$7:$D$7425,4,0)</f>
        <v>10.32</v>
      </c>
      <c r="H1362" s="172">
        <v>9.2899999999999991</v>
      </c>
      <c r="I1362" s="115"/>
      <c r="K1362" s="116">
        <f>ROUND(H1362*0.72,2)</f>
        <v>6.69</v>
      </c>
    </row>
    <row r="1363" spans="1:11" s="11" customFormat="1" ht="9.9499999999999993" customHeight="1">
      <c r="A1363" s="135"/>
      <c r="B1363" s="16"/>
      <c r="C1363" s="16"/>
      <c r="D1363" s="16"/>
      <c r="E1363" s="136" t="s">
        <v>442</v>
      </c>
      <c r="F1363" s="125" t="s">
        <v>19</v>
      </c>
      <c r="G1363" s="137" t="s">
        <v>537</v>
      </c>
      <c r="H1363" s="97" t="s">
        <v>443</v>
      </c>
      <c r="I1363" s="138" t="s">
        <v>444</v>
      </c>
    </row>
    <row r="1364" spans="1:11" s="11" customFormat="1" ht="9.9499999999999993" customHeight="1">
      <c r="A1364" s="135"/>
      <c r="B1364" s="16"/>
      <c r="C1364" s="16"/>
      <c r="D1364" s="16"/>
      <c r="E1364" s="44" t="s">
        <v>710</v>
      </c>
      <c r="F1364" s="45" t="s">
        <v>464</v>
      </c>
      <c r="G1364" s="147">
        <v>4.0000000000000001E-3</v>
      </c>
      <c r="H1364" s="193" t="s">
        <v>711</v>
      </c>
      <c r="I1364" s="51">
        <f>ROUND(G1364*H1364,2)</f>
        <v>0.06</v>
      </c>
    </row>
    <row r="1365" spans="1:11" s="11" customFormat="1" ht="9.9499999999999993" customHeight="1">
      <c r="A1365" s="135"/>
      <c r="B1365" s="16"/>
      <c r="C1365" s="16"/>
      <c r="D1365" s="16"/>
      <c r="E1365" s="44" t="s">
        <v>712</v>
      </c>
      <c r="F1365" s="45" t="s">
        <v>464</v>
      </c>
      <c r="G1365" s="147">
        <v>3.4500000000000003E-2</v>
      </c>
      <c r="H1365" s="133" t="s">
        <v>623</v>
      </c>
      <c r="I1365" s="51">
        <f>ROUND(G1365*H1365,2)</f>
        <v>0.65</v>
      </c>
    </row>
    <row r="1366" spans="1:11" s="11" customFormat="1" ht="9.9499999999999993" customHeight="1">
      <c r="A1366" s="135"/>
      <c r="B1366" s="16"/>
      <c r="C1366" s="16"/>
      <c r="D1366" s="16"/>
      <c r="E1366" s="44" t="s">
        <v>717</v>
      </c>
      <c r="F1366" s="45" t="s">
        <v>476</v>
      </c>
      <c r="G1366" s="147">
        <v>1</v>
      </c>
      <c r="H1366" s="121">
        <v>8.1999999999999993</v>
      </c>
      <c r="I1366" s="51">
        <f>ROUND(G1366*H1366,2)</f>
        <v>8.1999999999999993</v>
      </c>
    </row>
    <row r="1367" spans="1:11" s="11" customFormat="1" ht="20.100000000000001" customHeight="1">
      <c r="E1367" s="44" t="s">
        <v>691</v>
      </c>
      <c r="F1367" s="45" t="s">
        <v>297</v>
      </c>
      <c r="G1367" s="147">
        <v>0.36699999999999999</v>
      </c>
      <c r="H1367" s="121">
        <v>0.18</v>
      </c>
      <c r="I1367" s="51">
        <f>ROUND(G1367*H1367,2)</f>
        <v>7.0000000000000007E-2</v>
      </c>
    </row>
    <row r="1368" spans="1:11" s="11" customFormat="1" ht="17.100000000000001" customHeight="1">
      <c r="E1368" s="44" t="s">
        <v>713</v>
      </c>
      <c r="F1368" s="45" t="s">
        <v>476</v>
      </c>
      <c r="G1368" s="147">
        <v>0.02</v>
      </c>
      <c r="H1368" s="121">
        <v>15.4</v>
      </c>
      <c r="I1368" s="51">
        <f>ROUND(G1368*H1368,2)</f>
        <v>0.31</v>
      </c>
    </row>
    <row r="1369" spans="1:11" s="11" customFormat="1" ht="13.7" customHeight="1">
      <c r="A1369" s="135"/>
      <c r="B1369" s="16"/>
      <c r="C1369" s="16"/>
      <c r="D1369" s="16"/>
      <c r="E1369" s="124"/>
      <c r="F1369" s="177" t="s">
        <v>451</v>
      </c>
      <c r="G1369" s="178"/>
      <c r="H1369" s="179"/>
      <c r="I1369" s="168">
        <v>7.43</v>
      </c>
    </row>
    <row r="1370" spans="1:11" s="11" customFormat="1" ht="20.100000000000001" customHeight="1">
      <c r="A1370" s="110" t="s">
        <v>223</v>
      </c>
      <c r="B1370" s="110" t="s">
        <v>153</v>
      </c>
      <c r="C1370" s="110" t="s">
        <v>12</v>
      </c>
      <c r="D1370" s="132">
        <v>92764</v>
      </c>
      <c r="E1370" s="111" t="str">
        <f>VLOOKUP(D1370,SERVIÇOS_AGOST!$A$7:$D$7425,2,0)</f>
        <v>ARMAÇÃO DE PILAR OU VIGA DE ESTRUTURA CONVENCIONAL DE CONCRETO ARMADO UTILIZANDO AÇO CA-50 DE 16,0 MM - MONTAGEM. AF_06/2022</v>
      </c>
      <c r="F1370" s="112" t="str">
        <f>VLOOKUP(D1370,SERVIÇOS_AGOST!$A$7:$D$7425,3,0)</f>
        <v>KG</v>
      </c>
      <c r="G1370" s="171">
        <f>VLOOKUP(D1370,SERVIÇOS_AGOST!$A$7:$D$7425,4,0)</f>
        <v>10.09</v>
      </c>
      <c r="H1370" s="172">
        <v>10.09</v>
      </c>
      <c r="I1370" s="115"/>
      <c r="K1370" s="116">
        <f>ROUND(H1370*0.72,2)</f>
        <v>7.26</v>
      </c>
    </row>
    <row r="1371" spans="1:11" s="11" customFormat="1" ht="9.9499999999999993" customHeight="1">
      <c r="A1371" s="135"/>
      <c r="B1371" s="16"/>
      <c r="C1371" s="16"/>
      <c r="D1371" s="16"/>
      <c r="E1371" s="136" t="s">
        <v>442</v>
      </c>
      <c r="F1371" s="125" t="s">
        <v>19</v>
      </c>
      <c r="G1371" s="137" t="s">
        <v>537</v>
      </c>
      <c r="H1371" s="97" t="s">
        <v>443</v>
      </c>
      <c r="I1371" s="138" t="s">
        <v>444</v>
      </c>
    </row>
    <row r="1372" spans="1:11" s="11" customFormat="1" ht="9.9499999999999993" customHeight="1">
      <c r="A1372" s="135"/>
      <c r="B1372" s="16"/>
      <c r="C1372" s="16"/>
      <c r="D1372" s="16"/>
      <c r="E1372" s="44" t="s">
        <v>710</v>
      </c>
      <c r="F1372" s="45" t="s">
        <v>464</v>
      </c>
      <c r="G1372" s="192" t="s">
        <v>718</v>
      </c>
      <c r="H1372" s="193" t="s">
        <v>711</v>
      </c>
      <c r="I1372" s="51">
        <f>ROUND(G1372*H1372,2)</f>
        <v>0.05</v>
      </c>
    </row>
    <row r="1373" spans="1:11" s="11" customFormat="1" ht="9.9499999999999993" customHeight="1">
      <c r="E1373" s="44" t="s">
        <v>712</v>
      </c>
      <c r="F1373" s="45" t="s">
        <v>464</v>
      </c>
      <c r="G1373" s="147">
        <v>2.1499999999999998E-2</v>
      </c>
      <c r="H1373" s="133" t="s">
        <v>623</v>
      </c>
      <c r="I1373" s="51">
        <f>ROUND(G1373*H1373,2)</f>
        <v>0.4</v>
      </c>
    </row>
    <row r="1374" spans="1:11" s="11" customFormat="1" ht="9.9499999999999993" customHeight="1">
      <c r="E1374" s="44" t="s">
        <v>719</v>
      </c>
      <c r="F1374" s="45" t="s">
        <v>476</v>
      </c>
      <c r="G1374" s="118" t="s">
        <v>501</v>
      </c>
      <c r="H1374" s="121">
        <v>8.1999999999999993</v>
      </c>
      <c r="I1374" s="51">
        <f>ROUND(G1374*H1374,2)</f>
        <v>8.1999999999999993</v>
      </c>
    </row>
    <row r="1375" spans="1:11" s="11" customFormat="1" ht="20.100000000000001" customHeight="1">
      <c r="A1375" s="135"/>
      <c r="B1375" s="16"/>
      <c r="C1375" s="16"/>
      <c r="D1375" s="16"/>
      <c r="E1375" s="44" t="s">
        <v>691</v>
      </c>
      <c r="F1375" s="45" t="s">
        <v>297</v>
      </c>
      <c r="G1375" s="118" t="s">
        <v>720</v>
      </c>
      <c r="H1375" s="121">
        <v>0.18</v>
      </c>
      <c r="I1375" s="51">
        <f>ROUND(G1375*H1375,2)</f>
        <v>0.04</v>
      </c>
    </row>
    <row r="1376" spans="1:11" s="11" customFormat="1" ht="15.95" customHeight="1">
      <c r="A1376" s="135"/>
      <c r="B1376" s="16"/>
      <c r="C1376" s="16"/>
      <c r="D1376" s="16"/>
      <c r="E1376" s="44" t="s">
        <v>713</v>
      </c>
      <c r="F1376" s="45" t="s">
        <v>476</v>
      </c>
      <c r="G1376" s="118" t="s">
        <v>716</v>
      </c>
      <c r="H1376" s="121">
        <v>15.4</v>
      </c>
      <c r="I1376" s="51">
        <f>ROUND(G1376*H1376,2)</f>
        <v>0.39</v>
      </c>
    </row>
    <row r="1377" spans="1:9" s="11" customFormat="1" ht="13.7" customHeight="1">
      <c r="A1377" s="135"/>
      <c r="B1377" s="16"/>
      <c r="C1377" s="16"/>
      <c r="D1377" s="16"/>
      <c r="E1377" s="124"/>
      <c r="F1377" s="177" t="s">
        <v>451</v>
      </c>
      <c r="G1377" s="178"/>
      <c r="H1377" s="179"/>
      <c r="I1377" s="168">
        <v>7.26</v>
      </c>
    </row>
    <row r="1378" spans="1:9" s="11" customFormat="1" ht="9.9499999999999993" customHeight="1">
      <c r="A1378" s="185" t="s">
        <v>224</v>
      </c>
      <c r="B1378" s="185" t="s">
        <v>153</v>
      </c>
      <c r="C1378" s="185" t="s">
        <v>12</v>
      </c>
      <c r="D1378" s="186">
        <v>92785</v>
      </c>
      <c r="E1378" s="187" t="e">
        <f>VLOOKUP(D1378,SERVIÇOS_AGOST!$A$7:$D$7425,2,0)</f>
        <v>#N/A</v>
      </c>
      <c r="F1378" s="188"/>
      <c r="G1378" s="189"/>
      <c r="H1378" s="190"/>
      <c r="I1378" s="191"/>
    </row>
    <row r="1379" spans="1:9" s="11" customFormat="1" ht="9.9499999999999993" customHeight="1">
      <c r="A1379" s="135"/>
      <c r="B1379" s="16"/>
      <c r="C1379" s="16"/>
      <c r="D1379" s="16"/>
      <c r="E1379" s="44" t="s">
        <v>442</v>
      </c>
      <c r="F1379" s="45" t="s">
        <v>19</v>
      </c>
      <c r="G1379" s="118" t="s">
        <v>20</v>
      </c>
      <c r="H1379" s="119" t="s">
        <v>443</v>
      </c>
      <c r="I1379" s="45" t="s">
        <v>444</v>
      </c>
    </row>
    <row r="1380" spans="1:9" s="11" customFormat="1" ht="13.7" customHeight="1">
      <c r="A1380" s="135"/>
      <c r="B1380" s="16"/>
      <c r="C1380" s="16"/>
      <c r="D1380" s="16"/>
      <c r="E1380" s="124"/>
      <c r="F1380" s="177" t="s">
        <v>451</v>
      </c>
      <c r="G1380" s="178"/>
      <c r="H1380" s="179"/>
      <c r="I1380" s="168">
        <v>0</v>
      </c>
    </row>
    <row r="1381" spans="1:9" s="11" customFormat="1" ht="9.9499999999999993" customHeight="1">
      <c r="A1381" s="185" t="s">
        <v>225</v>
      </c>
      <c r="B1381" s="185" t="s">
        <v>153</v>
      </c>
      <c r="C1381" s="185" t="s">
        <v>12</v>
      </c>
      <c r="D1381" s="186">
        <v>92786</v>
      </c>
      <c r="E1381" s="187" t="e">
        <f>VLOOKUP(D1381,SERVIÇOS_AGOST!$A$7:$D$7425,2,0)</f>
        <v>#N/A</v>
      </c>
      <c r="F1381" s="188"/>
      <c r="G1381" s="189"/>
      <c r="H1381" s="190"/>
      <c r="I1381" s="191"/>
    </row>
    <row r="1382" spans="1:9" s="11" customFormat="1" ht="9.9499999999999993" customHeight="1">
      <c r="A1382" s="135"/>
      <c r="B1382" s="16"/>
      <c r="C1382" s="16"/>
      <c r="D1382" s="16"/>
      <c r="E1382" s="44" t="s">
        <v>442</v>
      </c>
      <c r="F1382" s="45" t="s">
        <v>19</v>
      </c>
      <c r="G1382" s="118" t="s">
        <v>20</v>
      </c>
      <c r="H1382" s="119" t="s">
        <v>443</v>
      </c>
      <c r="I1382" s="45" t="s">
        <v>444</v>
      </c>
    </row>
    <row r="1383" spans="1:9" s="11" customFormat="1" ht="13.7" customHeight="1">
      <c r="A1383" s="135"/>
      <c r="B1383" s="16"/>
      <c r="C1383" s="16"/>
      <c r="D1383" s="16"/>
      <c r="E1383" s="124"/>
      <c r="F1383" s="177" t="s">
        <v>451</v>
      </c>
      <c r="G1383" s="178"/>
      <c r="H1383" s="179"/>
      <c r="I1383" s="168">
        <v>0</v>
      </c>
    </row>
    <row r="1384" spans="1:9" s="11" customFormat="1" ht="9.9499999999999993" customHeight="1">
      <c r="A1384" s="185" t="s">
        <v>226</v>
      </c>
      <c r="B1384" s="185" t="s">
        <v>153</v>
      </c>
      <c r="C1384" s="185" t="s">
        <v>12</v>
      </c>
      <c r="D1384" s="186">
        <v>92787</v>
      </c>
      <c r="E1384" s="187" t="e">
        <f>VLOOKUP(D1384,SERVIÇOS_AGOST!$A$7:$D$7425,2,0)</f>
        <v>#N/A</v>
      </c>
      <c r="F1384" s="188"/>
      <c r="G1384" s="189"/>
      <c r="H1384" s="190"/>
      <c r="I1384" s="191"/>
    </row>
    <row r="1385" spans="1:9" s="11" customFormat="1" ht="9.9499999999999993" customHeight="1">
      <c r="A1385" s="135"/>
      <c r="B1385" s="16"/>
      <c r="C1385" s="16"/>
      <c r="D1385" s="16"/>
      <c r="E1385" s="44" t="s">
        <v>442</v>
      </c>
      <c r="F1385" s="45" t="s">
        <v>19</v>
      </c>
      <c r="G1385" s="118" t="s">
        <v>20</v>
      </c>
      <c r="H1385" s="119" t="s">
        <v>443</v>
      </c>
      <c r="I1385" s="45" t="s">
        <v>444</v>
      </c>
    </row>
    <row r="1386" spans="1:9" s="11" customFormat="1" ht="13.7" customHeight="1">
      <c r="A1386" s="135"/>
      <c r="B1386" s="16"/>
      <c r="C1386" s="16"/>
      <c r="D1386" s="16"/>
      <c r="E1386" s="124"/>
      <c r="F1386" s="177" t="s">
        <v>451</v>
      </c>
      <c r="G1386" s="178"/>
      <c r="H1386" s="179"/>
      <c r="I1386" s="168">
        <v>0</v>
      </c>
    </row>
    <row r="1387" spans="1:9" s="11" customFormat="1" ht="20.100000000000001" customHeight="1">
      <c r="A1387" s="196">
        <v>4157</v>
      </c>
      <c r="B1387" s="110" t="s">
        <v>153</v>
      </c>
      <c r="C1387" s="110" t="s">
        <v>12</v>
      </c>
      <c r="D1387" s="132">
        <v>92772</v>
      </c>
      <c r="E1387" s="111" t="str">
        <f>VLOOKUP(D1387,SERVIÇOS_AGOST!$A$7:$D$7425,2,0)</f>
        <v>ARMAÇÃO DE LAJE DE ESTRUTURA CONVENCIONAL DE CONCRETO ARMADO UTILIZANDO AÇO CA-50 DE 12,5 MM - MONTAGEM. AF_06/2022</v>
      </c>
      <c r="F1387" s="112" t="str">
        <f>VLOOKUP(D1387,SERVIÇOS_AGOST!$A$7:$D$7425,3,0)</f>
        <v>KG</v>
      </c>
      <c r="G1387" s="129">
        <f>VLOOKUP(D1387,SERVIÇOS_AGOST!$A$7:$D$7425,4,0)</f>
        <v>10.029999999999999</v>
      </c>
      <c r="H1387" s="114">
        <v>10.029999999999999</v>
      </c>
      <c r="I1387" s="115"/>
    </row>
    <row r="1388" spans="1:9" s="11" customFormat="1" ht="9.9499999999999993" customHeight="1">
      <c r="A1388" s="135"/>
      <c r="B1388" s="16"/>
      <c r="C1388" s="16"/>
      <c r="D1388" s="16"/>
      <c r="E1388" s="136" t="s">
        <v>442</v>
      </c>
      <c r="F1388" s="125" t="s">
        <v>19</v>
      </c>
      <c r="G1388" s="137" t="s">
        <v>537</v>
      </c>
      <c r="H1388" s="97" t="s">
        <v>443</v>
      </c>
      <c r="I1388" s="138" t="s">
        <v>444</v>
      </c>
    </row>
    <row r="1389" spans="1:9" s="11" customFormat="1" ht="9.9499999999999993" customHeight="1">
      <c r="A1389" s="135"/>
      <c r="B1389" s="16"/>
      <c r="C1389" s="16"/>
      <c r="D1389" s="16"/>
      <c r="E1389" s="44" t="s">
        <v>710</v>
      </c>
      <c r="F1389" s="45" t="s">
        <v>464</v>
      </c>
      <c r="G1389" s="118" t="s">
        <v>726</v>
      </c>
      <c r="H1389" s="193" t="s">
        <v>711</v>
      </c>
      <c r="I1389" s="51">
        <f>ROUND(G1389*H1389,2)</f>
        <v>0.03</v>
      </c>
    </row>
    <row r="1390" spans="1:9" s="11" customFormat="1" ht="9.9499999999999993" customHeight="1">
      <c r="A1390" s="135"/>
      <c r="B1390" s="16"/>
      <c r="C1390" s="16"/>
      <c r="D1390" s="16"/>
      <c r="E1390" s="44" t="s">
        <v>712</v>
      </c>
      <c r="F1390" s="45" t="s">
        <v>464</v>
      </c>
      <c r="G1390" s="118" t="s">
        <v>727</v>
      </c>
      <c r="H1390" s="133" t="s">
        <v>623</v>
      </c>
      <c r="I1390" s="51">
        <f>ROUND(G1390*H1390,2)</f>
        <v>0.27</v>
      </c>
    </row>
    <row r="1391" spans="1:9" s="11" customFormat="1" ht="9.9499999999999993" customHeight="1">
      <c r="A1391" s="135"/>
      <c r="B1391" s="16"/>
      <c r="C1391" s="16"/>
      <c r="D1391" s="16"/>
      <c r="E1391" s="44" t="s">
        <v>717</v>
      </c>
      <c r="F1391" s="45" t="s">
        <v>476</v>
      </c>
      <c r="G1391" s="118" t="s">
        <v>501</v>
      </c>
      <c r="H1391" s="121">
        <v>8.1999999999999993</v>
      </c>
      <c r="I1391" s="51">
        <f>ROUND(G1391*H1391,2)</f>
        <v>8.1999999999999993</v>
      </c>
    </row>
    <row r="1392" spans="1:9" s="11" customFormat="1" ht="20.100000000000001" customHeight="1">
      <c r="A1392" s="135"/>
      <c r="B1392" s="16"/>
      <c r="C1392" s="16"/>
      <c r="D1392" s="16"/>
      <c r="E1392" s="44" t="s">
        <v>691</v>
      </c>
      <c r="F1392" s="45" t="s">
        <v>297</v>
      </c>
      <c r="G1392" s="118" t="s">
        <v>728</v>
      </c>
      <c r="H1392" s="121">
        <v>0.18</v>
      </c>
      <c r="I1392" s="51">
        <f>ROUND(G1392*H1392,2)</f>
        <v>0.03</v>
      </c>
    </row>
    <row r="1393" spans="1:9" s="11" customFormat="1" ht="21" customHeight="1">
      <c r="A1393" s="135"/>
      <c r="B1393" s="16"/>
      <c r="C1393" s="16"/>
      <c r="D1393" s="16"/>
      <c r="E1393" s="44" t="s">
        <v>713</v>
      </c>
      <c r="F1393" s="45" t="s">
        <v>476</v>
      </c>
      <c r="G1393" s="118" t="s">
        <v>716</v>
      </c>
      <c r="H1393" s="121">
        <v>15.4</v>
      </c>
      <c r="I1393" s="51">
        <f>ROUND(G1393*H1393,2)</f>
        <v>0.39</v>
      </c>
    </row>
    <row r="1394" spans="1:9" s="11" customFormat="1" ht="13.7" customHeight="1">
      <c r="A1394" s="135"/>
      <c r="B1394" s="16"/>
      <c r="C1394" s="16"/>
      <c r="D1394" s="16"/>
      <c r="E1394" s="124"/>
      <c r="F1394" s="177" t="s">
        <v>451</v>
      </c>
      <c r="G1394" s="178"/>
      <c r="H1394" s="179"/>
      <c r="I1394" s="168">
        <v>7.22</v>
      </c>
    </row>
    <row r="1395" spans="1:9" s="11" customFormat="1" ht="20.100000000000001" customHeight="1">
      <c r="A1395" s="196">
        <v>4158</v>
      </c>
      <c r="B1395" s="110" t="s">
        <v>153</v>
      </c>
      <c r="C1395" s="110" t="s">
        <v>12</v>
      </c>
      <c r="D1395" s="132">
        <v>92773</v>
      </c>
      <c r="E1395" s="111" t="str">
        <f>VLOOKUP(D1395,SERVIÇOS_AGOST!$A$7:$D$7425,2,0)</f>
        <v>ARMAÇÃO DE LAJE DE ESTRUTURA CONVENCIONAL DE CONCRETO ARMADO UTILIZANDO AÇO CA-50 DE 16,0 MM - MONTAGEM. AF_06/2022</v>
      </c>
      <c r="F1395" s="112" t="str">
        <f>VLOOKUP(D1395,SERVIÇOS_AGOST!$A$7:$D$7425,3,0)</f>
        <v>KG</v>
      </c>
      <c r="G1395" s="129">
        <f>VLOOKUP(D1395,SERVIÇOS_AGOST!$A$7:$D$7425,4,0)</f>
        <v>9.89</v>
      </c>
      <c r="H1395" s="114">
        <v>9.89</v>
      </c>
      <c r="I1395" s="115"/>
    </row>
    <row r="1396" spans="1:9" s="11" customFormat="1" ht="9.9499999999999993" customHeight="1">
      <c r="A1396" s="135"/>
      <c r="B1396" s="16"/>
      <c r="C1396" s="16"/>
      <c r="D1396" s="16"/>
      <c r="E1396" s="136" t="s">
        <v>442</v>
      </c>
      <c r="F1396" s="125" t="s">
        <v>19</v>
      </c>
      <c r="G1396" s="137" t="s">
        <v>537</v>
      </c>
      <c r="H1396" s="97" t="s">
        <v>443</v>
      </c>
      <c r="I1396" s="138" t="s">
        <v>444</v>
      </c>
    </row>
    <row r="1397" spans="1:9" s="11" customFormat="1" ht="9.9499999999999993" customHeight="1">
      <c r="A1397" s="135"/>
      <c r="B1397" s="16"/>
      <c r="C1397" s="16"/>
      <c r="D1397" s="16"/>
      <c r="E1397" s="44" t="s">
        <v>710</v>
      </c>
      <c r="F1397" s="45" t="s">
        <v>464</v>
      </c>
      <c r="G1397" s="118" t="s">
        <v>729</v>
      </c>
      <c r="H1397" s="193" t="s">
        <v>711</v>
      </c>
      <c r="I1397" s="51">
        <f>ROUND(G1397*H1397,2)</f>
        <v>0.03</v>
      </c>
    </row>
    <row r="1398" spans="1:9" s="11" customFormat="1" ht="9.9499999999999993" customHeight="1">
      <c r="A1398" s="135"/>
      <c r="B1398" s="16"/>
      <c r="C1398" s="16"/>
      <c r="D1398" s="16"/>
      <c r="E1398" s="44" t="s">
        <v>712</v>
      </c>
      <c r="F1398" s="45" t="s">
        <v>464</v>
      </c>
      <c r="G1398" s="118" t="s">
        <v>730</v>
      </c>
      <c r="H1398" s="133" t="s">
        <v>623</v>
      </c>
      <c r="I1398" s="51">
        <f>ROUND(G1398*H1398,2)</f>
        <v>0.23</v>
      </c>
    </row>
    <row r="1399" spans="1:9" s="11" customFormat="1" ht="9.9499999999999993" customHeight="1">
      <c r="A1399" s="135"/>
      <c r="B1399" s="16"/>
      <c r="C1399" s="16"/>
      <c r="D1399" s="16"/>
      <c r="E1399" s="44" t="s">
        <v>719</v>
      </c>
      <c r="F1399" s="45" t="s">
        <v>476</v>
      </c>
      <c r="G1399" s="118" t="s">
        <v>501</v>
      </c>
      <c r="H1399" s="121">
        <v>8.1999999999999993</v>
      </c>
      <c r="I1399" s="51">
        <f>ROUND(G1399*H1399,2)</f>
        <v>8.1999999999999993</v>
      </c>
    </row>
    <row r="1400" spans="1:9" s="11" customFormat="1" ht="18.95" customHeight="1">
      <c r="A1400" s="135"/>
      <c r="B1400" s="16"/>
      <c r="C1400" s="16"/>
      <c r="D1400" s="16"/>
      <c r="E1400" s="44" t="s">
        <v>713</v>
      </c>
      <c r="F1400" s="45" t="s">
        <v>476</v>
      </c>
      <c r="G1400" s="118" t="s">
        <v>716</v>
      </c>
      <c r="H1400" s="121">
        <v>15.4</v>
      </c>
      <c r="I1400" s="51">
        <f>ROUND(G1400*H1400,2)</f>
        <v>0.39</v>
      </c>
    </row>
    <row r="1401" spans="1:9" s="11" customFormat="1" ht="13.7" customHeight="1">
      <c r="F1401" s="177" t="s">
        <v>451</v>
      </c>
      <c r="G1401" s="178"/>
      <c r="H1401" s="179"/>
      <c r="I1401" s="168">
        <v>7.12</v>
      </c>
    </row>
    <row r="1402" spans="1:9" s="11" customFormat="1" ht="20.100000000000001" customHeight="1">
      <c r="A1402" s="196">
        <v>4159</v>
      </c>
      <c r="B1402" s="110" t="s">
        <v>153</v>
      </c>
      <c r="C1402" s="110" t="s">
        <v>12</v>
      </c>
      <c r="D1402" s="132">
        <v>92774</v>
      </c>
      <c r="E1402" s="111" t="str">
        <f>VLOOKUP(D1402,SERVIÇOS_AGOST!$A$7:$D$7425,2,0)</f>
        <v>ARMAÇÃO DE LAJE DE ESTRUTURA CONVENCIONAL DE CONCRETO ARMADO UTILIZANDO AÇO CA-50 DE 20,0 MM - MONTAGEM. AF_06/2022</v>
      </c>
      <c r="F1402" s="112" t="str">
        <f>VLOOKUP(D1402,SERVIÇOS_AGOST!$A$7:$D$7425,3,0)</f>
        <v>KG</v>
      </c>
      <c r="G1402" s="129">
        <f>VLOOKUP(D1402,SERVIÇOS_AGOST!$A$7:$D$7425,4,0)</f>
        <v>11.52</v>
      </c>
      <c r="H1402" s="114">
        <v>11.52</v>
      </c>
      <c r="I1402" s="115"/>
    </row>
    <row r="1403" spans="1:9" s="11" customFormat="1" ht="9.9499999999999993" customHeight="1">
      <c r="A1403" s="135"/>
      <c r="B1403" s="16"/>
      <c r="C1403" s="16"/>
      <c r="D1403" s="16"/>
      <c r="E1403" s="136" t="s">
        <v>442</v>
      </c>
      <c r="F1403" s="125" t="s">
        <v>19</v>
      </c>
      <c r="G1403" s="137" t="s">
        <v>537</v>
      </c>
      <c r="H1403" s="97" t="s">
        <v>443</v>
      </c>
      <c r="I1403" s="138" t="s">
        <v>444</v>
      </c>
    </row>
    <row r="1404" spans="1:9" s="11" customFormat="1" ht="9.9499999999999993" customHeight="1">
      <c r="A1404" s="135"/>
      <c r="B1404" s="16"/>
      <c r="C1404" s="16"/>
      <c r="D1404" s="16"/>
      <c r="E1404" s="44" t="s">
        <v>710</v>
      </c>
      <c r="F1404" s="45" t="s">
        <v>464</v>
      </c>
      <c r="G1404" s="118" t="s">
        <v>731</v>
      </c>
      <c r="H1404" s="193" t="s">
        <v>711</v>
      </c>
      <c r="I1404" s="51">
        <f>ROUND(G1404*H1404,2)</f>
        <v>0.03</v>
      </c>
    </row>
    <row r="1405" spans="1:9" s="11" customFormat="1" ht="9.9499999999999993" customHeight="1">
      <c r="A1405" s="135"/>
      <c r="B1405" s="16"/>
      <c r="C1405" s="16"/>
      <c r="D1405" s="16"/>
      <c r="E1405" s="44" t="s">
        <v>712</v>
      </c>
      <c r="F1405" s="45" t="s">
        <v>464</v>
      </c>
      <c r="G1405" s="118" t="s">
        <v>732</v>
      </c>
      <c r="H1405" s="133" t="s">
        <v>623</v>
      </c>
      <c r="I1405" s="51">
        <f>ROUND(G1405*H1405,2)</f>
        <v>0.2</v>
      </c>
    </row>
    <row r="1406" spans="1:9" s="11" customFormat="1" ht="9.9499999999999993" customHeight="1">
      <c r="A1406" s="135"/>
      <c r="B1406" s="16"/>
      <c r="C1406" s="16"/>
      <c r="D1406" s="16"/>
      <c r="E1406" s="44" t="s">
        <v>733</v>
      </c>
      <c r="F1406" s="45" t="s">
        <v>476</v>
      </c>
      <c r="G1406" s="118" t="s">
        <v>501</v>
      </c>
      <c r="H1406" s="121">
        <v>9.1999999999999993</v>
      </c>
      <c r="I1406" s="51">
        <f>ROUND(G1406*H1406,2)</f>
        <v>9.1999999999999993</v>
      </c>
    </row>
    <row r="1407" spans="1:9" s="11" customFormat="1" ht="17.100000000000001" customHeight="1">
      <c r="E1407" s="44" t="s">
        <v>713</v>
      </c>
      <c r="F1407" s="45" t="s">
        <v>476</v>
      </c>
      <c r="G1407" s="192" t="s">
        <v>716</v>
      </c>
      <c r="H1407" s="121">
        <v>15.4</v>
      </c>
      <c r="I1407" s="51">
        <f>ROUND(G1407*H1407,2)</f>
        <v>0.39</v>
      </c>
    </row>
    <row r="1408" spans="1:9" s="11" customFormat="1" ht="13.7" customHeight="1">
      <c r="F1408" s="177" t="s">
        <v>451</v>
      </c>
      <c r="G1408" s="178"/>
      <c r="H1408" s="179"/>
      <c r="I1408" s="168">
        <v>8.2899999999999991</v>
      </c>
    </row>
    <row r="1409" spans="1:9" s="11" customFormat="1" ht="9.9499999999999993" customHeight="1">
      <c r="A1409" s="185" t="s">
        <v>227</v>
      </c>
      <c r="B1409" s="185" t="s">
        <v>153</v>
      </c>
      <c r="C1409" s="185" t="s">
        <v>12</v>
      </c>
      <c r="D1409" s="186">
        <v>92792</v>
      </c>
      <c r="E1409" s="187" t="e">
        <f>VLOOKUP(D1409,SERVIÇOS_AGOST!$A$7:$D$7425,2,0)</f>
        <v>#N/A</v>
      </c>
      <c r="F1409" s="188"/>
      <c r="G1409" s="189"/>
      <c r="H1409" s="190"/>
      <c r="I1409" s="191"/>
    </row>
    <row r="1410" spans="1:9" s="11" customFormat="1" ht="9.9499999999999993" customHeight="1">
      <c r="A1410" s="135"/>
      <c r="B1410" s="16"/>
      <c r="C1410" s="16"/>
      <c r="D1410" s="16"/>
      <c r="E1410" s="44" t="s">
        <v>442</v>
      </c>
      <c r="F1410" s="45" t="s">
        <v>19</v>
      </c>
      <c r="G1410" s="118" t="s">
        <v>20</v>
      </c>
      <c r="H1410" s="119" t="s">
        <v>443</v>
      </c>
      <c r="I1410" s="45" t="s">
        <v>444</v>
      </c>
    </row>
    <row r="1411" spans="1:9" s="11" customFormat="1" ht="13.7" customHeight="1">
      <c r="A1411" s="135"/>
      <c r="B1411" s="16"/>
      <c r="C1411" s="16"/>
      <c r="D1411" s="16"/>
      <c r="E1411" s="124"/>
      <c r="F1411" s="177" t="s">
        <v>451</v>
      </c>
      <c r="G1411" s="178"/>
      <c r="H1411" s="179"/>
      <c r="I1411" s="181">
        <v>0</v>
      </c>
    </row>
    <row r="1412" spans="1:9" s="11" customFormat="1" ht="9.9499999999999993" customHeight="1">
      <c r="A1412" s="185" t="s">
        <v>228</v>
      </c>
      <c r="B1412" s="185" t="s">
        <v>153</v>
      </c>
      <c r="C1412" s="185" t="s">
        <v>12</v>
      </c>
      <c r="D1412" s="186">
        <v>92793</v>
      </c>
      <c r="E1412" s="187" t="e">
        <f>VLOOKUP(D1412,SERVIÇOS_AGOST!$A$7:$D$7425,2,0)</f>
        <v>#N/A</v>
      </c>
      <c r="F1412" s="188"/>
      <c r="G1412" s="189"/>
      <c r="H1412" s="190"/>
      <c r="I1412" s="191"/>
    </row>
    <row r="1413" spans="1:9" s="11" customFormat="1" ht="9.9499999999999993" customHeight="1">
      <c r="A1413" s="135"/>
      <c r="B1413" s="16"/>
      <c r="C1413" s="16"/>
      <c r="D1413" s="16"/>
      <c r="E1413" s="44" t="s">
        <v>442</v>
      </c>
      <c r="F1413" s="45" t="s">
        <v>19</v>
      </c>
      <c r="G1413" s="118" t="s">
        <v>20</v>
      </c>
      <c r="H1413" s="119" t="s">
        <v>443</v>
      </c>
      <c r="I1413" s="45" t="s">
        <v>444</v>
      </c>
    </row>
    <row r="1414" spans="1:9" s="11" customFormat="1" ht="13.7" customHeight="1">
      <c r="A1414" s="135"/>
      <c r="B1414" s="16"/>
      <c r="C1414" s="16"/>
      <c r="D1414" s="16"/>
      <c r="E1414" s="124"/>
      <c r="F1414" s="177" t="s">
        <v>451</v>
      </c>
      <c r="G1414" s="178"/>
      <c r="H1414" s="179"/>
      <c r="I1414" s="181">
        <v>0</v>
      </c>
    </row>
    <row r="1415" spans="1:9" s="11" customFormat="1" ht="9.9499999999999993" customHeight="1">
      <c r="A1415" s="185" t="s">
        <v>229</v>
      </c>
      <c r="B1415" s="185" t="s">
        <v>153</v>
      </c>
      <c r="C1415" s="185" t="s">
        <v>12</v>
      </c>
      <c r="D1415" s="186">
        <v>92794</v>
      </c>
      <c r="E1415" s="187" t="e">
        <f>VLOOKUP(D1415,SERVIÇOS_AGOST!$A$7:$D$7425,2,0)</f>
        <v>#N/A</v>
      </c>
      <c r="F1415" s="188"/>
      <c r="G1415" s="189"/>
      <c r="H1415" s="190"/>
      <c r="I1415" s="191"/>
    </row>
    <row r="1416" spans="1:9" s="11" customFormat="1" ht="9.9499999999999993" customHeight="1">
      <c r="A1416" s="135"/>
      <c r="B1416" s="16"/>
      <c r="C1416" s="16"/>
      <c r="D1416" s="16"/>
      <c r="E1416" s="44" t="s">
        <v>442</v>
      </c>
      <c r="F1416" s="45" t="s">
        <v>19</v>
      </c>
      <c r="G1416" s="118" t="s">
        <v>20</v>
      </c>
      <c r="H1416" s="119" t="s">
        <v>443</v>
      </c>
      <c r="I1416" s="45" t="s">
        <v>444</v>
      </c>
    </row>
    <row r="1417" spans="1:9" s="11" customFormat="1" ht="13.7" customHeight="1">
      <c r="A1417" s="135"/>
      <c r="B1417" s="16"/>
      <c r="C1417" s="16"/>
      <c r="D1417" s="16"/>
      <c r="E1417" s="124"/>
      <c r="F1417" s="177" t="s">
        <v>451</v>
      </c>
      <c r="G1417" s="178"/>
      <c r="H1417" s="179"/>
      <c r="I1417" s="181">
        <v>0</v>
      </c>
    </row>
    <row r="1418" spans="1:9" s="11" customFormat="1" ht="9.9499999999999993" customHeight="1">
      <c r="A1418" s="185" t="s">
        <v>230</v>
      </c>
      <c r="B1418" s="185" t="s">
        <v>153</v>
      </c>
      <c r="C1418" s="185" t="s">
        <v>12</v>
      </c>
      <c r="D1418" s="186">
        <v>92795</v>
      </c>
      <c r="E1418" s="187" t="e">
        <f>VLOOKUP(D1418,SERVIÇOS_AGOST!$A$7:$D$7425,2,0)</f>
        <v>#N/A</v>
      </c>
      <c r="F1418" s="188"/>
      <c r="G1418" s="189"/>
      <c r="H1418" s="190"/>
      <c r="I1418" s="191"/>
    </row>
    <row r="1419" spans="1:9" s="11" customFormat="1" ht="9.9499999999999993" customHeight="1">
      <c r="A1419" s="135"/>
      <c r="B1419" s="16"/>
      <c r="C1419" s="16"/>
      <c r="D1419" s="16"/>
      <c r="E1419" s="44" t="s">
        <v>442</v>
      </c>
      <c r="F1419" s="45" t="s">
        <v>19</v>
      </c>
      <c r="G1419" s="118" t="s">
        <v>20</v>
      </c>
      <c r="H1419" s="119" t="s">
        <v>443</v>
      </c>
      <c r="I1419" s="45" t="s">
        <v>444</v>
      </c>
    </row>
    <row r="1420" spans="1:9" s="11" customFormat="1" ht="13.7" customHeight="1">
      <c r="A1420" s="135"/>
      <c r="B1420" s="16"/>
      <c r="C1420" s="16"/>
      <c r="D1420" s="16"/>
      <c r="E1420" s="124"/>
      <c r="F1420" s="177" t="s">
        <v>451</v>
      </c>
      <c r="G1420" s="178"/>
      <c r="H1420" s="179"/>
      <c r="I1420" s="181">
        <v>0</v>
      </c>
    </row>
    <row r="1421" spans="1:9" s="11" customFormat="1" ht="9.9499999999999993" customHeight="1">
      <c r="A1421" s="185" t="s">
        <v>231</v>
      </c>
      <c r="B1421" s="185" t="s">
        <v>153</v>
      </c>
      <c r="C1421" s="185" t="s">
        <v>12</v>
      </c>
      <c r="D1421" s="186">
        <v>92796</v>
      </c>
      <c r="E1421" s="187" t="e">
        <f>VLOOKUP(D1421,SERVIÇOS_AGOST!$A$7:$D$7425,2,0)</f>
        <v>#N/A</v>
      </c>
      <c r="F1421" s="188"/>
      <c r="G1421" s="189"/>
      <c r="H1421" s="190"/>
      <c r="I1421" s="191"/>
    </row>
    <row r="1422" spans="1:9" s="11" customFormat="1" ht="9.9499999999999993" customHeight="1">
      <c r="A1422" s="135"/>
      <c r="B1422" s="16"/>
      <c r="C1422" s="16"/>
      <c r="D1422" s="16"/>
      <c r="E1422" s="44" t="s">
        <v>442</v>
      </c>
      <c r="F1422" s="45" t="s">
        <v>19</v>
      </c>
      <c r="G1422" s="118" t="s">
        <v>20</v>
      </c>
      <c r="H1422" s="119" t="s">
        <v>443</v>
      </c>
      <c r="I1422" s="45" t="s">
        <v>444</v>
      </c>
    </row>
    <row r="1423" spans="1:9" s="11" customFormat="1" ht="13.7" customHeight="1">
      <c r="A1423" s="135"/>
      <c r="B1423" s="16"/>
      <c r="C1423" s="16"/>
      <c r="D1423" s="16"/>
      <c r="E1423" s="124"/>
      <c r="F1423" s="177" t="s">
        <v>451</v>
      </c>
      <c r="G1423" s="178"/>
      <c r="H1423" s="179"/>
      <c r="I1423" s="181">
        <v>0</v>
      </c>
    </row>
    <row r="1424" spans="1:9" s="11" customFormat="1" ht="9.9499999999999993" customHeight="1">
      <c r="A1424" s="196">
        <v>4160</v>
      </c>
      <c r="B1424" s="110" t="s">
        <v>153</v>
      </c>
      <c r="C1424" s="110" t="s">
        <v>12</v>
      </c>
      <c r="D1424" s="132">
        <v>92801</v>
      </c>
      <c r="E1424" s="111" t="str">
        <f>VLOOKUP(D1424,SERVIÇOS_AGOST!$A$7:$D$7425,2,0)</f>
        <v>CORTE E DOBRA DE AÇO CA-50, DIÂMETRO DE 6,3 MM. AF_06/2022</v>
      </c>
      <c r="F1424" s="112" t="str">
        <f>VLOOKUP(D1424,SERVIÇOS_AGOST!$A$7:$D$7425,3,0)</f>
        <v>KG</v>
      </c>
      <c r="G1424" s="171">
        <f>VLOOKUP(D1424,SERVIÇOS_AGOST!$A$7:$D$7425,4,0)</f>
        <v>11.26</v>
      </c>
      <c r="H1424" s="121">
        <v>9.4499999999999993</v>
      </c>
      <c r="I1424" s="115"/>
    </row>
    <row r="1425" spans="1:9" s="11" customFormat="1" ht="9.9499999999999993" customHeight="1">
      <c r="A1425" s="135"/>
      <c r="B1425" s="16"/>
      <c r="C1425" s="16"/>
      <c r="D1425" s="16"/>
      <c r="E1425" s="136" t="s">
        <v>442</v>
      </c>
      <c r="F1425" s="125" t="s">
        <v>19</v>
      </c>
      <c r="G1425" s="137" t="s">
        <v>537</v>
      </c>
      <c r="H1425" s="97" t="s">
        <v>443</v>
      </c>
      <c r="I1425" s="138" t="s">
        <v>444</v>
      </c>
    </row>
    <row r="1426" spans="1:9" s="11" customFormat="1" ht="9.9499999999999993" customHeight="1">
      <c r="A1426" s="135"/>
      <c r="B1426" s="16"/>
      <c r="C1426" s="16"/>
      <c r="D1426" s="16"/>
      <c r="E1426" s="44" t="s">
        <v>710</v>
      </c>
      <c r="F1426" s="45" t="s">
        <v>464</v>
      </c>
      <c r="G1426" s="118" t="s">
        <v>734</v>
      </c>
      <c r="H1426" s="193" t="s">
        <v>711</v>
      </c>
      <c r="I1426" s="51">
        <f>ROUND(G1426*H1426,2)</f>
        <v>7.0000000000000007E-2</v>
      </c>
    </row>
    <row r="1427" spans="1:9" s="11" customFormat="1" ht="9.9499999999999993" customHeight="1">
      <c r="A1427" s="135"/>
      <c r="B1427" s="16"/>
      <c r="C1427" s="16"/>
      <c r="D1427" s="16"/>
      <c r="E1427" s="44" t="s">
        <v>712</v>
      </c>
      <c r="F1427" s="45" t="s">
        <v>464</v>
      </c>
      <c r="G1427" s="118" t="s">
        <v>735</v>
      </c>
      <c r="H1427" s="133" t="s">
        <v>623</v>
      </c>
      <c r="I1427" s="51">
        <f>ROUND(G1427*H1427,2)</f>
        <v>0.57999999999999996</v>
      </c>
    </row>
    <row r="1428" spans="1:9" s="11" customFormat="1" ht="9.9499999999999993" customHeight="1">
      <c r="A1428" s="135"/>
      <c r="B1428" s="16"/>
      <c r="C1428" s="16"/>
      <c r="D1428" s="16"/>
      <c r="E1428" s="44" t="s">
        <v>736</v>
      </c>
      <c r="F1428" s="45" t="s">
        <v>476</v>
      </c>
      <c r="G1428" s="147">
        <f>1.07-0.0143884892</f>
        <v>1.0556115108000002</v>
      </c>
      <c r="H1428" s="121">
        <v>8.34</v>
      </c>
      <c r="I1428" s="51">
        <f>ROUND(G1428*H1428,2)</f>
        <v>8.8000000000000007</v>
      </c>
    </row>
    <row r="1429" spans="1:9" s="11" customFormat="1" ht="13.7" customHeight="1">
      <c r="A1429" s="135"/>
      <c r="B1429" s="16"/>
      <c r="C1429" s="16"/>
      <c r="D1429" s="16"/>
      <c r="E1429" s="124"/>
      <c r="F1429" s="177" t="s">
        <v>451</v>
      </c>
      <c r="G1429" s="178"/>
      <c r="H1429" s="179"/>
      <c r="I1429" s="168">
        <v>8.11</v>
      </c>
    </row>
    <row r="1430" spans="1:9" s="11" customFormat="1" ht="9.9499999999999993" customHeight="1">
      <c r="A1430" s="196">
        <v>4161</v>
      </c>
      <c r="B1430" s="110" t="s">
        <v>153</v>
      </c>
      <c r="C1430" s="110" t="s">
        <v>12</v>
      </c>
      <c r="D1430" s="132">
        <v>92802</v>
      </c>
      <c r="E1430" s="111" t="str">
        <f>VLOOKUP(D1430,SERVIÇOS_AGOST!$A$7:$D$7425,2,0)</f>
        <v>CORTE E DOBRA DE AÇO CA-50, DIÂMETRO DE 8,0 MM. AF_06/2022</v>
      </c>
      <c r="F1430" s="112" t="str">
        <f>VLOOKUP(D1430,SERVIÇOS_AGOST!$A$7:$D$7425,3,0)</f>
        <v>KG</v>
      </c>
      <c r="G1430" s="171">
        <f>VLOOKUP(D1430,SERVIÇOS_AGOST!$A$7:$D$7425,4,0)</f>
        <v>11.4</v>
      </c>
      <c r="H1430" s="121">
        <v>9.3000000000000007</v>
      </c>
      <c r="I1430" s="115"/>
    </row>
    <row r="1431" spans="1:9" s="11" customFormat="1" ht="9.9499999999999993" customHeight="1">
      <c r="A1431" s="135"/>
      <c r="B1431" s="16"/>
      <c r="C1431" s="16"/>
      <c r="D1431" s="16"/>
      <c r="E1431" s="136" t="s">
        <v>442</v>
      </c>
      <c r="F1431" s="125" t="s">
        <v>19</v>
      </c>
      <c r="G1431" s="137" t="s">
        <v>537</v>
      </c>
      <c r="H1431" s="97" t="s">
        <v>443</v>
      </c>
      <c r="I1431" s="138" t="s">
        <v>444</v>
      </c>
    </row>
    <row r="1432" spans="1:9" s="11" customFormat="1" ht="9.9499999999999993" customHeight="1">
      <c r="A1432" s="135"/>
      <c r="B1432" s="16"/>
      <c r="C1432" s="16"/>
      <c r="D1432" s="16"/>
      <c r="E1432" s="44" t="s">
        <v>710</v>
      </c>
      <c r="F1432" s="45" t="s">
        <v>464</v>
      </c>
      <c r="G1432" s="118" t="s">
        <v>737</v>
      </c>
      <c r="H1432" s="193" t="s">
        <v>711</v>
      </c>
      <c r="I1432" s="51">
        <f>ROUND(G1432*H1432,2)</f>
        <v>0.04</v>
      </c>
    </row>
    <row r="1433" spans="1:9" s="11" customFormat="1" ht="9.9499999999999993" customHeight="1">
      <c r="A1433" s="135"/>
      <c r="B1433" s="16"/>
      <c r="C1433" s="16"/>
      <c r="D1433" s="16"/>
      <c r="E1433" s="44" t="s">
        <v>712</v>
      </c>
      <c r="F1433" s="45" t="s">
        <v>464</v>
      </c>
      <c r="G1433" s="118" t="s">
        <v>738</v>
      </c>
      <c r="H1433" s="133" t="s">
        <v>623</v>
      </c>
      <c r="I1433" s="51">
        <f>ROUND(G1433*H1433,2)</f>
        <v>0.3</v>
      </c>
    </row>
    <row r="1434" spans="1:9" s="11" customFormat="1" ht="9.9499999999999993" customHeight="1">
      <c r="A1434" s="135"/>
      <c r="B1434" s="16"/>
      <c r="C1434" s="16"/>
      <c r="D1434" s="16"/>
      <c r="E1434" s="44" t="s">
        <v>739</v>
      </c>
      <c r="F1434" s="45" t="s">
        <v>476</v>
      </c>
      <c r="G1434" s="147">
        <f>1.11-0.06860465</f>
        <v>1.0413953500000002</v>
      </c>
      <c r="H1434" s="121">
        <v>8.6</v>
      </c>
      <c r="I1434" s="51">
        <f>ROUND(G1434*H1434,2)</f>
        <v>8.9600000000000009</v>
      </c>
    </row>
    <row r="1435" spans="1:9" s="11" customFormat="1" ht="13.7" customHeight="1">
      <c r="A1435" s="135"/>
      <c r="B1435" s="16"/>
      <c r="C1435" s="16"/>
      <c r="D1435" s="16"/>
      <c r="E1435" s="124"/>
      <c r="F1435" s="177" t="s">
        <v>451</v>
      </c>
      <c r="G1435" s="178"/>
      <c r="H1435" s="179"/>
      <c r="I1435" s="168">
        <v>8.2100000000000009</v>
      </c>
    </row>
    <row r="1436" spans="1:9" s="11" customFormat="1" ht="9.9499999999999993" customHeight="1">
      <c r="A1436" s="196">
        <v>4162</v>
      </c>
      <c r="B1436" s="110" t="s">
        <v>153</v>
      </c>
      <c r="C1436" s="110" t="s">
        <v>12</v>
      </c>
      <c r="D1436" s="132">
        <v>92803</v>
      </c>
      <c r="E1436" s="111" t="str">
        <f>VLOOKUP(D1436,SERVIÇOS_AGOST!$A$7:$D$7425,2,0)</f>
        <v>CORTE E DOBRA DE AÇO CA-50, DIÂMETRO DE 10,0 MM. AF_06/2022</v>
      </c>
      <c r="F1436" s="112" t="str">
        <f>VLOOKUP(D1436,SERVIÇOS_AGOST!$A$7:$D$7425,3,0)</f>
        <v>KG</v>
      </c>
      <c r="G1436" s="171">
        <f>VLOOKUP(D1436,SERVIÇOS_AGOST!$A$7:$D$7425,4,0)</f>
        <v>10.61</v>
      </c>
      <c r="H1436" s="172">
        <v>9.1999999999999993</v>
      </c>
      <c r="I1436" s="115"/>
    </row>
    <row r="1437" spans="1:9" s="11" customFormat="1" ht="9.9499999999999993" customHeight="1">
      <c r="A1437" s="135"/>
      <c r="B1437" s="16"/>
      <c r="C1437" s="16"/>
      <c r="D1437" s="16"/>
      <c r="E1437" s="136" t="s">
        <v>442</v>
      </c>
      <c r="F1437" s="125" t="s">
        <v>19</v>
      </c>
      <c r="G1437" s="137" t="s">
        <v>537</v>
      </c>
      <c r="H1437" s="97" t="s">
        <v>443</v>
      </c>
      <c r="I1437" s="138" t="s">
        <v>444</v>
      </c>
    </row>
    <row r="1438" spans="1:9" s="11" customFormat="1" ht="9.9499999999999993" customHeight="1">
      <c r="A1438" s="135"/>
      <c r="B1438" s="16"/>
      <c r="C1438" s="16"/>
      <c r="D1438" s="16"/>
      <c r="E1438" s="44" t="s">
        <v>710</v>
      </c>
      <c r="F1438" s="45" t="s">
        <v>464</v>
      </c>
      <c r="G1438" s="118" t="s">
        <v>740</v>
      </c>
      <c r="H1438" s="193" t="s">
        <v>711</v>
      </c>
      <c r="I1438" s="51">
        <f>ROUND(G1438*H1438,2)</f>
        <v>0.02</v>
      </c>
    </row>
    <row r="1439" spans="1:9" s="11" customFormat="1" ht="9.9499999999999993" customHeight="1">
      <c r="A1439" s="135"/>
      <c r="B1439" s="16"/>
      <c r="C1439" s="16"/>
      <c r="D1439" s="16"/>
      <c r="E1439" s="44" t="s">
        <v>712</v>
      </c>
      <c r="F1439" s="45" t="s">
        <v>464</v>
      </c>
      <c r="G1439" s="118" t="s">
        <v>741</v>
      </c>
      <c r="H1439" s="133" t="s">
        <v>623</v>
      </c>
      <c r="I1439" s="51">
        <f>ROUND(G1439*H1439,2)</f>
        <v>0.17</v>
      </c>
    </row>
    <row r="1440" spans="1:9" s="11" customFormat="1" ht="9.9499999999999993" customHeight="1">
      <c r="A1440" s="135"/>
      <c r="B1440" s="16"/>
      <c r="C1440" s="16"/>
      <c r="D1440" s="16"/>
      <c r="E1440" s="44" t="s">
        <v>742</v>
      </c>
      <c r="F1440" s="45" t="s">
        <v>476</v>
      </c>
      <c r="G1440" s="147">
        <f>1.11-0.036904761</f>
        <v>1.0730952390000001</v>
      </c>
      <c r="H1440" s="121">
        <v>8.4</v>
      </c>
      <c r="I1440" s="51">
        <f>ROUND(G1440*H1440,2)</f>
        <v>9.01</v>
      </c>
    </row>
    <row r="1441" spans="1:11" s="11" customFormat="1" ht="13.7" customHeight="1">
      <c r="A1441" s="135"/>
      <c r="B1441" s="16"/>
      <c r="C1441" s="16"/>
      <c r="D1441" s="16"/>
      <c r="E1441" s="124"/>
      <c r="F1441" s="177" t="s">
        <v>451</v>
      </c>
      <c r="G1441" s="178"/>
      <c r="H1441" s="179"/>
      <c r="I1441" s="168">
        <v>7.64</v>
      </c>
    </row>
    <row r="1442" spans="1:11" s="11" customFormat="1" ht="9.9499999999999993" customHeight="1">
      <c r="A1442" s="196">
        <v>4163</v>
      </c>
      <c r="B1442" s="110" t="s">
        <v>153</v>
      </c>
      <c r="C1442" s="110" t="s">
        <v>12</v>
      </c>
      <c r="D1442" s="132">
        <v>92804</v>
      </c>
      <c r="E1442" s="111" t="str">
        <f>VLOOKUP(D1442,SERVIÇOS_AGOST!$A$7:$D$7425,2,0)</f>
        <v>CORTE E DOBRA DE AÇO CA-50, DIÂMETRO DE 12,5 MM. AF_06/2022</v>
      </c>
      <c r="F1442" s="112" t="str">
        <f>VLOOKUP(D1442,SERVIÇOS_AGOST!$A$7:$D$7425,3,0)</f>
        <v>KG</v>
      </c>
      <c r="G1442" s="171">
        <f>VLOOKUP(D1442,SERVIÇOS_AGOST!$A$7:$D$7425,4,0)</f>
        <v>9.14</v>
      </c>
      <c r="H1442" s="172">
        <v>8.1999999999999993</v>
      </c>
      <c r="I1442" s="115"/>
    </row>
    <row r="1443" spans="1:11" s="11" customFormat="1" ht="9.9499999999999993" customHeight="1">
      <c r="A1443" s="135"/>
      <c r="B1443" s="16"/>
      <c r="C1443" s="16"/>
      <c r="D1443" s="16"/>
      <c r="E1443" s="136" t="s">
        <v>442</v>
      </c>
      <c r="F1443" s="125" t="s">
        <v>19</v>
      </c>
      <c r="G1443" s="137" t="s">
        <v>537</v>
      </c>
      <c r="H1443" s="97" t="s">
        <v>443</v>
      </c>
      <c r="I1443" s="138" t="s">
        <v>444</v>
      </c>
    </row>
    <row r="1444" spans="1:11" s="11" customFormat="1" ht="9.9499999999999993" customHeight="1">
      <c r="A1444" s="135"/>
      <c r="B1444" s="16"/>
      <c r="C1444" s="16"/>
      <c r="D1444" s="16"/>
      <c r="E1444" s="44" t="s">
        <v>710</v>
      </c>
      <c r="F1444" s="45" t="s">
        <v>464</v>
      </c>
      <c r="G1444" s="118" t="s">
        <v>743</v>
      </c>
      <c r="H1444" s="193" t="s">
        <v>711</v>
      </c>
      <c r="I1444" s="51">
        <f>ROUND(G1444*H1444,2)</f>
        <v>0.01</v>
      </c>
    </row>
    <row r="1445" spans="1:11" s="11" customFormat="1" ht="9.9499999999999993" customHeight="1">
      <c r="A1445" s="135"/>
      <c r="B1445" s="16"/>
      <c r="C1445" s="16"/>
      <c r="D1445" s="16"/>
      <c r="E1445" s="44" t="s">
        <v>712</v>
      </c>
      <c r="F1445" s="45" t="s">
        <v>464</v>
      </c>
      <c r="G1445" s="118" t="s">
        <v>744</v>
      </c>
      <c r="H1445" s="133" t="s">
        <v>623</v>
      </c>
      <c r="I1445" s="51">
        <f>ROUND(G1445*H1445,2)</f>
        <v>0.09</v>
      </c>
    </row>
    <row r="1446" spans="1:11" s="11" customFormat="1" ht="9.9499999999999993" customHeight="1">
      <c r="A1446" s="135"/>
      <c r="B1446" s="16"/>
      <c r="C1446" s="16"/>
      <c r="D1446" s="16"/>
      <c r="E1446" s="44" t="s">
        <v>745</v>
      </c>
      <c r="F1446" s="45" t="s">
        <v>476</v>
      </c>
      <c r="G1446" s="118" t="s">
        <v>746</v>
      </c>
      <c r="H1446" s="121">
        <v>7.3</v>
      </c>
      <c r="I1446" s="51">
        <f>ROUND(G1446*H1446,2)</f>
        <v>8.1</v>
      </c>
    </row>
    <row r="1447" spans="1:11" s="11" customFormat="1" ht="13.7" customHeight="1">
      <c r="A1447" s="135"/>
      <c r="B1447" s="16"/>
      <c r="C1447" s="16"/>
      <c r="D1447" s="16"/>
      <c r="E1447" s="124"/>
      <c r="F1447" s="177" t="s">
        <v>451</v>
      </c>
      <c r="G1447" s="178"/>
      <c r="H1447" s="179"/>
      <c r="I1447" s="168">
        <v>6.58</v>
      </c>
    </row>
    <row r="1448" spans="1:11" s="11" customFormat="1" ht="9.9499999999999993" customHeight="1">
      <c r="A1448" s="196">
        <v>4164</v>
      </c>
      <c r="B1448" s="110" t="s">
        <v>153</v>
      </c>
      <c r="C1448" s="110" t="s">
        <v>12</v>
      </c>
      <c r="D1448" s="132">
        <v>92805</v>
      </c>
      <c r="E1448" s="111" t="str">
        <f>VLOOKUP(D1448,SERVIÇOS_AGOST!$A$7:$D$7425,2,0)</f>
        <v>CORTE E DOBRA DE AÇO CA-50, DIÂMETRO DE 16,0 MM. AF_06/2022</v>
      </c>
      <c r="F1448" s="112" t="str">
        <f>VLOOKUP(D1448,SERVIÇOS_AGOST!$A$7:$D$7425,3,0)</f>
        <v>KG</v>
      </c>
      <c r="G1448" s="171">
        <f>VLOOKUP(D1448,SERVIÇOS_AGOST!$A$7:$D$7425,4,0)</f>
        <v>9.08</v>
      </c>
      <c r="H1448" s="172">
        <v>8.1999999999999993</v>
      </c>
      <c r="I1448" s="115"/>
    </row>
    <row r="1449" spans="1:11" s="11" customFormat="1" ht="9.9499999999999993" customHeight="1">
      <c r="A1449" s="135"/>
      <c r="B1449" s="16"/>
      <c r="C1449" s="16"/>
      <c r="D1449" s="16"/>
      <c r="E1449" s="136" t="s">
        <v>442</v>
      </c>
      <c r="F1449" s="125" t="s">
        <v>19</v>
      </c>
      <c r="G1449" s="137" t="s">
        <v>537</v>
      </c>
      <c r="H1449" s="97" t="s">
        <v>443</v>
      </c>
      <c r="I1449" s="138" t="s">
        <v>444</v>
      </c>
    </row>
    <row r="1450" spans="1:11" s="11" customFormat="1" ht="9.9499999999999993" customHeight="1">
      <c r="A1450" s="135"/>
      <c r="B1450" s="16"/>
      <c r="C1450" s="16"/>
      <c r="D1450" s="16"/>
      <c r="E1450" s="44" t="s">
        <v>712</v>
      </c>
      <c r="F1450" s="45" t="s">
        <v>464</v>
      </c>
      <c r="G1450" s="118" t="s">
        <v>516</v>
      </c>
      <c r="H1450" s="133" t="s">
        <v>623</v>
      </c>
      <c r="I1450" s="51">
        <f>ROUND(G1450*H1450,2)</f>
        <v>0.05</v>
      </c>
    </row>
    <row r="1451" spans="1:11" s="11" customFormat="1" ht="9.9499999999999993" customHeight="1">
      <c r="A1451" s="135"/>
      <c r="B1451" s="16"/>
      <c r="C1451" s="16"/>
      <c r="D1451" s="16"/>
      <c r="E1451" s="44" t="s">
        <v>745</v>
      </c>
      <c r="F1451" s="45" t="s">
        <v>476</v>
      </c>
      <c r="G1451" s="147">
        <f>1.11+0.006849315</f>
        <v>1.1168493150000001</v>
      </c>
      <c r="H1451" s="121">
        <v>7.3</v>
      </c>
      <c r="I1451" s="51">
        <f>ROUND(G1451*H1451,2)</f>
        <v>8.15</v>
      </c>
    </row>
    <row r="1452" spans="1:11" s="11" customFormat="1" ht="13.7" customHeight="1">
      <c r="A1452" s="135"/>
      <c r="B1452" s="16"/>
      <c r="C1452" s="16"/>
      <c r="D1452" s="16"/>
      <c r="E1452" s="124"/>
      <c r="F1452" s="177" t="s">
        <v>451</v>
      </c>
      <c r="G1452" s="178"/>
      <c r="H1452" s="179"/>
      <c r="I1452" s="168">
        <v>6.54</v>
      </c>
    </row>
    <row r="1453" spans="1:11" s="11" customFormat="1" ht="20.100000000000001" customHeight="1">
      <c r="A1453" s="196">
        <v>4165</v>
      </c>
      <c r="B1453" s="110" t="s">
        <v>153</v>
      </c>
      <c r="C1453" s="110" t="s">
        <v>12</v>
      </c>
      <c r="D1453" s="132">
        <v>102487</v>
      </c>
      <c r="E1453" s="111" t="str">
        <f>VLOOKUP(D1453,SERVIÇOS_AGOST!$A$7:$D$7425,2,0)</f>
        <v>CONCRETO CICLÓPICO FCK = 15MPA, 30% PEDRA DE MÃO EM VOLUME REAL, INCLUSIVE LANÇAMENTO. AF_05/2021</v>
      </c>
      <c r="F1453" s="112" t="str">
        <f>VLOOKUP(D1453,SERVIÇOS_AGOST!$A$7:$D$7425,3,0)</f>
        <v>M3</v>
      </c>
      <c r="G1453" s="129">
        <f>VLOOKUP(D1453,SERVIÇOS_AGOST!$A$7:$D$7425,4,0)</f>
        <v>484.47</v>
      </c>
      <c r="H1453" s="114">
        <v>484.47</v>
      </c>
      <c r="I1453" s="115"/>
      <c r="K1453" s="116">
        <f>ROUND(H1453*0.72,2)</f>
        <v>348.82</v>
      </c>
    </row>
    <row r="1454" spans="1:11" s="11" customFormat="1" ht="9.9499999999999993" customHeight="1">
      <c r="A1454" s="135"/>
      <c r="B1454" s="16"/>
      <c r="C1454" s="16"/>
      <c r="D1454" s="16"/>
      <c r="E1454" s="136" t="s">
        <v>442</v>
      </c>
      <c r="F1454" s="125" t="s">
        <v>19</v>
      </c>
      <c r="G1454" s="137" t="s">
        <v>537</v>
      </c>
      <c r="H1454" s="97" t="s">
        <v>443</v>
      </c>
      <c r="I1454" s="138" t="s">
        <v>444</v>
      </c>
    </row>
    <row r="1455" spans="1:11" s="11" customFormat="1" ht="9.9499999999999993" customHeight="1">
      <c r="A1455" s="135"/>
      <c r="B1455" s="16"/>
      <c r="C1455" s="16"/>
      <c r="D1455" s="16"/>
      <c r="E1455" s="44" t="s">
        <v>539</v>
      </c>
      <c r="F1455" s="45" t="s">
        <v>464</v>
      </c>
      <c r="G1455" s="147">
        <v>1.5</v>
      </c>
      <c r="H1455" s="133" t="s">
        <v>540</v>
      </c>
      <c r="I1455" s="51">
        <f t="shared" ref="I1455:I1460" si="80">ROUND(G1455*H1455,2)</f>
        <v>28.31</v>
      </c>
    </row>
    <row r="1456" spans="1:11" s="11" customFormat="1" ht="9.9499999999999993" customHeight="1">
      <c r="A1456" s="135"/>
      <c r="B1456" s="16"/>
      <c r="C1456" s="16"/>
      <c r="D1456" s="16"/>
      <c r="E1456" s="44" t="s">
        <v>483</v>
      </c>
      <c r="F1456" s="45" t="s">
        <v>464</v>
      </c>
      <c r="G1456" s="147">
        <v>5</v>
      </c>
      <c r="H1456" s="133" t="s">
        <v>485</v>
      </c>
      <c r="I1456" s="51">
        <f t="shared" si="80"/>
        <v>72.349999999999994</v>
      </c>
    </row>
    <row r="1457" spans="1:11" s="11" customFormat="1" ht="20.100000000000001" customHeight="1">
      <c r="A1457" s="135"/>
      <c r="B1457" s="16"/>
      <c r="C1457" s="16"/>
      <c r="D1457" s="16"/>
      <c r="E1457" s="44" t="s">
        <v>632</v>
      </c>
      <c r="F1457" s="45" t="s">
        <v>446</v>
      </c>
      <c r="G1457" s="118" t="s">
        <v>747</v>
      </c>
      <c r="H1457" s="121">
        <v>1.06</v>
      </c>
      <c r="I1457" s="51">
        <f t="shared" si="80"/>
        <v>0.23</v>
      </c>
    </row>
    <row r="1458" spans="1:11" s="11" customFormat="1" ht="20.100000000000001" customHeight="1">
      <c r="A1458" s="135"/>
      <c r="B1458" s="16"/>
      <c r="C1458" s="16"/>
      <c r="D1458" s="16"/>
      <c r="E1458" s="44" t="s">
        <v>633</v>
      </c>
      <c r="F1458" s="45" t="s">
        <v>448</v>
      </c>
      <c r="G1458" s="118" t="s">
        <v>748</v>
      </c>
      <c r="H1458" s="121">
        <v>0.45</v>
      </c>
      <c r="I1458" s="51">
        <f t="shared" si="80"/>
        <v>0.28999999999999998</v>
      </c>
    </row>
    <row r="1459" spans="1:11" s="11" customFormat="1" ht="20.100000000000001" customHeight="1">
      <c r="A1459" s="135"/>
      <c r="B1459" s="16"/>
      <c r="C1459" s="16"/>
      <c r="D1459" s="16"/>
      <c r="E1459" s="44" t="s">
        <v>749</v>
      </c>
      <c r="F1459" s="45" t="s">
        <v>471</v>
      </c>
      <c r="G1459" s="147">
        <v>0.69</v>
      </c>
      <c r="H1459" s="121">
        <v>320.62</v>
      </c>
      <c r="I1459" s="51">
        <f t="shared" si="80"/>
        <v>221.23</v>
      </c>
    </row>
    <row r="1460" spans="1:11" s="11" customFormat="1" ht="20.100000000000001" customHeight="1">
      <c r="A1460" s="135"/>
      <c r="B1460" s="16"/>
      <c r="C1460" s="16"/>
      <c r="D1460" s="16"/>
      <c r="E1460" s="44" t="s">
        <v>750</v>
      </c>
      <c r="F1460" s="45" t="s">
        <v>471</v>
      </c>
      <c r="G1460" s="118" t="s">
        <v>751</v>
      </c>
      <c r="H1460" s="121">
        <v>55.86</v>
      </c>
      <c r="I1460" s="51">
        <f t="shared" si="80"/>
        <v>25.38</v>
      </c>
    </row>
    <row r="1461" spans="1:11" s="11" customFormat="1" ht="13.7" customHeight="1">
      <c r="A1461" s="135"/>
      <c r="B1461" s="16"/>
      <c r="C1461" s="16"/>
      <c r="D1461" s="16"/>
      <c r="E1461" s="124"/>
      <c r="F1461" s="177" t="s">
        <v>451</v>
      </c>
      <c r="G1461" s="178"/>
      <c r="H1461" s="179"/>
      <c r="I1461" s="168">
        <f>SUM(I1455:I1460)</f>
        <v>347.78999999999996</v>
      </c>
    </row>
    <row r="1462" spans="1:11" s="11" customFormat="1" ht="20.100000000000001" customHeight="1">
      <c r="A1462" s="196">
        <v>4166</v>
      </c>
      <c r="B1462" s="110" t="s">
        <v>153</v>
      </c>
      <c r="C1462" s="110" t="s">
        <v>12</v>
      </c>
      <c r="D1462" s="132">
        <v>92263</v>
      </c>
      <c r="E1462" s="111" t="str">
        <f>VLOOKUP(D1462,SERVIÇOS_AGOST!$A$7:$D$7425,2,0)</f>
        <v>FABRICAÇÃO DE FÔRMA PARA PILARES E ESTRUTURAS SIMILARES, EM CHAPA DE MADEIRA COMPENSADA RESINADA, E = 17 MM. AF_09/2020</v>
      </c>
      <c r="F1462" s="112" t="str">
        <f>VLOOKUP(D1462,SERVIÇOS_AGOST!$A$7:$D$7425,3,0)</f>
        <v>M2</v>
      </c>
      <c r="G1462" s="171">
        <f>VLOOKUP(D1462,SERVIÇOS_AGOST!$A$7:$D$7425,4,0)</f>
        <v>185.16</v>
      </c>
      <c r="H1462" s="172">
        <v>153.1</v>
      </c>
      <c r="I1462" s="115"/>
    </row>
    <row r="1463" spans="1:11" s="11" customFormat="1" ht="9.9499999999999993" customHeight="1">
      <c r="A1463" s="135"/>
      <c r="B1463" s="16"/>
      <c r="C1463" s="16"/>
      <c r="D1463" s="16"/>
      <c r="E1463" s="136" t="s">
        <v>442</v>
      </c>
      <c r="F1463" s="125" t="s">
        <v>19</v>
      </c>
      <c r="G1463" s="137" t="s">
        <v>537</v>
      </c>
      <c r="H1463" s="97" t="s">
        <v>443</v>
      </c>
      <c r="I1463" s="138" t="s">
        <v>444</v>
      </c>
    </row>
    <row r="1464" spans="1:11" s="11" customFormat="1" ht="9.9499999999999993" customHeight="1">
      <c r="A1464" s="135"/>
      <c r="B1464" s="16"/>
      <c r="C1464" s="16"/>
      <c r="D1464" s="16"/>
      <c r="E1464" s="44" t="s">
        <v>463</v>
      </c>
      <c r="F1464" s="45" t="s">
        <v>464</v>
      </c>
      <c r="G1464" s="118" t="s">
        <v>752</v>
      </c>
      <c r="H1464" s="133" t="s">
        <v>465</v>
      </c>
      <c r="I1464" s="51">
        <f t="shared" ref="I1464:I1471" si="81">ROUND(G1464*H1464,2)</f>
        <v>3.67</v>
      </c>
    </row>
    <row r="1465" spans="1:11" s="11" customFormat="1" ht="9.9499999999999993" customHeight="1">
      <c r="A1465" s="135"/>
      <c r="B1465" s="16"/>
      <c r="C1465" s="16"/>
      <c r="D1465" s="16"/>
      <c r="E1465" s="44" t="s">
        <v>466</v>
      </c>
      <c r="F1465" s="45" t="s">
        <v>464</v>
      </c>
      <c r="G1465" s="147">
        <f>1.18-0.11916264</f>
        <v>1.0608373599999998</v>
      </c>
      <c r="H1465" s="133" t="s">
        <v>467</v>
      </c>
      <c r="I1465" s="51">
        <f t="shared" si="81"/>
        <v>19.760000000000002</v>
      </c>
      <c r="K1465" s="134">
        <f>I1472-H1462</f>
        <v>-19.78</v>
      </c>
    </row>
    <row r="1466" spans="1:11" s="11" customFormat="1" ht="20.100000000000001" customHeight="1">
      <c r="A1466" s="135"/>
      <c r="B1466" s="16"/>
      <c r="C1466" s="16"/>
      <c r="D1466" s="16"/>
      <c r="E1466" s="44" t="s">
        <v>468</v>
      </c>
      <c r="F1466" s="45" t="s">
        <v>446</v>
      </c>
      <c r="G1466" s="118" t="s">
        <v>753</v>
      </c>
      <c r="H1466" s="121">
        <v>15.48</v>
      </c>
      <c r="I1466" s="51">
        <f t="shared" si="81"/>
        <v>0.98</v>
      </c>
      <c r="K1466" s="134">
        <f>K1465/H1465</f>
        <v>-1.0617283950617284</v>
      </c>
    </row>
    <row r="1467" spans="1:11" s="11" customFormat="1" ht="20.100000000000001" customHeight="1">
      <c r="A1467" s="135"/>
      <c r="B1467" s="16"/>
      <c r="C1467" s="16"/>
      <c r="D1467" s="16"/>
      <c r="E1467" s="44" t="s">
        <v>469</v>
      </c>
      <c r="F1467" s="45" t="s">
        <v>448</v>
      </c>
      <c r="G1467" s="118" t="s">
        <v>754</v>
      </c>
      <c r="H1467" s="121">
        <v>14.47</v>
      </c>
      <c r="I1467" s="51">
        <f t="shared" si="81"/>
        <v>3.69</v>
      </c>
    </row>
    <row r="1468" spans="1:11" s="11" customFormat="1" ht="20.100000000000001" customHeight="1">
      <c r="A1468" s="135"/>
      <c r="B1468" s="16"/>
      <c r="C1468" s="16"/>
      <c r="D1468" s="16"/>
      <c r="E1468" s="44" t="s">
        <v>642</v>
      </c>
      <c r="F1468" s="45" t="s">
        <v>478</v>
      </c>
      <c r="G1468" s="118" t="s">
        <v>755</v>
      </c>
      <c r="H1468" s="133" t="s">
        <v>643</v>
      </c>
      <c r="I1468" s="51">
        <f t="shared" si="81"/>
        <v>75.48</v>
      </c>
    </row>
    <row r="1469" spans="1:11" s="11" customFormat="1" ht="9.9499999999999993" customHeight="1">
      <c r="A1469" s="135"/>
      <c r="B1469" s="16"/>
      <c r="C1469" s="16"/>
      <c r="D1469" s="16"/>
      <c r="E1469" s="44" t="s">
        <v>651</v>
      </c>
      <c r="F1469" s="45" t="s">
        <v>53</v>
      </c>
      <c r="G1469" s="147">
        <v>2</v>
      </c>
      <c r="H1469" s="121">
        <v>8.8000000000000007</v>
      </c>
      <c r="I1469" s="51">
        <f t="shared" si="81"/>
        <v>17.600000000000001</v>
      </c>
    </row>
    <row r="1470" spans="1:11" s="11" customFormat="1" ht="9.9499999999999993" customHeight="1">
      <c r="A1470" s="135"/>
      <c r="B1470" s="16"/>
      <c r="C1470" s="16"/>
      <c r="D1470" s="16"/>
      <c r="E1470" s="44" t="s">
        <v>550</v>
      </c>
      <c r="F1470" s="45" t="s">
        <v>53</v>
      </c>
      <c r="G1470" s="147">
        <v>8</v>
      </c>
      <c r="H1470" s="121">
        <v>3.47</v>
      </c>
      <c r="I1470" s="51">
        <f t="shared" si="81"/>
        <v>27.76</v>
      </c>
    </row>
    <row r="1471" spans="1:11" s="11" customFormat="1" ht="9.9499999999999993" customHeight="1">
      <c r="A1471" s="135"/>
      <c r="B1471" s="16"/>
      <c r="C1471" s="16"/>
      <c r="D1471" s="16"/>
      <c r="E1471" s="44" t="s">
        <v>756</v>
      </c>
      <c r="F1471" s="45" t="s">
        <v>476</v>
      </c>
      <c r="G1471" s="118" t="s">
        <v>757</v>
      </c>
      <c r="H1471" s="121">
        <v>20</v>
      </c>
      <c r="I1471" s="51">
        <f t="shared" si="81"/>
        <v>4.16</v>
      </c>
    </row>
    <row r="1472" spans="1:11" s="11" customFormat="1" ht="13.7" customHeight="1">
      <c r="A1472" s="135"/>
      <c r="B1472" s="16"/>
      <c r="C1472" s="16"/>
      <c r="D1472" s="16"/>
      <c r="E1472" s="124"/>
      <c r="F1472" s="177" t="s">
        <v>451</v>
      </c>
      <c r="G1472" s="178"/>
      <c r="H1472" s="179"/>
      <c r="I1472" s="168">
        <v>133.32</v>
      </c>
    </row>
    <row r="1473" spans="1:11" s="11" customFormat="1" ht="20.100000000000001" customHeight="1">
      <c r="A1473" s="196">
        <v>4167</v>
      </c>
      <c r="B1473" s="110" t="s">
        <v>153</v>
      </c>
      <c r="C1473" s="110" t="s">
        <v>12</v>
      </c>
      <c r="D1473" s="132">
        <v>92264</v>
      </c>
      <c r="E1473" s="111" t="str">
        <f>VLOOKUP(D1473,SERVIÇOS_AGOST!$A$7:$D$7425,2,0)</f>
        <v>FABRICAÇÃO DE FÔRMA PARA PILARES E ESTRUTURAS SIMILARES, EM CHAPA DE MADEIRA COMPENSADA PLASTIFICADA, E = 18 MM. AF_09/2020</v>
      </c>
      <c r="F1473" s="112" t="str">
        <f>VLOOKUP(D1473,SERVIÇOS_AGOST!$A$7:$D$7425,3,0)</f>
        <v>M2</v>
      </c>
      <c r="G1473" s="129">
        <f>VLOOKUP(D1473,SERVIÇOS_AGOST!$A$7:$D$7425,4,0)</f>
        <v>246.49</v>
      </c>
      <c r="H1473" s="114">
        <v>246.49</v>
      </c>
      <c r="I1473" s="115"/>
      <c r="K1473" s="116">
        <f>ROUND(H1473*0.72,2)</f>
        <v>177.47</v>
      </c>
    </row>
    <row r="1474" spans="1:11" s="11" customFormat="1" ht="9.9499999999999993" customHeight="1">
      <c r="A1474" s="135"/>
      <c r="B1474" s="16"/>
      <c r="C1474" s="16"/>
      <c r="D1474" s="16"/>
      <c r="E1474" s="136" t="s">
        <v>442</v>
      </c>
      <c r="F1474" s="125" t="s">
        <v>19</v>
      </c>
      <c r="G1474" s="137" t="s">
        <v>537</v>
      </c>
      <c r="H1474" s="97" t="s">
        <v>443</v>
      </c>
      <c r="I1474" s="138" t="s">
        <v>444</v>
      </c>
    </row>
    <row r="1475" spans="1:11" s="11" customFormat="1" ht="9.9499999999999993" customHeight="1">
      <c r="E1475" s="44" t="s">
        <v>463</v>
      </c>
      <c r="F1475" s="45" t="s">
        <v>464</v>
      </c>
      <c r="G1475" s="184">
        <v>0.2</v>
      </c>
      <c r="H1475" s="133" t="s">
        <v>465</v>
      </c>
      <c r="I1475" s="51">
        <f t="shared" ref="I1475:I1482" si="82">ROUND(G1475*H1475,2)</f>
        <v>2.94</v>
      </c>
    </row>
    <row r="1476" spans="1:11" s="11" customFormat="1" ht="9.9499999999999993" customHeight="1">
      <c r="E1476" s="44" t="s">
        <v>466</v>
      </c>
      <c r="F1476" s="45" t="s">
        <v>464</v>
      </c>
      <c r="G1476" s="184">
        <v>0.9</v>
      </c>
      <c r="H1476" s="133" t="s">
        <v>467</v>
      </c>
      <c r="I1476" s="51">
        <f t="shared" si="82"/>
        <v>16.77</v>
      </c>
    </row>
    <row r="1477" spans="1:11" s="11" customFormat="1" ht="20.100000000000001" customHeight="1">
      <c r="A1477" s="135"/>
      <c r="B1477" s="16"/>
      <c r="C1477" s="16"/>
      <c r="D1477" s="16"/>
      <c r="E1477" s="44" t="s">
        <v>468</v>
      </c>
      <c r="F1477" s="45" t="s">
        <v>446</v>
      </c>
      <c r="G1477" s="118" t="s">
        <v>753</v>
      </c>
      <c r="H1477" s="121">
        <v>15.48</v>
      </c>
      <c r="I1477" s="51">
        <f t="shared" si="82"/>
        <v>0.98</v>
      </c>
    </row>
    <row r="1478" spans="1:11" s="11" customFormat="1" ht="20.100000000000001" customHeight="1">
      <c r="A1478" s="135"/>
      <c r="B1478" s="16"/>
      <c r="C1478" s="16"/>
      <c r="D1478" s="16"/>
      <c r="E1478" s="44" t="s">
        <v>469</v>
      </c>
      <c r="F1478" s="45" t="s">
        <v>448</v>
      </c>
      <c r="G1478" s="118" t="s">
        <v>754</v>
      </c>
      <c r="H1478" s="121">
        <v>14.47</v>
      </c>
      <c r="I1478" s="51">
        <f t="shared" si="82"/>
        <v>3.69</v>
      </c>
    </row>
    <row r="1479" spans="1:11" s="11" customFormat="1" ht="20.100000000000001" customHeight="1">
      <c r="A1479" s="135"/>
      <c r="B1479" s="16"/>
      <c r="C1479" s="16"/>
      <c r="D1479" s="16"/>
      <c r="E1479" s="44" t="s">
        <v>758</v>
      </c>
      <c r="F1479" s="45" t="s">
        <v>478</v>
      </c>
      <c r="G1479" s="147">
        <v>1.1000000000000001</v>
      </c>
      <c r="H1479" s="121">
        <v>93.3</v>
      </c>
      <c r="I1479" s="51">
        <f t="shared" si="82"/>
        <v>102.63</v>
      </c>
    </row>
    <row r="1480" spans="1:11" s="11" customFormat="1" ht="9.9499999999999993" customHeight="1">
      <c r="A1480" s="135"/>
      <c r="B1480" s="16"/>
      <c r="C1480" s="16"/>
      <c r="D1480" s="16"/>
      <c r="E1480" s="44" t="s">
        <v>651</v>
      </c>
      <c r="F1480" s="45" t="s">
        <v>53</v>
      </c>
      <c r="G1480" s="147">
        <v>2</v>
      </c>
      <c r="H1480" s="121">
        <v>8.8000000000000007</v>
      </c>
      <c r="I1480" s="51">
        <f t="shared" si="82"/>
        <v>17.600000000000001</v>
      </c>
    </row>
    <row r="1481" spans="1:11" s="11" customFormat="1" ht="9.9499999999999993" customHeight="1">
      <c r="E1481" s="44" t="s">
        <v>550</v>
      </c>
      <c r="F1481" s="45" t="s">
        <v>53</v>
      </c>
      <c r="G1481" s="184">
        <v>8</v>
      </c>
      <c r="H1481" s="121">
        <v>3.47</v>
      </c>
      <c r="I1481" s="51">
        <f t="shared" si="82"/>
        <v>27.76</v>
      </c>
    </row>
    <row r="1482" spans="1:11" s="11" customFormat="1" ht="9.9499999999999993" customHeight="1">
      <c r="E1482" s="44" t="s">
        <v>756</v>
      </c>
      <c r="F1482" s="45" t="s">
        <v>476</v>
      </c>
      <c r="G1482" s="192" t="s">
        <v>757</v>
      </c>
      <c r="H1482" s="121">
        <v>20</v>
      </c>
      <c r="I1482" s="51">
        <f t="shared" si="82"/>
        <v>4.16</v>
      </c>
    </row>
    <row r="1483" spans="1:11" s="11" customFormat="1" ht="13.7" customHeight="1">
      <c r="A1483" s="135"/>
      <c r="B1483" s="16"/>
      <c r="C1483" s="16"/>
      <c r="D1483" s="16"/>
      <c r="E1483" s="124"/>
      <c r="F1483" s="177" t="s">
        <v>451</v>
      </c>
      <c r="G1483" s="178"/>
      <c r="H1483" s="179"/>
      <c r="I1483" s="168">
        <f>SUM(I1475:I1482)</f>
        <v>176.52999999999997</v>
      </c>
    </row>
    <row r="1484" spans="1:11" s="11" customFormat="1" ht="20.100000000000001" customHeight="1">
      <c r="A1484" s="196">
        <v>4168</v>
      </c>
      <c r="B1484" s="110" t="s">
        <v>153</v>
      </c>
      <c r="C1484" s="110" t="s">
        <v>12</v>
      </c>
      <c r="D1484" s="132">
        <v>92265</v>
      </c>
      <c r="E1484" s="111" t="str">
        <f>VLOOKUP(D1484,SERVIÇOS_AGOST!$A$7:$D$7425,2,0)</f>
        <v>FABRICAÇÃO DE FÔRMA PARA VIGAS, EM CHAPA DE MADEIRA COMPENSADA RESINADA, E = 17 MM. AF_09/2020</v>
      </c>
      <c r="F1484" s="112" t="str">
        <f>VLOOKUP(D1484,SERVIÇOS_AGOST!$A$7:$D$7425,3,0)</f>
        <v>M2</v>
      </c>
      <c r="G1484" s="171">
        <f>VLOOKUP(D1484,SERVIÇOS_AGOST!$A$7:$D$7425,4,0)</f>
        <v>132.78</v>
      </c>
      <c r="H1484" s="172">
        <v>95.6</v>
      </c>
      <c r="I1484" s="115"/>
    </row>
    <row r="1485" spans="1:11" s="11" customFormat="1" ht="9.9499999999999993" customHeight="1">
      <c r="A1485" s="135"/>
      <c r="B1485" s="16"/>
      <c r="C1485" s="16"/>
      <c r="D1485" s="16"/>
      <c r="E1485" s="136" t="s">
        <v>442</v>
      </c>
      <c r="F1485" s="125" t="s">
        <v>19</v>
      </c>
      <c r="G1485" s="137" t="s">
        <v>537</v>
      </c>
      <c r="H1485" s="97" t="s">
        <v>443</v>
      </c>
      <c r="I1485" s="138" t="s">
        <v>444</v>
      </c>
    </row>
    <row r="1486" spans="1:11" s="11" customFormat="1" ht="9.9499999999999993" customHeight="1">
      <c r="A1486" s="135"/>
      <c r="B1486" s="16"/>
      <c r="C1486" s="16"/>
      <c r="D1486" s="16"/>
      <c r="E1486" s="44" t="s">
        <v>463</v>
      </c>
      <c r="F1486" s="45" t="s">
        <v>464</v>
      </c>
      <c r="G1486" s="147">
        <v>0.2</v>
      </c>
      <c r="H1486" s="133" t="s">
        <v>465</v>
      </c>
      <c r="I1486" s="51">
        <f t="shared" ref="I1486:I1493" si="83">ROUND(G1486*H1486,2)</f>
        <v>2.94</v>
      </c>
    </row>
    <row r="1487" spans="1:11" s="11" customFormat="1" ht="9.9499999999999993" customHeight="1">
      <c r="A1487" s="135"/>
      <c r="B1487" s="16"/>
      <c r="C1487" s="16"/>
      <c r="D1487" s="16"/>
      <c r="E1487" s="44" t="s">
        <v>466</v>
      </c>
      <c r="F1487" s="45" t="s">
        <v>464</v>
      </c>
      <c r="G1487" s="147">
        <f>0.7+0.0815888</f>
        <v>0.78158879999999997</v>
      </c>
      <c r="H1487" s="133" t="s">
        <v>467</v>
      </c>
      <c r="I1487" s="51">
        <f t="shared" si="83"/>
        <v>14.56</v>
      </c>
      <c r="J1487" s="197">
        <f>I1494-H1484</f>
        <v>0</v>
      </c>
    </row>
    <row r="1488" spans="1:11" s="11" customFormat="1" ht="20.100000000000001" customHeight="1">
      <c r="A1488" s="135"/>
      <c r="B1488" s="16"/>
      <c r="C1488" s="16"/>
      <c r="D1488" s="16"/>
      <c r="E1488" s="44" t="s">
        <v>468</v>
      </c>
      <c r="F1488" s="45" t="s">
        <v>446</v>
      </c>
      <c r="G1488" s="147">
        <v>0.05</v>
      </c>
      <c r="H1488" s="121">
        <v>15.48</v>
      </c>
      <c r="I1488" s="51">
        <f t="shared" si="83"/>
        <v>0.77</v>
      </c>
      <c r="J1488" s="197">
        <f>J1487/H1487</f>
        <v>0</v>
      </c>
    </row>
    <row r="1489" spans="1:11" s="11" customFormat="1" ht="20.100000000000001" customHeight="1">
      <c r="A1489" s="135"/>
      <c r="B1489" s="16"/>
      <c r="C1489" s="16"/>
      <c r="D1489" s="16"/>
      <c r="E1489" s="44" t="s">
        <v>469</v>
      </c>
      <c r="F1489" s="45" t="s">
        <v>448</v>
      </c>
      <c r="G1489" s="147">
        <v>0.2</v>
      </c>
      <c r="H1489" s="121">
        <v>14.47</v>
      </c>
      <c r="I1489" s="51">
        <f t="shared" si="83"/>
        <v>2.89</v>
      </c>
    </row>
    <row r="1490" spans="1:11" s="11" customFormat="1" ht="20.100000000000001" customHeight="1">
      <c r="A1490" s="135"/>
      <c r="B1490" s="16"/>
      <c r="C1490" s="16"/>
      <c r="D1490" s="16"/>
      <c r="E1490" s="44" t="s">
        <v>642</v>
      </c>
      <c r="F1490" s="45" t="s">
        <v>478</v>
      </c>
      <c r="G1490" s="147">
        <v>1</v>
      </c>
      <c r="H1490" s="133" t="s">
        <v>643</v>
      </c>
      <c r="I1490" s="51">
        <f t="shared" si="83"/>
        <v>56.5</v>
      </c>
    </row>
    <row r="1491" spans="1:11" s="11" customFormat="1" ht="9.9499999999999993" customHeight="1">
      <c r="A1491" s="135"/>
      <c r="B1491" s="16"/>
      <c r="C1491" s="16"/>
      <c r="D1491" s="16"/>
      <c r="E1491" s="44" t="s">
        <v>651</v>
      </c>
      <c r="F1491" s="45" t="s">
        <v>53</v>
      </c>
      <c r="G1491" s="147">
        <v>0.12</v>
      </c>
      <c r="H1491" s="121">
        <v>8.8000000000000007</v>
      </c>
      <c r="I1491" s="51">
        <f t="shared" si="83"/>
        <v>1.06</v>
      </c>
    </row>
    <row r="1492" spans="1:11" s="11" customFormat="1" ht="9.9499999999999993" customHeight="1">
      <c r="A1492" s="135"/>
      <c r="B1492" s="16"/>
      <c r="C1492" s="16"/>
      <c r="D1492" s="16"/>
      <c r="E1492" s="44" t="s">
        <v>550</v>
      </c>
      <c r="F1492" s="45" t="s">
        <v>53</v>
      </c>
      <c r="G1492" s="147">
        <v>4</v>
      </c>
      <c r="H1492" s="121">
        <v>3.47</v>
      </c>
      <c r="I1492" s="51">
        <f t="shared" si="83"/>
        <v>13.88</v>
      </c>
    </row>
    <row r="1493" spans="1:11" s="11" customFormat="1" ht="9.9499999999999993" customHeight="1">
      <c r="A1493" s="135"/>
      <c r="B1493" s="16"/>
      <c r="C1493" s="16"/>
      <c r="D1493" s="16"/>
      <c r="E1493" s="44" t="s">
        <v>756</v>
      </c>
      <c r="F1493" s="45" t="s">
        <v>476</v>
      </c>
      <c r="G1493" s="147">
        <v>0.15</v>
      </c>
      <c r="H1493" s="121">
        <v>20</v>
      </c>
      <c r="I1493" s="51">
        <f t="shared" si="83"/>
        <v>3</v>
      </c>
    </row>
    <row r="1494" spans="1:11" s="11" customFormat="1" ht="13.7" customHeight="1">
      <c r="A1494" s="135"/>
      <c r="B1494" s="16"/>
      <c r="C1494" s="16"/>
      <c r="D1494" s="16"/>
      <c r="E1494" s="124"/>
      <c r="F1494" s="177" t="s">
        <v>451</v>
      </c>
      <c r="G1494" s="178"/>
      <c r="H1494" s="179"/>
      <c r="I1494" s="168">
        <f>SUM(I1486:I1493)</f>
        <v>95.6</v>
      </c>
    </row>
    <row r="1495" spans="1:11" s="11" customFormat="1" ht="20.100000000000001" customHeight="1">
      <c r="A1495" s="196">
        <v>4169</v>
      </c>
      <c r="B1495" s="110" t="s">
        <v>153</v>
      </c>
      <c r="C1495" s="110" t="s">
        <v>12</v>
      </c>
      <c r="D1495" s="132">
        <v>92266</v>
      </c>
      <c r="E1495" s="111" t="str">
        <f>VLOOKUP(D1495,SERVIÇOS_AGOST!$A$7:$D$7425,2,0)</f>
        <v>FABRICAÇÃO DE FÔRMA PARA VIGAS, EM CHAPA DE MADEIRA COMPENSADA PLASTIFICADA, E = 18 MM. AF_09/2020</v>
      </c>
      <c r="F1495" s="112" t="str">
        <f>VLOOKUP(D1495,SERVIÇOS_AGOST!$A$7:$D$7425,3,0)</f>
        <v>M2</v>
      </c>
      <c r="G1495" s="129">
        <f>VLOOKUP(D1495,SERVIÇOS_AGOST!$A$7:$D$7425,4,0)</f>
        <v>185.39</v>
      </c>
      <c r="H1495" s="114">
        <v>185.39</v>
      </c>
      <c r="I1495" s="115"/>
      <c r="K1495" s="116">
        <f>ROUND(H1495*0.72,2)</f>
        <v>133.47999999999999</v>
      </c>
    </row>
    <row r="1496" spans="1:11" s="11" customFormat="1" ht="9.9499999999999993" customHeight="1">
      <c r="A1496" s="135"/>
      <c r="B1496" s="16"/>
      <c r="C1496" s="16"/>
      <c r="D1496" s="16"/>
      <c r="E1496" s="136" t="s">
        <v>442</v>
      </c>
      <c r="F1496" s="125" t="s">
        <v>19</v>
      </c>
      <c r="G1496" s="137" t="s">
        <v>537</v>
      </c>
      <c r="H1496" s="97" t="s">
        <v>443</v>
      </c>
      <c r="I1496" s="138" t="s">
        <v>444</v>
      </c>
    </row>
    <row r="1497" spans="1:11" s="11" customFormat="1" ht="9.9499999999999993" customHeight="1">
      <c r="A1497" s="135"/>
      <c r="B1497" s="16"/>
      <c r="C1497" s="16"/>
      <c r="D1497" s="16"/>
      <c r="E1497" s="44" t="s">
        <v>463</v>
      </c>
      <c r="F1497" s="45" t="s">
        <v>464</v>
      </c>
      <c r="G1497" s="147">
        <v>0.2</v>
      </c>
      <c r="H1497" s="133" t="s">
        <v>465</v>
      </c>
      <c r="I1497" s="51">
        <f t="shared" ref="I1497:I1504" si="84">ROUND(G1497*H1497,2)</f>
        <v>2.94</v>
      </c>
    </row>
    <row r="1498" spans="1:11" s="11" customFormat="1" ht="9.9499999999999993" customHeight="1">
      <c r="A1498" s="135"/>
      <c r="B1498" s="16"/>
      <c r="C1498" s="16"/>
      <c r="D1498" s="16"/>
      <c r="E1498" s="44" t="s">
        <v>466</v>
      </c>
      <c r="F1498" s="45" t="s">
        <v>464</v>
      </c>
      <c r="G1498" s="147">
        <v>0.8</v>
      </c>
      <c r="H1498" s="133" t="s">
        <v>467</v>
      </c>
      <c r="I1498" s="51">
        <f t="shared" si="84"/>
        <v>14.9</v>
      </c>
    </row>
    <row r="1499" spans="1:11" s="11" customFormat="1" ht="20.100000000000001" customHeight="1">
      <c r="A1499" s="135"/>
      <c r="B1499" s="16"/>
      <c r="C1499" s="16"/>
      <c r="D1499" s="16"/>
      <c r="E1499" s="44" t="s">
        <v>468</v>
      </c>
      <c r="F1499" s="45" t="s">
        <v>446</v>
      </c>
      <c r="G1499" s="118" t="s">
        <v>759</v>
      </c>
      <c r="H1499" s="121">
        <v>15.48</v>
      </c>
      <c r="I1499" s="51">
        <f t="shared" si="84"/>
        <v>0.77</v>
      </c>
    </row>
    <row r="1500" spans="1:11" s="11" customFormat="1" ht="20.100000000000001" customHeight="1">
      <c r="A1500" s="135"/>
      <c r="B1500" s="16"/>
      <c r="C1500" s="16"/>
      <c r="D1500" s="16"/>
      <c r="E1500" s="44" t="s">
        <v>469</v>
      </c>
      <c r="F1500" s="45" t="s">
        <v>448</v>
      </c>
      <c r="G1500" s="147">
        <v>0.2</v>
      </c>
      <c r="H1500" s="121">
        <v>14.47</v>
      </c>
      <c r="I1500" s="51">
        <f t="shared" si="84"/>
        <v>2.89</v>
      </c>
    </row>
    <row r="1501" spans="1:11" s="11" customFormat="1" ht="20.100000000000001" customHeight="1">
      <c r="A1501" s="135"/>
      <c r="B1501" s="16"/>
      <c r="C1501" s="16"/>
      <c r="D1501" s="16"/>
      <c r="E1501" s="44" t="s">
        <v>758</v>
      </c>
      <c r="F1501" s="45" t="s">
        <v>478</v>
      </c>
      <c r="G1501" s="147">
        <v>1</v>
      </c>
      <c r="H1501" s="121">
        <v>93.3</v>
      </c>
      <c r="I1501" s="51">
        <f t="shared" si="84"/>
        <v>93.3</v>
      </c>
    </row>
    <row r="1502" spans="1:11" s="11" customFormat="1" ht="9.9499999999999993" customHeight="1">
      <c r="A1502" s="135"/>
      <c r="B1502" s="16"/>
      <c r="C1502" s="16"/>
      <c r="D1502" s="16"/>
      <c r="E1502" s="44" t="s">
        <v>651</v>
      </c>
      <c r="F1502" s="45" t="s">
        <v>53</v>
      </c>
      <c r="G1502" s="147">
        <v>0.12</v>
      </c>
      <c r="H1502" s="121">
        <v>8.8000000000000007</v>
      </c>
      <c r="I1502" s="51">
        <f t="shared" si="84"/>
        <v>1.06</v>
      </c>
    </row>
    <row r="1503" spans="1:11" s="11" customFormat="1" ht="9.9499999999999993" customHeight="1">
      <c r="A1503" s="135"/>
      <c r="B1503" s="16"/>
      <c r="C1503" s="16"/>
      <c r="D1503" s="16"/>
      <c r="E1503" s="44" t="s">
        <v>550</v>
      </c>
      <c r="F1503" s="45" t="s">
        <v>53</v>
      </c>
      <c r="G1503" s="147">
        <v>4.0999999999999996</v>
      </c>
      <c r="H1503" s="121">
        <v>3.47</v>
      </c>
      <c r="I1503" s="51">
        <f t="shared" si="84"/>
        <v>14.23</v>
      </c>
    </row>
    <row r="1504" spans="1:11" s="11" customFormat="1" ht="9.9499999999999993" customHeight="1">
      <c r="A1504" s="135"/>
      <c r="B1504" s="16"/>
      <c r="C1504" s="16"/>
      <c r="D1504" s="16"/>
      <c r="E1504" s="44" t="s">
        <v>756</v>
      </c>
      <c r="F1504" s="45" t="s">
        <v>476</v>
      </c>
      <c r="G1504" s="118" t="s">
        <v>760</v>
      </c>
      <c r="H1504" s="121">
        <v>20</v>
      </c>
      <c r="I1504" s="51">
        <f t="shared" si="84"/>
        <v>3.18</v>
      </c>
    </row>
    <row r="1505" spans="1:11" s="11" customFormat="1" ht="13.7" customHeight="1">
      <c r="A1505" s="135"/>
      <c r="B1505" s="16"/>
      <c r="C1505" s="16"/>
      <c r="D1505" s="16"/>
      <c r="E1505" s="124"/>
      <c r="F1505" s="177" t="s">
        <v>451</v>
      </c>
      <c r="G1505" s="178"/>
      <c r="H1505" s="179"/>
      <c r="I1505" s="168">
        <f>SUM(I1497:I1504)</f>
        <v>133.27000000000001</v>
      </c>
    </row>
    <row r="1506" spans="1:11" s="11" customFormat="1" ht="20.100000000000001" customHeight="1">
      <c r="A1506" s="196">
        <v>4170</v>
      </c>
      <c r="B1506" s="110" t="s">
        <v>153</v>
      </c>
      <c r="C1506" s="110" t="s">
        <v>12</v>
      </c>
      <c r="D1506" s="132">
        <v>92267</v>
      </c>
      <c r="E1506" s="111" t="str">
        <f>VLOOKUP(D1506,SERVIÇOS_AGOST!$A$7:$D$7425,2,0)</f>
        <v>FABRICAÇÃO DE FÔRMA PARA LAJES, EM CHAPA DE MADEIRA COMPENSADA RESINADA, E = 17 MM. AF_09/2020</v>
      </c>
      <c r="F1506" s="112" t="str">
        <f>VLOOKUP(D1506,SERVIÇOS_AGOST!$A$7:$D$7425,3,0)</f>
        <v>M2</v>
      </c>
      <c r="G1506" s="129">
        <f>VLOOKUP(D1506,SERVIÇOS_AGOST!$A$7:$D$7425,4,0)</f>
        <v>70.09</v>
      </c>
      <c r="H1506" s="114">
        <v>70.09</v>
      </c>
      <c r="I1506" s="115"/>
      <c r="K1506" s="116">
        <f>ROUND(H1506*0.72,2)</f>
        <v>50.46</v>
      </c>
    </row>
    <row r="1507" spans="1:11" s="11" customFormat="1" ht="9.9499999999999993" customHeight="1">
      <c r="A1507" s="135"/>
      <c r="B1507" s="16"/>
      <c r="C1507" s="16"/>
      <c r="D1507" s="16"/>
      <c r="E1507" s="136" t="s">
        <v>442</v>
      </c>
      <c r="F1507" s="125" t="s">
        <v>19</v>
      </c>
      <c r="G1507" s="137" t="s">
        <v>537</v>
      </c>
      <c r="H1507" s="97" t="s">
        <v>443</v>
      </c>
      <c r="I1507" s="138" t="s">
        <v>444</v>
      </c>
    </row>
    <row r="1508" spans="1:11" s="11" customFormat="1" ht="9.9499999999999993" customHeight="1">
      <c r="A1508" s="135"/>
      <c r="B1508" s="16"/>
      <c r="C1508" s="16"/>
      <c r="D1508" s="16"/>
      <c r="E1508" s="44" t="s">
        <v>463</v>
      </c>
      <c r="F1508" s="45" t="s">
        <v>464</v>
      </c>
      <c r="G1508" s="118" t="s">
        <v>506</v>
      </c>
      <c r="H1508" s="133" t="s">
        <v>465</v>
      </c>
      <c r="I1508" s="51">
        <f>ROUND(G1508*H1508,2)</f>
        <v>7.0000000000000007E-2</v>
      </c>
    </row>
    <row r="1509" spans="1:11" s="11" customFormat="1" ht="9.9499999999999993" customHeight="1">
      <c r="E1509" s="44" t="s">
        <v>466</v>
      </c>
      <c r="F1509" s="45" t="s">
        <v>464</v>
      </c>
      <c r="G1509" s="192" t="s">
        <v>506</v>
      </c>
      <c r="H1509" s="133" t="s">
        <v>467</v>
      </c>
      <c r="I1509" s="51">
        <f>ROUND(G1509*H1509,2)</f>
        <v>0.09</v>
      </c>
    </row>
    <row r="1510" spans="1:11" s="11" customFormat="1" ht="20.100000000000001" customHeight="1">
      <c r="E1510" s="44" t="s">
        <v>468</v>
      </c>
      <c r="F1510" s="45" t="s">
        <v>446</v>
      </c>
      <c r="G1510" s="192" t="s">
        <v>506</v>
      </c>
      <c r="H1510" s="121">
        <v>15.48</v>
      </c>
      <c r="I1510" s="51">
        <f>ROUND(G1510*H1510,2)</f>
        <v>0.08</v>
      </c>
    </row>
    <row r="1511" spans="1:11" s="11" customFormat="1" ht="20.100000000000001" customHeight="1">
      <c r="A1511" s="135"/>
      <c r="B1511" s="16"/>
      <c r="C1511" s="16"/>
      <c r="D1511" s="16"/>
      <c r="E1511" s="44" t="s">
        <v>469</v>
      </c>
      <c r="F1511" s="45" t="s">
        <v>448</v>
      </c>
      <c r="G1511" s="118" t="s">
        <v>761</v>
      </c>
      <c r="H1511" s="121">
        <v>14.47</v>
      </c>
      <c r="I1511" s="51">
        <f>ROUND(G1511*H1511,2)</f>
        <v>0.32</v>
      </c>
    </row>
    <row r="1512" spans="1:11" s="11" customFormat="1" ht="20.100000000000001" customHeight="1">
      <c r="A1512" s="135"/>
      <c r="B1512" s="16"/>
      <c r="C1512" s="16"/>
      <c r="D1512" s="16"/>
      <c r="E1512" s="44" t="s">
        <v>642</v>
      </c>
      <c r="F1512" s="45" t="s">
        <v>478</v>
      </c>
      <c r="G1512" s="147">
        <v>1</v>
      </c>
      <c r="H1512" s="133" t="s">
        <v>643</v>
      </c>
      <c r="I1512" s="51">
        <f>ROUND(G1512*H1512,2)</f>
        <v>56.5</v>
      </c>
    </row>
    <row r="1513" spans="1:11" s="11" customFormat="1" ht="13.7" customHeight="1">
      <c r="A1513" s="135"/>
      <c r="B1513" s="16"/>
      <c r="C1513" s="16"/>
      <c r="D1513" s="16"/>
      <c r="E1513" s="124"/>
      <c r="F1513" s="177" t="s">
        <v>451</v>
      </c>
      <c r="G1513" s="178"/>
      <c r="H1513" s="179"/>
      <c r="I1513" s="198">
        <v>50.46</v>
      </c>
    </row>
    <row r="1514" spans="1:11" s="11" customFormat="1" ht="20.100000000000001" customHeight="1">
      <c r="A1514" s="196">
        <v>4171</v>
      </c>
      <c r="B1514" s="110" t="s">
        <v>153</v>
      </c>
      <c r="C1514" s="110" t="s">
        <v>12</v>
      </c>
      <c r="D1514" s="132">
        <v>92268</v>
      </c>
      <c r="E1514" s="111" t="str">
        <f>VLOOKUP(D1514,SERVIÇOS_AGOST!$A$7:$D$7425,2,0)</f>
        <v>FABRICAÇÃO DE FÔRMA PARA LAJES, EM CHAPA DE MADEIRA COMPENSADA PLASTIFICADA, E = 18 MM. AF_09/2020</v>
      </c>
      <c r="F1514" s="112" t="str">
        <f>VLOOKUP(D1514,SERVIÇOS_AGOST!$A$7:$D$7425,3,0)</f>
        <v>M2</v>
      </c>
      <c r="G1514" s="129">
        <f>VLOOKUP(D1514,SERVIÇOS_AGOST!$A$7:$D$7425,4,0)</f>
        <v>118.29</v>
      </c>
      <c r="H1514" s="114">
        <v>118.29</v>
      </c>
      <c r="I1514" s="115"/>
      <c r="K1514" s="116">
        <f>ROUND(H1514*0.72,2)</f>
        <v>85.17</v>
      </c>
    </row>
    <row r="1515" spans="1:11" s="11" customFormat="1" ht="9.9499999999999993" customHeight="1">
      <c r="A1515" s="135"/>
      <c r="B1515" s="16"/>
      <c r="C1515" s="16"/>
      <c r="D1515" s="16"/>
      <c r="E1515" s="136" t="s">
        <v>442</v>
      </c>
      <c r="F1515" s="125" t="s">
        <v>19</v>
      </c>
      <c r="G1515" s="137" t="s">
        <v>537</v>
      </c>
      <c r="H1515" s="97" t="s">
        <v>443</v>
      </c>
      <c r="I1515" s="138" t="s">
        <v>444</v>
      </c>
    </row>
    <row r="1516" spans="1:11" s="11" customFormat="1" ht="9.9499999999999993" customHeight="1">
      <c r="A1516" s="135"/>
      <c r="B1516" s="16"/>
      <c r="C1516" s="16"/>
      <c r="D1516" s="16"/>
      <c r="E1516" s="44" t="s">
        <v>463</v>
      </c>
      <c r="F1516" s="45" t="s">
        <v>464</v>
      </c>
      <c r="G1516" s="118" t="s">
        <v>506</v>
      </c>
      <c r="H1516" s="133" t="s">
        <v>465</v>
      </c>
      <c r="I1516" s="51">
        <f>ROUND(G1516*H1516,2)</f>
        <v>7.0000000000000007E-2</v>
      </c>
    </row>
    <row r="1517" spans="1:11" s="11" customFormat="1" ht="9.9499999999999993" customHeight="1">
      <c r="A1517" s="135"/>
      <c r="B1517" s="16"/>
      <c r="C1517" s="16"/>
      <c r="D1517" s="16"/>
      <c r="E1517" s="44" t="s">
        <v>466</v>
      </c>
      <c r="F1517" s="45" t="s">
        <v>464</v>
      </c>
      <c r="G1517" s="118" t="s">
        <v>506</v>
      </c>
      <c r="H1517" s="133" t="s">
        <v>467</v>
      </c>
      <c r="I1517" s="51">
        <f>ROUND(G1517*H1517,2)</f>
        <v>0.09</v>
      </c>
    </row>
    <row r="1518" spans="1:11" s="11" customFormat="1" ht="20.100000000000001" customHeight="1">
      <c r="A1518" s="135"/>
      <c r="B1518" s="16"/>
      <c r="C1518" s="16"/>
      <c r="D1518" s="16"/>
      <c r="E1518" s="44" t="s">
        <v>468</v>
      </c>
      <c r="F1518" s="45" t="s">
        <v>446</v>
      </c>
      <c r="G1518" s="118" t="s">
        <v>506</v>
      </c>
      <c r="H1518" s="121">
        <v>15.48</v>
      </c>
      <c r="I1518" s="51">
        <f>ROUND(G1518*H1518,2)</f>
        <v>0.08</v>
      </c>
    </row>
    <row r="1519" spans="1:11" s="11" customFormat="1" ht="20.100000000000001" customHeight="1">
      <c r="E1519" s="44" t="s">
        <v>469</v>
      </c>
      <c r="F1519" s="45" t="s">
        <v>448</v>
      </c>
      <c r="G1519" s="192" t="s">
        <v>761</v>
      </c>
      <c r="H1519" s="121">
        <v>14.47</v>
      </c>
      <c r="I1519" s="51">
        <f>ROUND(G1519*H1519,2)</f>
        <v>0.32</v>
      </c>
    </row>
    <row r="1520" spans="1:11" s="11" customFormat="1" ht="20.100000000000001" customHeight="1">
      <c r="E1520" s="44" t="s">
        <v>758</v>
      </c>
      <c r="F1520" s="45" t="s">
        <v>478</v>
      </c>
      <c r="G1520" s="184">
        <v>1</v>
      </c>
      <c r="H1520" s="121">
        <v>93.3</v>
      </c>
      <c r="I1520" s="51">
        <f>ROUND(G1520*H1520,2)</f>
        <v>93.3</v>
      </c>
    </row>
    <row r="1521" spans="1:12" s="11" customFormat="1" ht="13.7" customHeight="1">
      <c r="A1521" s="135"/>
      <c r="B1521" s="16"/>
      <c r="C1521" s="16"/>
      <c r="D1521" s="16"/>
      <c r="E1521" s="124"/>
      <c r="F1521" s="177" t="s">
        <v>451</v>
      </c>
      <c r="G1521" s="178"/>
      <c r="H1521" s="179"/>
      <c r="I1521" s="198">
        <v>85.17</v>
      </c>
    </row>
    <row r="1522" spans="1:12" s="11" customFormat="1" ht="20.100000000000001" customHeight="1">
      <c r="A1522" s="196">
        <v>4172</v>
      </c>
      <c r="B1522" s="110" t="s">
        <v>153</v>
      </c>
      <c r="C1522" s="110" t="s">
        <v>12</v>
      </c>
      <c r="D1522" s="132">
        <v>92269</v>
      </c>
      <c r="E1522" s="111" t="str">
        <f>VLOOKUP(D1522,SERVIÇOS_AGOST!$A$7:$D$7425,2,0)</f>
        <v>FABRICAÇÃO DE FÔRMA PARA PILARES E ESTRUTURAS SIMILARES, EM MADEIRA SERRADA, E=25 MM. AF_09/2020</v>
      </c>
      <c r="F1522" s="112" t="str">
        <f>VLOOKUP(D1522,SERVIÇOS_AGOST!$A$7:$D$7425,3,0)</f>
        <v>M2</v>
      </c>
      <c r="G1522" s="171">
        <f>VLOOKUP(D1522,SERVIÇOS_AGOST!$A$7:$D$7425,4,0)</f>
        <v>235.81</v>
      </c>
      <c r="H1522" s="172">
        <v>200.5</v>
      </c>
      <c r="I1522" s="115"/>
    </row>
    <row r="1523" spans="1:12" s="11" customFormat="1" ht="9.9499999999999993" customHeight="1">
      <c r="A1523" s="135"/>
      <c r="B1523" s="16"/>
      <c r="C1523" s="16"/>
      <c r="D1523" s="16"/>
      <c r="E1523" s="136" t="s">
        <v>442</v>
      </c>
      <c r="F1523" s="125" t="s">
        <v>19</v>
      </c>
      <c r="G1523" s="137" t="s">
        <v>537</v>
      </c>
      <c r="H1523" s="97" t="s">
        <v>443</v>
      </c>
      <c r="I1523" s="138" t="s">
        <v>444</v>
      </c>
    </row>
    <row r="1524" spans="1:12" s="11" customFormat="1" ht="9.9499999999999993" customHeight="1">
      <c r="E1524" s="44" t="s">
        <v>463</v>
      </c>
      <c r="F1524" s="45" t="s">
        <v>464</v>
      </c>
      <c r="G1524" s="192" t="s">
        <v>762</v>
      </c>
      <c r="H1524" s="133" t="s">
        <v>465</v>
      </c>
      <c r="I1524" s="51">
        <f t="shared" ref="I1524:I1530" si="85">ROUND(G1524*H1524,2)</f>
        <v>2.1</v>
      </c>
    </row>
    <row r="1525" spans="1:12" s="11" customFormat="1" ht="9.9499999999999993" customHeight="1">
      <c r="E1525" s="44" t="s">
        <v>466</v>
      </c>
      <c r="F1525" s="45" t="s">
        <v>464</v>
      </c>
      <c r="G1525" s="192" t="s">
        <v>763</v>
      </c>
      <c r="H1525" s="133" t="s">
        <v>467</v>
      </c>
      <c r="I1525" s="51">
        <f t="shared" si="85"/>
        <v>11.31</v>
      </c>
    </row>
    <row r="1526" spans="1:12" s="11" customFormat="1" ht="20.100000000000001" customHeight="1">
      <c r="A1526" s="135"/>
      <c r="B1526" s="16"/>
      <c r="C1526" s="16"/>
      <c r="D1526" s="16"/>
      <c r="E1526" s="44" t="s">
        <v>468</v>
      </c>
      <c r="F1526" s="45" t="s">
        <v>446</v>
      </c>
      <c r="G1526" s="118" t="s">
        <v>759</v>
      </c>
      <c r="H1526" s="121">
        <v>15.48</v>
      </c>
      <c r="I1526" s="51">
        <f t="shared" si="85"/>
        <v>0.77</v>
      </c>
    </row>
    <row r="1527" spans="1:12" s="11" customFormat="1" ht="20.100000000000001" customHeight="1">
      <c r="A1527" s="135"/>
      <c r="B1527" s="16"/>
      <c r="C1527" s="16"/>
      <c r="D1527" s="16"/>
      <c r="E1527" s="44" t="s">
        <v>469</v>
      </c>
      <c r="F1527" s="45" t="s">
        <v>448</v>
      </c>
      <c r="G1527" s="118" t="s">
        <v>764</v>
      </c>
      <c r="H1527" s="121">
        <v>14.47</v>
      </c>
      <c r="I1527" s="51">
        <f t="shared" si="85"/>
        <v>2.91</v>
      </c>
    </row>
    <row r="1528" spans="1:12" s="11" customFormat="1" ht="9.9499999999999993" customHeight="1">
      <c r="A1528" s="135"/>
      <c r="B1528" s="16"/>
      <c r="C1528" s="16"/>
      <c r="D1528" s="16"/>
      <c r="E1528" s="44" t="s">
        <v>550</v>
      </c>
      <c r="F1528" s="45" t="s">
        <v>53</v>
      </c>
      <c r="G1528" s="118" t="s">
        <v>765</v>
      </c>
      <c r="H1528" s="121">
        <v>3.47</v>
      </c>
      <c r="I1528" s="51">
        <f t="shared" si="85"/>
        <v>15.38</v>
      </c>
    </row>
    <row r="1529" spans="1:12" s="11" customFormat="1" ht="9.9499999999999993" customHeight="1">
      <c r="A1529" s="135"/>
      <c r="B1529" s="16"/>
      <c r="C1529" s="16"/>
      <c r="D1529" s="16"/>
      <c r="E1529" s="44" t="s">
        <v>756</v>
      </c>
      <c r="F1529" s="45" t="s">
        <v>476</v>
      </c>
      <c r="G1529" s="118" t="s">
        <v>766</v>
      </c>
      <c r="H1529" s="121">
        <v>20</v>
      </c>
      <c r="I1529" s="51">
        <f t="shared" si="85"/>
        <v>1.72</v>
      </c>
    </row>
    <row r="1530" spans="1:12" s="11" customFormat="1" ht="20.100000000000001" customHeight="1">
      <c r="E1530" s="44" t="s">
        <v>552</v>
      </c>
      <c r="F1530" s="45" t="s">
        <v>53</v>
      </c>
      <c r="G1530" s="184">
        <f>6.53-0.118735543</f>
        <v>6.4112644570000006</v>
      </c>
      <c r="H1530" s="121">
        <v>25.94</v>
      </c>
      <c r="I1530" s="51">
        <f t="shared" si="85"/>
        <v>166.31</v>
      </c>
      <c r="K1530" s="134">
        <f>I1531-H1522</f>
        <v>-30.72</v>
      </c>
      <c r="L1530" s="134">
        <f>K1530/H1530</f>
        <v>-1.1842713955281419</v>
      </c>
    </row>
    <row r="1531" spans="1:12" s="11" customFormat="1" ht="13.7" customHeight="1">
      <c r="F1531" s="177" t="s">
        <v>451</v>
      </c>
      <c r="G1531" s="178"/>
      <c r="H1531" s="179"/>
      <c r="I1531" s="168">
        <v>169.78</v>
      </c>
    </row>
    <row r="1532" spans="1:12" s="11" customFormat="1" ht="20.100000000000001" customHeight="1">
      <c r="A1532" s="196">
        <v>4173</v>
      </c>
      <c r="B1532" s="110" t="s">
        <v>153</v>
      </c>
      <c r="C1532" s="110" t="s">
        <v>12</v>
      </c>
      <c r="D1532" s="132">
        <v>92270</v>
      </c>
      <c r="E1532" s="111" t="str">
        <f>VLOOKUP(D1532,SERVIÇOS_AGOST!$A$7:$D$7425,2,0)</f>
        <v>FABRICAÇÃO DE FÔRMA PARA VIGAS, COM MADEIRA SERRADA, E = 25 MM. AF_09/2020</v>
      </c>
      <c r="F1532" s="112" t="str">
        <f>VLOOKUP(D1532,SERVIÇOS_AGOST!$A$7:$D$7425,3,0)</f>
        <v>M2</v>
      </c>
      <c r="G1532" s="171">
        <f>VLOOKUP(D1532,SERVIÇOS_AGOST!$A$7:$D$7425,4,0)</f>
        <v>176.93</v>
      </c>
      <c r="H1532" s="172">
        <v>127.4</v>
      </c>
      <c r="I1532" s="115"/>
    </row>
    <row r="1533" spans="1:12" s="11" customFormat="1" ht="9.9499999999999993" customHeight="1">
      <c r="A1533" s="135"/>
      <c r="B1533" s="16"/>
      <c r="C1533" s="16"/>
      <c r="D1533" s="16"/>
      <c r="E1533" s="136" t="s">
        <v>442</v>
      </c>
      <c r="F1533" s="125" t="s">
        <v>19</v>
      </c>
      <c r="G1533" s="137" t="s">
        <v>537</v>
      </c>
      <c r="H1533" s="97" t="s">
        <v>443</v>
      </c>
      <c r="I1533" s="138" t="s">
        <v>444</v>
      </c>
    </row>
    <row r="1534" spans="1:12" s="11" customFormat="1" ht="9.9499999999999993" customHeight="1">
      <c r="A1534" s="135"/>
      <c r="B1534" s="16"/>
      <c r="C1534" s="16"/>
      <c r="D1534" s="16"/>
      <c r="E1534" s="44" t="s">
        <v>463</v>
      </c>
      <c r="F1534" s="45" t="s">
        <v>464</v>
      </c>
      <c r="G1534" s="147">
        <v>0.15</v>
      </c>
      <c r="H1534" s="133" t="s">
        <v>465</v>
      </c>
      <c r="I1534" s="51">
        <f t="shared" ref="I1534:I1540" si="86">ROUND(G1534*H1534,2)</f>
        <v>2.2000000000000002</v>
      </c>
    </row>
    <row r="1535" spans="1:12" s="11" customFormat="1" ht="9.9499999999999993" customHeight="1">
      <c r="A1535" s="135"/>
      <c r="B1535" s="16"/>
      <c r="C1535" s="16"/>
      <c r="D1535" s="16"/>
      <c r="E1535" s="44" t="s">
        <v>466</v>
      </c>
      <c r="F1535" s="45" t="s">
        <v>464</v>
      </c>
      <c r="G1535" s="147">
        <v>0.5</v>
      </c>
      <c r="H1535" s="133" t="s">
        <v>467</v>
      </c>
      <c r="I1535" s="51">
        <f t="shared" si="86"/>
        <v>9.32</v>
      </c>
    </row>
    <row r="1536" spans="1:12" s="11" customFormat="1" ht="20.100000000000001" customHeight="1">
      <c r="E1536" s="44" t="s">
        <v>468</v>
      </c>
      <c r="F1536" s="45" t="s">
        <v>446</v>
      </c>
      <c r="G1536" s="192" t="s">
        <v>767</v>
      </c>
      <c r="H1536" s="121">
        <v>15.48</v>
      </c>
      <c r="I1536" s="51">
        <f t="shared" si="86"/>
        <v>0.87</v>
      </c>
    </row>
    <row r="1537" spans="1:12" s="11" customFormat="1" ht="20.100000000000001" customHeight="1">
      <c r="E1537" s="44" t="s">
        <v>469</v>
      </c>
      <c r="F1537" s="45" t="s">
        <v>448</v>
      </c>
      <c r="G1537" s="192" t="s">
        <v>768</v>
      </c>
      <c r="H1537" s="121">
        <v>14.47</v>
      </c>
      <c r="I1537" s="51">
        <f t="shared" si="86"/>
        <v>3.24</v>
      </c>
    </row>
    <row r="1538" spans="1:12" s="11" customFormat="1" ht="9.9499999999999993" customHeight="1">
      <c r="A1538" s="135"/>
      <c r="B1538" s="16"/>
      <c r="C1538" s="16"/>
      <c r="D1538" s="16"/>
      <c r="E1538" s="44" t="s">
        <v>550</v>
      </c>
      <c r="F1538" s="45" t="s">
        <v>53</v>
      </c>
      <c r="G1538" s="147">
        <v>4</v>
      </c>
      <c r="H1538" s="121">
        <v>3.47</v>
      </c>
      <c r="I1538" s="51">
        <f t="shared" si="86"/>
        <v>13.88</v>
      </c>
    </row>
    <row r="1539" spans="1:12" s="11" customFormat="1" ht="9.9499999999999993" customHeight="1">
      <c r="A1539" s="135"/>
      <c r="B1539" s="16"/>
      <c r="C1539" s="16"/>
      <c r="D1539" s="16"/>
      <c r="E1539" s="44" t="s">
        <v>756</v>
      </c>
      <c r="F1539" s="45" t="s">
        <v>476</v>
      </c>
      <c r="G1539" s="147">
        <v>0.12</v>
      </c>
      <c r="H1539" s="121">
        <v>20</v>
      </c>
      <c r="I1539" s="51">
        <f t="shared" si="86"/>
        <v>2.4</v>
      </c>
    </row>
    <row r="1540" spans="1:12" s="11" customFormat="1" ht="20.100000000000001" customHeight="1">
      <c r="A1540" s="135"/>
      <c r="B1540" s="16"/>
      <c r="C1540" s="16"/>
      <c r="D1540" s="16"/>
      <c r="E1540" s="44" t="s">
        <v>552</v>
      </c>
      <c r="F1540" s="45" t="s">
        <v>53</v>
      </c>
      <c r="G1540" s="147">
        <f>4.448-0.766769468</f>
        <v>3.6812305320000003</v>
      </c>
      <c r="H1540" s="121">
        <v>25.94</v>
      </c>
      <c r="I1540" s="51">
        <f t="shared" si="86"/>
        <v>95.49</v>
      </c>
      <c r="K1540" s="134">
        <f>I1541-H1532</f>
        <v>0</v>
      </c>
      <c r="L1540" s="134">
        <f>K1540/H1540</f>
        <v>0</v>
      </c>
    </row>
    <row r="1541" spans="1:12" s="11" customFormat="1" ht="13.7" customHeight="1">
      <c r="A1541" s="135"/>
      <c r="B1541" s="16"/>
      <c r="C1541" s="16"/>
      <c r="D1541" s="16"/>
      <c r="E1541" s="124"/>
      <c r="F1541" s="177" t="s">
        <v>451</v>
      </c>
      <c r="G1541" s="178"/>
      <c r="H1541" s="179"/>
      <c r="I1541" s="168">
        <f>SUM(I1534:I1540)</f>
        <v>127.39999999999999</v>
      </c>
    </row>
    <row r="1542" spans="1:12" s="11" customFormat="1" ht="9.9499999999999993" customHeight="1">
      <c r="A1542" s="196">
        <v>4174</v>
      </c>
      <c r="B1542" s="110" t="s">
        <v>153</v>
      </c>
      <c r="C1542" s="110" t="s">
        <v>12</v>
      </c>
      <c r="D1542" s="132">
        <v>92271</v>
      </c>
      <c r="E1542" s="111" t="str">
        <f>VLOOKUP(D1542,SERVIÇOS_AGOST!$A$7:$D$7425,2,0)</f>
        <v>FABRICAÇÃO DE FÔRMA PARA LAJES, EM MADEIRA SERRADA, E=25 MM. AF_09/2020</v>
      </c>
      <c r="F1542" s="112" t="str">
        <f>VLOOKUP(D1542,SERVIÇOS_AGOST!$A$7:$D$7425,3,0)</f>
        <v>M2</v>
      </c>
      <c r="G1542" s="129">
        <f>VLOOKUP(D1542,SERVIÇOS_AGOST!$A$7:$D$7425,4,0)</f>
        <v>117.95</v>
      </c>
      <c r="H1542" s="114">
        <v>117.95</v>
      </c>
      <c r="I1542" s="115"/>
      <c r="K1542" s="116">
        <f>ROUND(H1542*0.72,2)</f>
        <v>84.92</v>
      </c>
    </row>
    <row r="1543" spans="1:12" s="11" customFormat="1" ht="9.9499999999999993" customHeight="1">
      <c r="A1543" s="135"/>
      <c r="B1543" s="16"/>
      <c r="C1543" s="16"/>
      <c r="D1543" s="16"/>
      <c r="E1543" s="136" t="s">
        <v>442</v>
      </c>
      <c r="F1543" s="125" t="s">
        <v>19</v>
      </c>
      <c r="G1543" s="137" t="s">
        <v>537</v>
      </c>
      <c r="H1543" s="97" t="s">
        <v>443</v>
      </c>
      <c r="I1543" s="138" t="s">
        <v>444</v>
      </c>
    </row>
    <row r="1544" spans="1:12" s="11" customFormat="1" ht="9.9499999999999993" customHeight="1">
      <c r="A1544" s="135"/>
      <c r="B1544" s="16"/>
      <c r="C1544" s="16"/>
      <c r="D1544" s="16"/>
      <c r="E1544" s="44" t="s">
        <v>463</v>
      </c>
      <c r="F1544" s="45" t="s">
        <v>464</v>
      </c>
      <c r="G1544" s="118" t="s">
        <v>769</v>
      </c>
      <c r="H1544" s="133" t="s">
        <v>465</v>
      </c>
      <c r="I1544" s="51">
        <f>ROUND(G1544*H1544,2)</f>
        <v>0.04</v>
      </c>
    </row>
    <row r="1545" spans="1:12" s="11" customFormat="1" ht="9.9499999999999993" customHeight="1">
      <c r="A1545" s="135"/>
      <c r="B1545" s="16"/>
      <c r="C1545" s="16"/>
      <c r="D1545" s="16"/>
      <c r="E1545" s="44" t="s">
        <v>466</v>
      </c>
      <c r="F1545" s="45" t="s">
        <v>464</v>
      </c>
      <c r="G1545" s="118" t="s">
        <v>769</v>
      </c>
      <c r="H1545" s="133" t="s">
        <v>467</v>
      </c>
      <c r="I1545" s="51">
        <f>ROUND(G1545*H1545,2)</f>
        <v>0.06</v>
      </c>
    </row>
    <row r="1546" spans="1:12" s="11" customFormat="1" ht="20.100000000000001" customHeight="1">
      <c r="A1546" s="135"/>
      <c r="B1546" s="16"/>
      <c r="C1546" s="16"/>
      <c r="D1546" s="16"/>
      <c r="E1546" s="44" t="s">
        <v>468</v>
      </c>
      <c r="F1546" s="45" t="s">
        <v>446</v>
      </c>
      <c r="G1546" s="118" t="s">
        <v>769</v>
      </c>
      <c r="H1546" s="121">
        <v>15.48</v>
      </c>
      <c r="I1546" s="51">
        <f>ROUND(G1546*H1546,2)</f>
        <v>0.05</v>
      </c>
    </row>
    <row r="1547" spans="1:12" s="11" customFormat="1" ht="20.100000000000001" customHeight="1">
      <c r="A1547" s="135"/>
      <c r="B1547" s="16"/>
      <c r="C1547" s="16"/>
      <c r="D1547" s="16"/>
      <c r="E1547" s="44" t="s">
        <v>469</v>
      </c>
      <c r="F1547" s="45" t="s">
        <v>448</v>
      </c>
      <c r="G1547" s="118" t="s">
        <v>770</v>
      </c>
      <c r="H1547" s="121">
        <v>14.47</v>
      </c>
      <c r="I1547" s="51">
        <f>ROUND(G1547*H1547,2)</f>
        <v>0.15</v>
      </c>
    </row>
    <row r="1548" spans="1:12" s="11" customFormat="1" ht="20.100000000000001" customHeight="1">
      <c r="A1548" s="135"/>
      <c r="B1548" s="16"/>
      <c r="C1548" s="16"/>
      <c r="D1548" s="16"/>
      <c r="E1548" s="44" t="s">
        <v>552</v>
      </c>
      <c r="F1548" s="45" t="s">
        <v>53</v>
      </c>
      <c r="G1548" s="147">
        <f>3.855-0.5929067077</f>
        <v>3.2620932922999999</v>
      </c>
      <c r="H1548" s="121">
        <v>25.94</v>
      </c>
      <c r="I1548" s="51">
        <f>ROUND(G1548*H1548,2)</f>
        <v>84.62</v>
      </c>
      <c r="K1548" s="134">
        <f>I1549-K1542</f>
        <v>0</v>
      </c>
      <c r="L1548" s="134">
        <f>K1548/H1548</f>
        <v>0</v>
      </c>
    </row>
    <row r="1549" spans="1:12" s="11" customFormat="1" ht="13.7" customHeight="1">
      <c r="A1549" s="135"/>
      <c r="B1549" s="16"/>
      <c r="C1549" s="16"/>
      <c r="D1549" s="16"/>
      <c r="E1549" s="124"/>
      <c r="F1549" s="177" t="s">
        <v>451</v>
      </c>
      <c r="G1549" s="178"/>
      <c r="H1549" s="179"/>
      <c r="I1549" s="168">
        <f>SUM(I1544:I1548)</f>
        <v>84.92</v>
      </c>
    </row>
    <row r="1550" spans="1:12" s="11" customFormat="1" ht="9.9499999999999993" customHeight="1">
      <c r="A1550" s="196">
        <v>4175</v>
      </c>
      <c r="B1550" s="110" t="s">
        <v>153</v>
      </c>
      <c r="C1550" s="110" t="s">
        <v>12</v>
      </c>
      <c r="D1550" s="132">
        <v>92272</v>
      </c>
      <c r="E1550" s="111" t="str">
        <f>VLOOKUP(D1550,SERVIÇOS_AGOST!$A$7:$D$7425,2,0)</f>
        <v>FABRICAÇÃO DE ESCORAS DE VIGA DO TIPO GARFO, EM MADEIRA. AF_09/2020</v>
      </c>
      <c r="F1550" s="112" t="str">
        <f>VLOOKUP(D1550,SERVIÇOS_AGOST!$A$7:$D$7425,3,0)</f>
        <v>M</v>
      </c>
      <c r="G1550" s="171">
        <f>VLOOKUP(D1550,SERVIÇOS_AGOST!$A$7:$D$7425,4,0)</f>
        <v>45.06</v>
      </c>
      <c r="H1550" s="172">
        <v>32.450000000000003</v>
      </c>
      <c r="I1550" s="115"/>
    </row>
    <row r="1551" spans="1:12" s="11" customFormat="1" ht="9.9499999999999993" customHeight="1">
      <c r="A1551" s="135"/>
      <c r="B1551" s="16"/>
      <c r="C1551" s="16"/>
      <c r="D1551" s="16"/>
      <c r="E1551" s="136" t="s">
        <v>442</v>
      </c>
      <c r="F1551" s="125" t="s">
        <v>19</v>
      </c>
      <c r="G1551" s="137" t="s">
        <v>537</v>
      </c>
      <c r="H1551" s="97" t="s">
        <v>443</v>
      </c>
      <c r="I1551" s="138" t="s">
        <v>444</v>
      </c>
    </row>
    <row r="1552" spans="1:12" s="11" customFormat="1" ht="9.9499999999999993" customHeight="1">
      <c r="A1552" s="135"/>
      <c r="B1552" s="16"/>
      <c r="C1552" s="16"/>
      <c r="D1552" s="16"/>
      <c r="E1552" s="44" t="s">
        <v>463</v>
      </c>
      <c r="F1552" s="45" t="s">
        <v>464</v>
      </c>
      <c r="G1552" s="118" t="s">
        <v>681</v>
      </c>
      <c r="H1552" s="133" t="s">
        <v>465</v>
      </c>
      <c r="I1552" s="51">
        <f t="shared" ref="I1552:I1558" si="87">ROUND(G1552*H1552,2)</f>
        <v>0.47</v>
      </c>
    </row>
    <row r="1553" spans="1:12" s="11" customFormat="1" ht="9.9499999999999993" customHeight="1">
      <c r="A1553" s="135"/>
      <c r="B1553" s="16"/>
      <c r="C1553" s="16"/>
      <c r="D1553" s="16"/>
      <c r="E1553" s="44" t="s">
        <v>466</v>
      </c>
      <c r="F1553" s="45" t="s">
        <v>464</v>
      </c>
      <c r="G1553" s="118" t="s">
        <v>771</v>
      </c>
      <c r="H1553" s="133" t="s">
        <v>467</v>
      </c>
      <c r="I1553" s="51">
        <f t="shared" si="87"/>
        <v>1.55</v>
      </c>
    </row>
    <row r="1554" spans="1:12" s="11" customFormat="1" ht="20.100000000000001" customHeight="1">
      <c r="A1554" s="135"/>
      <c r="B1554" s="16"/>
      <c r="C1554" s="16"/>
      <c r="D1554" s="16"/>
      <c r="E1554" s="44" t="s">
        <v>468</v>
      </c>
      <c r="F1554" s="45" t="s">
        <v>446</v>
      </c>
      <c r="G1554" s="118" t="s">
        <v>761</v>
      </c>
      <c r="H1554" s="121">
        <v>15.48</v>
      </c>
      <c r="I1554" s="51">
        <f t="shared" si="87"/>
        <v>0.34</v>
      </c>
    </row>
    <row r="1555" spans="1:12" s="11" customFormat="1" ht="20.100000000000001" customHeight="1">
      <c r="A1555" s="135"/>
      <c r="B1555" s="16"/>
      <c r="C1555" s="16"/>
      <c r="D1555" s="16"/>
      <c r="E1555" s="44" t="s">
        <v>469</v>
      </c>
      <c r="F1555" s="45" t="s">
        <v>448</v>
      </c>
      <c r="G1555" s="118" t="s">
        <v>772</v>
      </c>
      <c r="H1555" s="121">
        <v>14.47</v>
      </c>
      <c r="I1555" s="51">
        <f t="shared" si="87"/>
        <v>1.27</v>
      </c>
    </row>
    <row r="1556" spans="1:12" s="11" customFormat="1" ht="20.100000000000001" customHeight="1">
      <c r="A1556" s="135"/>
      <c r="B1556" s="16"/>
      <c r="C1556" s="16"/>
      <c r="D1556" s="16"/>
      <c r="E1556" s="44" t="s">
        <v>758</v>
      </c>
      <c r="F1556" s="45" t="s">
        <v>478</v>
      </c>
      <c r="G1556" s="118" t="s">
        <v>773</v>
      </c>
      <c r="H1556" s="121">
        <v>93.3</v>
      </c>
      <c r="I1556" s="51">
        <f t="shared" si="87"/>
        <v>12.69</v>
      </c>
    </row>
    <row r="1557" spans="1:12" s="11" customFormat="1" ht="9.9499999999999993" customHeight="1">
      <c r="A1557" s="135"/>
      <c r="B1557" s="16"/>
      <c r="C1557" s="16"/>
      <c r="D1557" s="16"/>
      <c r="E1557" s="44" t="s">
        <v>651</v>
      </c>
      <c r="F1557" s="45" t="s">
        <v>53</v>
      </c>
      <c r="G1557" s="147">
        <f>2.342-0.53636363</f>
        <v>1.8056363700000002</v>
      </c>
      <c r="H1557" s="121">
        <v>8.8000000000000007</v>
      </c>
      <c r="I1557" s="51">
        <f t="shared" si="87"/>
        <v>15.89</v>
      </c>
      <c r="K1557" s="134">
        <f>I1559-H1550</f>
        <v>0</v>
      </c>
      <c r="L1557" s="134">
        <f>K1557/H1557</f>
        <v>0</v>
      </c>
    </row>
    <row r="1558" spans="1:12" s="11" customFormat="1" ht="9.9499999999999993" customHeight="1">
      <c r="A1558" s="135"/>
      <c r="B1558" s="16"/>
      <c r="C1558" s="16"/>
      <c r="D1558" s="16"/>
      <c r="E1558" s="44" t="s">
        <v>756</v>
      </c>
      <c r="F1558" s="45" t="s">
        <v>476</v>
      </c>
      <c r="G1558" s="118" t="s">
        <v>707</v>
      </c>
      <c r="H1558" s="121">
        <v>20</v>
      </c>
      <c r="I1558" s="51">
        <f t="shared" si="87"/>
        <v>0.24</v>
      </c>
    </row>
    <row r="1559" spans="1:12" s="11" customFormat="1" ht="13.7" customHeight="1">
      <c r="A1559" s="135"/>
      <c r="B1559" s="16"/>
      <c r="C1559" s="16"/>
      <c r="D1559" s="16"/>
      <c r="E1559" s="124"/>
      <c r="F1559" s="177" t="s">
        <v>451</v>
      </c>
      <c r="G1559" s="178"/>
      <c r="H1559" s="179"/>
      <c r="I1559" s="168">
        <f>SUM(I1552:I1558)</f>
        <v>32.450000000000003</v>
      </c>
    </row>
    <row r="1560" spans="1:12" s="11" customFormat="1" ht="20.100000000000001" customHeight="1">
      <c r="A1560" s="196">
        <v>4176</v>
      </c>
      <c r="B1560" s="110" t="s">
        <v>153</v>
      </c>
      <c r="C1560" s="110" t="s">
        <v>12</v>
      </c>
      <c r="D1560" s="132">
        <v>92273</v>
      </c>
      <c r="E1560" s="111" t="str">
        <f>VLOOKUP(D1560,SERVIÇOS_AGOST!$A$7:$D$7425,2,0)</f>
        <v>FABRICAÇÃO DE ESCORAS DO TIPO PONTALETE, EM MADEIRA, PARA PÉ-DIREITO SIMPLES. AF_09/2020</v>
      </c>
      <c r="F1560" s="112" t="str">
        <f>VLOOKUP(D1560,SERVIÇOS_AGOST!$A$7:$D$7425,3,0)</f>
        <v>M</v>
      </c>
      <c r="G1560" s="171">
        <f>VLOOKUP(D1560,SERVIÇOS_AGOST!$A$7:$D$7425,4,0)</f>
        <v>17.54</v>
      </c>
      <c r="H1560" s="121">
        <v>14.05</v>
      </c>
      <c r="I1560" s="115"/>
    </row>
    <row r="1561" spans="1:12" s="11" customFormat="1" ht="9.9499999999999993" customHeight="1">
      <c r="A1561" s="135"/>
      <c r="B1561" s="16"/>
      <c r="C1561" s="16"/>
      <c r="D1561" s="16"/>
      <c r="E1561" s="136" t="s">
        <v>442</v>
      </c>
      <c r="F1561" s="125" t="s">
        <v>19</v>
      </c>
      <c r="G1561" s="137" t="s">
        <v>537</v>
      </c>
      <c r="H1561" s="97" t="s">
        <v>443</v>
      </c>
      <c r="I1561" s="138" t="s">
        <v>444</v>
      </c>
    </row>
    <row r="1562" spans="1:12" s="11" customFormat="1" ht="9.9499999999999993" customHeight="1">
      <c r="A1562" s="135"/>
      <c r="B1562" s="16"/>
      <c r="C1562" s="16"/>
      <c r="D1562" s="16"/>
      <c r="E1562" s="44" t="s">
        <v>463</v>
      </c>
      <c r="F1562" s="45" t="s">
        <v>464</v>
      </c>
      <c r="G1562" s="118" t="s">
        <v>774</v>
      </c>
      <c r="H1562" s="133" t="s">
        <v>465</v>
      </c>
      <c r="I1562" s="51">
        <f t="shared" ref="I1562:I1567" si="88">ROUND(G1562*H1562,2)</f>
        <v>0.31</v>
      </c>
    </row>
    <row r="1563" spans="1:12" s="11" customFormat="1" ht="9.9499999999999993" customHeight="1">
      <c r="A1563" s="135"/>
      <c r="B1563" s="16"/>
      <c r="C1563" s="16"/>
      <c r="D1563" s="16"/>
      <c r="E1563" s="44" t="s">
        <v>466</v>
      </c>
      <c r="F1563" s="45" t="s">
        <v>464</v>
      </c>
      <c r="G1563" s="118" t="s">
        <v>775</v>
      </c>
      <c r="H1563" s="133" t="s">
        <v>467</v>
      </c>
      <c r="I1563" s="51">
        <f t="shared" si="88"/>
        <v>1.7</v>
      </c>
    </row>
    <row r="1564" spans="1:12" s="11" customFormat="1" ht="20.100000000000001" customHeight="1">
      <c r="A1564" s="135"/>
      <c r="B1564" s="16"/>
      <c r="C1564" s="16"/>
      <c r="D1564" s="16"/>
      <c r="E1564" s="44" t="s">
        <v>468</v>
      </c>
      <c r="F1564" s="45" t="s">
        <v>446</v>
      </c>
      <c r="G1564" s="118" t="s">
        <v>701</v>
      </c>
      <c r="H1564" s="121">
        <v>15.48</v>
      </c>
      <c r="I1564" s="51">
        <f t="shared" si="88"/>
        <v>0.11</v>
      </c>
    </row>
    <row r="1565" spans="1:12" s="11" customFormat="1" ht="20.100000000000001" customHeight="1">
      <c r="A1565" s="135"/>
      <c r="B1565" s="16"/>
      <c r="C1565" s="16"/>
      <c r="D1565" s="16"/>
      <c r="E1565" s="44" t="s">
        <v>469</v>
      </c>
      <c r="F1565" s="45" t="s">
        <v>448</v>
      </c>
      <c r="G1565" s="118" t="s">
        <v>683</v>
      </c>
      <c r="H1565" s="121">
        <v>14.47</v>
      </c>
      <c r="I1565" s="51">
        <f t="shared" si="88"/>
        <v>0.43</v>
      </c>
    </row>
    <row r="1566" spans="1:12" s="11" customFormat="1" ht="9.9499999999999993" customHeight="1">
      <c r="A1566" s="135"/>
      <c r="B1566" s="16"/>
      <c r="C1566" s="16"/>
      <c r="D1566" s="16"/>
      <c r="E1566" s="44" t="s">
        <v>651</v>
      </c>
      <c r="F1566" s="45" t="s">
        <v>53</v>
      </c>
      <c r="G1566" s="147">
        <f>1.31-0.05568181818</f>
        <v>1.25431818182</v>
      </c>
      <c r="H1566" s="121">
        <v>8.8000000000000007</v>
      </c>
      <c r="I1566" s="51">
        <f t="shared" si="88"/>
        <v>11.04</v>
      </c>
    </row>
    <row r="1567" spans="1:12" s="11" customFormat="1" ht="9.9499999999999993" customHeight="1">
      <c r="A1567" s="135"/>
      <c r="B1567" s="16"/>
      <c r="C1567" s="16"/>
      <c r="D1567" s="16"/>
      <c r="E1567" s="44" t="s">
        <v>756</v>
      </c>
      <c r="F1567" s="45" t="s">
        <v>476</v>
      </c>
      <c r="G1567" s="118" t="s">
        <v>776</v>
      </c>
      <c r="H1567" s="121">
        <v>20</v>
      </c>
      <c r="I1567" s="51">
        <f t="shared" si="88"/>
        <v>0.46</v>
      </c>
    </row>
    <row r="1568" spans="1:12" s="11" customFormat="1" ht="13.7" customHeight="1">
      <c r="A1568" s="135"/>
      <c r="B1568" s="16"/>
      <c r="C1568" s="16"/>
      <c r="D1568" s="16"/>
      <c r="E1568" s="124"/>
      <c r="F1568" s="177" t="s">
        <v>451</v>
      </c>
      <c r="G1568" s="178"/>
      <c r="H1568" s="179"/>
      <c r="I1568" s="168">
        <v>12.63</v>
      </c>
      <c r="K1568" s="134">
        <f>I1568-H1560</f>
        <v>-1.42</v>
      </c>
      <c r="L1568" s="134">
        <f>K1568/H1566</f>
        <v>-0.16136363636363635</v>
      </c>
    </row>
    <row r="1569" spans="1:12" s="11" customFormat="1" ht="30" customHeight="1">
      <c r="A1569" s="196">
        <v>4177</v>
      </c>
      <c r="B1569" s="110" t="s">
        <v>153</v>
      </c>
      <c r="C1569" s="110" t="s">
        <v>12</v>
      </c>
      <c r="D1569" s="132">
        <v>92415</v>
      </c>
      <c r="E1569" s="111" t="str">
        <f>VLOOKUP(D1569,SERVIÇOS_AGOST!$A$7:$D$7425,2,0)</f>
        <v>MONTAGEM E DESMONTAGEM DE FÔRMA DE PILARES RETANGULARES E ESTRUTURAS SIMILARES, PÉ-DIREITO SIMPLES, EM CHAPA DE MADEIRA COMPENSADA RESINADA, 2 UTILIZAÇÕES. AF_09/2020</v>
      </c>
      <c r="F1569" s="112" t="str">
        <f>VLOOKUP(D1569,SERVIÇOS_AGOST!$A$7:$D$7425,3,0)</f>
        <v>M2</v>
      </c>
      <c r="G1569" s="129">
        <f>VLOOKUP(D1569,SERVIÇOS_AGOST!$A$7:$D$7425,4,0)</f>
        <v>128.97</v>
      </c>
      <c r="H1569" s="114">
        <v>128.97</v>
      </c>
      <c r="I1569" s="115"/>
      <c r="K1569" s="116">
        <f>ROUND(H1569*0.72,2)</f>
        <v>92.86</v>
      </c>
    </row>
    <row r="1570" spans="1:12" s="11" customFormat="1" ht="9.9499999999999993" customHeight="1">
      <c r="A1570" s="135"/>
      <c r="B1570" s="16"/>
      <c r="C1570" s="16"/>
      <c r="D1570" s="16"/>
      <c r="E1570" s="136" t="s">
        <v>442</v>
      </c>
      <c r="F1570" s="125" t="s">
        <v>19</v>
      </c>
      <c r="G1570" s="137" t="s">
        <v>537</v>
      </c>
      <c r="H1570" s="97" t="s">
        <v>443</v>
      </c>
      <c r="I1570" s="138" t="s">
        <v>444</v>
      </c>
    </row>
    <row r="1571" spans="1:12" s="11" customFormat="1" ht="9.9499999999999993" customHeight="1">
      <c r="A1571" s="135"/>
      <c r="B1571" s="16"/>
      <c r="C1571" s="16"/>
      <c r="D1571" s="16"/>
      <c r="E1571" s="44" t="s">
        <v>463</v>
      </c>
      <c r="F1571" s="45" t="s">
        <v>464</v>
      </c>
      <c r="G1571" s="147">
        <v>0.2</v>
      </c>
      <c r="H1571" s="133" t="s">
        <v>465</v>
      </c>
      <c r="I1571" s="51">
        <f t="shared" ref="I1571:I1578" si="89">ROUND(G1571*H1571,2)</f>
        <v>2.94</v>
      </c>
    </row>
    <row r="1572" spans="1:12" s="11" customFormat="1" ht="9.9499999999999993" customHeight="1">
      <c r="A1572" s="135"/>
      <c r="B1572" s="16"/>
      <c r="C1572" s="16"/>
      <c r="D1572" s="16"/>
      <c r="E1572" s="44" t="s">
        <v>466</v>
      </c>
      <c r="F1572" s="45" t="s">
        <v>464</v>
      </c>
      <c r="G1572" s="147">
        <v>1</v>
      </c>
      <c r="H1572" s="133" t="s">
        <v>467</v>
      </c>
      <c r="I1572" s="51">
        <f t="shared" si="89"/>
        <v>18.63</v>
      </c>
    </row>
    <row r="1573" spans="1:12" s="11" customFormat="1" ht="20.100000000000001" customHeight="1">
      <c r="A1573" s="135"/>
      <c r="B1573" s="16"/>
      <c r="C1573" s="16"/>
      <c r="D1573" s="16"/>
      <c r="E1573" s="44" t="s">
        <v>777</v>
      </c>
      <c r="F1573" s="45" t="s">
        <v>478</v>
      </c>
      <c r="G1573" s="147">
        <f>0.525-0.10163291</f>
        <v>0.42336709</v>
      </c>
      <c r="H1573" s="121">
        <v>153.1</v>
      </c>
      <c r="I1573" s="51">
        <f t="shared" si="89"/>
        <v>64.819999999999993</v>
      </c>
    </row>
    <row r="1574" spans="1:12" s="11" customFormat="1" ht="20.100000000000001" customHeight="1">
      <c r="A1574" s="135"/>
      <c r="B1574" s="16"/>
      <c r="C1574" s="16"/>
      <c r="D1574" s="16"/>
      <c r="E1574" s="44" t="s">
        <v>644</v>
      </c>
      <c r="F1574" s="45" t="s">
        <v>645</v>
      </c>
      <c r="G1574" s="118" t="s">
        <v>778</v>
      </c>
      <c r="H1574" s="121">
        <v>6.72</v>
      </c>
      <c r="I1574" s="51">
        <f t="shared" si="89"/>
        <v>7.0000000000000007E-2</v>
      </c>
    </row>
    <row r="1575" spans="1:12" s="11" customFormat="1" ht="20.100000000000001" customHeight="1">
      <c r="E1575" s="44" t="s">
        <v>779</v>
      </c>
      <c r="F1575" s="45" t="s">
        <v>780</v>
      </c>
      <c r="G1575" s="192" t="s">
        <v>781</v>
      </c>
      <c r="H1575" s="121">
        <v>5.2</v>
      </c>
      <c r="I1575" s="51">
        <f t="shared" si="89"/>
        <v>1.02</v>
      </c>
    </row>
    <row r="1576" spans="1:12" s="11" customFormat="1" ht="20.100000000000001" customHeight="1">
      <c r="E1576" s="44" t="s">
        <v>782</v>
      </c>
      <c r="F1576" s="45" t="s">
        <v>780</v>
      </c>
      <c r="G1576" s="192" t="s">
        <v>783</v>
      </c>
      <c r="H1576" s="121">
        <v>8.5</v>
      </c>
      <c r="I1576" s="51">
        <f t="shared" si="89"/>
        <v>3.34</v>
      </c>
    </row>
    <row r="1577" spans="1:12" s="11" customFormat="1" ht="20.100000000000001" customHeight="1">
      <c r="A1577" s="135"/>
      <c r="B1577" s="16"/>
      <c r="C1577" s="16"/>
      <c r="D1577" s="16"/>
      <c r="E1577" s="44" t="s">
        <v>784</v>
      </c>
      <c r="F1577" s="45" t="s">
        <v>780</v>
      </c>
      <c r="G1577" s="118" t="s">
        <v>785</v>
      </c>
      <c r="H1577" s="121">
        <v>2</v>
      </c>
      <c r="I1577" s="51">
        <f t="shared" si="89"/>
        <v>1.57</v>
      </c>
      <c r="K1577" s="134">
        <f>I1579-K1569</f>
        <v>0</v>
      </c>
      <c r="L1577" s="134">
        <f>K1577/H1573</f>
        <v>0</v>
      </c>
    </row>
    <row r="1578" spans="1:12" s="11" customFormat="1" ht="9.9499999999999993" customHeight="1">
      <c r="A1578" s="135"/>
      <c r="B1578" s="16"/>
      <c r="C1578" s="16"/>
      <c r="D1578" s="16"/>
      <c r="E1578" s="44" t="s">
        <v>677</v>
      </c>
      <c r="F1578" s="45" t="s">
        <v>476</v>
      </c>
      <c r="G1578" s="118" t="s">
        <v>786</v>
      </c>
      <c r="H1578" s="121">
        <v>24.6</v>
      </c>
      <c r="I1578" s="51">
        <f t="shared" si="89"/>
        <v>0.47</v>
      </c>
    </row>
    <row r="1579" spans="1:12" s="11" customFormat="1" ht="13.7" customHeight="1">
      <c r="A1579" s="135"/>
      <c r="B1579" s="16"/>
      <c r="C1579" s="16"/>
      <c r="D1579" s="16"/>
      <c r="E1579" s="124"/>
      <c r="F1579" s="177" t="s">
        <v>451</v>
      </c>
      <c r="G1579" s="178"/>
      <c r="H1579" s="179"/>
      <c r="I1579" s="168">
        <f>SUM(I1571:I1578)</f>
        <v>92.859999999999971</v>
      </c>
    </row>
    <row r="1580" spans="1:12" s="11" customFormat="1" ht="20.100000000000001" customHeight="1">
      <c r="A1580" s="196">
        <v>4178</v>
      </c>
      <c r="B1580" s="110" t="s">
        <v>153</v>
      </c>
      <c r="C1580" s="110" t="s">
        <v>12</v>
      </c>
      <c r="D1580" s="132">
        <v>92409</v>
      </c>
      <c r="E1580" s="111" t="str">
        <f>VLOOKUP(D1580,SERVIÇOS_AGOST!$A$7:$D$7425,2,0)</f>
        <v>MONTAGEM E DESMONTAGEM DE FÔRMA DE PILARES RETANGULARES E ESTRUTURAS SIMILARES, PÉ-DIREITO SIMPLES, EM MADEIRA SERRADA, 1 UTILIZAÇÃO. AF_09/2020</v>
      </c>
      <c r="F1580" s="112" t="str">
        <f>VLOOKUP(D1580,SERVIÇOS_AGOST!$A$7:$D$7425,3,0)</f>
        <v>M2</v>
      </c>
      <c r="G1580" s="129">
        <f>VLOOKUP(D1580,SERVIÇOS_AGOST!$A$7:$D$7425,4,0)</f>
        <v>305.89999999999998</v>
      </c>
      <c r="H1580" s="114">
        <v>305.89999999999998</v>
      </c>
      <c r="I1580" s="115"/>
      <c r="K1580" s="116">
        <f>ROUND(H1580*0.9,2)</f>
        <v>275.31</v>
      </c>
    </row>
    <row r="1581" spans="1:12" s="11" customFormat="1" ht="9.9499999999999993" customHeight="1">
      <c r="A1581" s="135"/>
      <c r="B1581" s="16"/>
      <c r="C1581" s="16"/>
      <c r="D1581" s="16"/>
      <c r="E1581" s="136" t="s">
        <v>442</v>
      </c>
      <c r="F1581" s="125" t="s">
        <v>19</v>
      </c>
      <c r="G1581" s="137" t="s">
        <v>537</v>
      </c>
      <c r="H1581" s="97" t="s">
        <v>443</v>
      </c>
      <c r="I1581" s="138" t="s">
        <v>444</v>
      </c>
    </row>
    <row r="1582" spans="1:12" s="11" customFormat="1" ht="9.9499999999999993" customHeight="1">
      <c r="E1582" s="44" t="s">
        <v>463</v>
      </c>
      <c r="F1582" s="45" t="s">
        <v>464</v>
      </c>
      <c r="G1582" s="184">
        <v>0.5</v>
      </c>
      <c r="H1582" s="133" t="s">
        <v>465</v>
      </c>
      <c r="I1582" s="51">
        <f>ROUND(G1582*H1582,2)</f>
        <v>7.35</v>
      </c>
    </row>
    <row r="1583" spans="1:12" s="11" customFormat="1" ht="9.9499999999999993" customHeight="1">
      <c r="A1583" s="135"/>
      <c r="B1583" s="16"/>
      <c r="C1583" s="16"/>
      <c r="D1583" s="16"/>
      <c r="E1583" s="44" t="s">
        <v>466</v>
      </c>
      <c r="F1583" s="45" t="s">
        <v>464</v>
      </c>
      <c r="G1583" s="147">
        <v>3</v>
      </c>
      <c r="H1583" s="133" t="s">
        <v>467</v>
      </c>
      <c r="I1583" s="51">
        <f>ROUND(G1583*H1583,2)</f>
        <v>55.89</v>
      </c>
    </row>
    <row r="1584" spans="1:12" s="11" customFormat="1" ht="20.100000000000001" customHeight="1">
      <c r="A1584" s="135"/>
      <c r="B1584" s="16"/>
      <c r="C1584" s="16"/>
      <c r="D1584" s="16"/>
      <c r="E1584" s="44" t="s">
        <v>787</v>
      </c>
      <c r="F1584" s="45" t="s">
        <v>478</v>
      </c>
      <c r="G1584" s="147">
        <v>1</v>
      </c>
      <c r="H1584" s="121">
        <v>200.5</v>
      </c>
      <c r="I1584" s="51">
        <f>ROUND(G1584*H1584,2)</f>
        <v>200.5</v>
      </c>
    </row>
    <row r="1585" spans="1:11" s="11" customFormat="1" ht="20.100000000000001" customHeight="1">
      <c r="A1585" s="135"/>
      <c r="B1585" s="16"/>
      <c r="C1585" s="16"/>
      <c r="D1585" s="16"/>
      <c r="E1585" s="44" t="s">
        <v>644</v>
      </c>
      <c r="F1585" s="45" t="s">
        <v>645</v>
      </c>
      <c r="G1585" s="147">
        <v>0.01</v>
      </c>
      <c r="H1585" s="121">
        <v>6.72</v>
      </c>
      <c r="I1585" s="51">
        <f>ROUND(G1585*H1585,2)</f>
        <v>7.0000000000000007E-2</v>
      </c>
    </row>
    <row r="1586" spans="1:11" s="11" customFormat="1" ht="9.9499999999999993" customHeight="1">
      <c r="A1586" s="135"/>
      <c r="B1586" s="16"/>
      <c r="C1586" s="16"/>
      <c r="D1586" s="16"/>
      <c r="E1586" s="44" t="s">
        <v>677</v>
      </c>
      <c r="F1586" s="45" t="s">
        <v>476</v>
      </c>
      <c r="G1586" s="147">
        <v>2.7E-2</v>
      </c>
      <c r="H1586" s="121">
        <v>24.6</v>
      </c>
      <c r="I1586" s="51">
        <f>ROUND(G1586*H1586,2)</f>
        <v>0.66</v>
      </c>
    </row>
    <row r="1587" spans="1:11" s="11" customFormat="1" ht="13.7" customHeight="1">
      <c r="F1587" s="177" t="s">
        <v>451</v>
      </c>
      <c r="G1587" s="178"/>
      <c r="H1587" s="179"/>
      <c r="I1587" s="198">
        <v>220.25</v>
      </c>
    </row>
    <row r="1588" spans="1:11" s="11" customFormat="1" ht="30" customHeight="1">
      <c r="A1588" s="196">
        <v>4179</v>
      </c>
      <c r="B1588" s="110" t="s">
        <v>153</v>
      </c>
      <c r="C1588" s="110" t="s">
        <v>12</v>
      </c>
      <c r="D1588" s="132">
        <v>92417</v>
      </c>
      <c r="E1588" s="111" t="str">
        <f>VLOOKUP(D1588,SERVIÇOS_AGOST!$A$7:$D$7425,2,0)</f>
        <v>MONTAGEM E DESMONTAGEM DE FÔRMA DE PILARES RETANGULARES E ESTRUTURAS SIMILARES, PÉ-DIREITO DUPLO, EM CHAPA DE MADEIRA COMPENSADA RESINADA, 2 UTILIZAÇÕES. AF_09/2020</v>
      </c>
      <c r="F1588" s="112" t="str">
        <f>VLOOKUP(D1588,SERVIÇOS_AGOST!$A$7:$D$7425,3,0)</f>
        <v>M2</v>
      </c>
      <c r="G1588" s="129">
        <f>VLOOKUP(D1588,SERVIÇOS_AGOST!$A$7:$D$7425,4,0)</f>
        <v>144.49</v>
      </c>
      <c r="H1588" s="114">
        <v>144.49</v>
      </c>
      <c r="I1588" s="115"/>
      <c r="K1588" s="116">
        <f>ROUND(H1588*0.72,2)</f>
        <v>104.03</v>
      </c>
    </row>
    <row r="1589" spans="1:11" s="11" customFormat="1" ht="9.9499999999999993" customHeight="1">
      <c r="A1589" s="135"/>
      <c r="B1589" s="16"/>
      <c r="C1589" s="16"/>
      <c r="D1589" s="16"/>
      <c r="E1589" s="136" t="s">
        <v>442</v>
      </c>
      <c r="F1589" s="125" t="s">
        <v>19</v>
      </c>
      <c r="G1589" s="137" t="s">
        <v>537</v>
      </c>
      <c r="H1589" s="97" t="s">
        <v>443</v>
      </c>
      <c r="I1589" s="138" t="s">
        <v>444</v>
      </c>
    </row>
    <row r="1590" spans="1:11" s="11" customFormat="1" ht="9.9499999999999993" customHeight="1">
      <c r="A1590" s="135"/>
      <c r="B1590" s="16"/>
      <c r="C1590" s="16"/>
      <c r="D1590" s="16"/>
      <c r="E1590" s="44" t="s">
        <v>463</v>
      </c>
      <c r="F1590" s="45" t="s">
        <v>464</v>
      </c>
      <c r="G1590" s="147">
        <v>0.3</v>
      </c>
      <c r="H1590" s="133" t="s">
        <v>465</v>
      </c>
      <c r="I1590" s="51">
        <f t="shared" ref="I1590:I1597" si="90">ROUND(G1590*H1590,2)</f>
        <v>4.41</v>
      </c>
    </row>
    <row r="1591" spans="1:11" s="11" customFormat="1" ht="9.9499999999999993" customHeight="1">
      <c r="A1591" s="135"/>
      <c r="B1591" s="16"/>
      <c r="C1591" s="16"/>
      <c r="D1591" s="16"/>
      <c r="E1591" s="44" t="s">
        <v>466</v>
      </c>
      <c r="F1591" s="45" t="s">
        <v>464</v>
      </c>
      <c r="G1591" s="147">
        <v>1.5</v>
      </c>
      <c r="H1591" s="133" t="s">
        <v>467</v>
      </c>
      <c r="I1591" s="51">
        <f t="shared" si="90"/>
        <v>27.95</v>
      </c>
    </row>
    <row r="1592" spans="1:11" s="11" customFormat="1" ht="20.100000000000001" customHeight="1">
      <c r="A1592" s="135"/>
      <c r="B1592" s="16"/>
      <c r="C1592" s="16"/>
      <c r="D1592" s="16"/>
      <c r="E1592" s="44" t="s">
        <v>777</v>
      </c>
      <c r="F1592" s="45" t="s">
        <v>478</v>
      </c>
      <c r="G1592" s="147">
        <f>0.525-0.09915088177</f>
        <v>0.42584911823000005</v>
      </c>
      <c r="H1592" s="121">
        <v>153.1</v>
      </c>
      <c r="I1592" s="51">
        <f t="shared" si="90"/>
        <v>65.2</v>
      </c>
      <c r="K1592" s="134">
        <f>I1598-K1588</f>
        <v>0</v>
      </c>
    </row>
    <row r="1593" spans="1:11" s="11" customFormat="1" ht="20.100000000000001" customHeight="1">
      <c r="E1593" s="44" t="s">
        <v>644</v>
      </c>
      <c r="F1593" s="45" t="s">
        <v>645</v>
      </c>
      <c r="G1593" s="192" t="s">
        <v>778</v>
      </c>
      <c r="H1593" s="121">
        <v>6.72</v>
      </c>
      <c r="I1593" s="51">
        <f t="shared" si="90"/>
        <v>7.0000000000000007E-2</v>
      </c>
      <c r="K1593" s="134">
        <f>K1592/H1592</f>
        <v>0</v>
      </c>
    </row>
    <row r="1594" spans="1:11" s="11" customFormat="1" ht="20.100000000000001" customHeight="1">
      <c r="E1594" s="44" t="s">
        <v>779</v>
      </c>
      <c r="F1594" s="45" t="s">
        <v>780</v>
      </c>
      <c r="G1594" s="192" t="s">
        <v>781</v>
      </c>
      <c r="H1594" s="121">
        <v>5.2</v>
      </c>
      <c r="I1594" s="51">
        <f t="shared" si="90"/>
        <v>1.02</v>
      </c>
    </row>
    <row r="1595" spans="1:11" s="11" customFormat="1" ht="20.100000000000001" customHeight="1">
      <c r="A1595" s="135"/>
      <c r="B1595" s="16"/>
      <c r="C1595" s="16"/>
      <c r="D1595" s="16"/>
      <c r="E1595" s="44" t="s">
        <v>782</v>
      </c>
      <c r="F1595" s="45" t="s">
        <v>780</v>
      </c>
      <c r="G1595" s="118" t="s">
        <v>783</v>
      </c>
      <c r="H1595" s="121">
        <v>8.5</v>
      </c>
      <c r="I1595" s="51">
        <f t="shared" si="90"/>
        <v>3.34</v>
      </c>
    </row>
    <row r="1596" spans="1:11" s="11" customFormat="1" ht="20.100000000000001" customHeight="1">
      <c r="A1596" s="135"/>
      <c r="B1596" s="16"/>
      <c r="C1596" s="16"/>
      <c r="D1596" s="16"/>
      <c r="E1596" s="44" t="s">
        <v>784</v>
      </c>
      <c r="F1596" s="45" t="s">
        <v>780</v>
      </c>
      <c r="G1596" s="118" t="s">
        <v>785</v>
      </c>
      <c r="H1596" s="121">
        <v>2</v>
      </c>
      <c r="I1596" s="51">
        <f t="shared" si="90"/>
        <v>1.57</v>
      </c>
    </row>
    <row r="1597" spans="1:11" s="11" customFormat="1" ht="9.9499999999999993" customHeight="1">
      <c r="A1597" s="135"/>
      <c r="B1597" s="16"/>
      <c r="C1597" s="16"/>
      <c r="D1597" s="16"/>
      <c r="E1597" s="44" t="s">
        <v>677</v>
      </c>
      <c r="F1597" s="45" t="s">
        <v>476</v>
      </c>
      <c r="G1597" s="118" t="s">
        <v>786</v>
      </c>
      <c r="H1597" s="121">
        <v>24.6</v>
      </c>
      <c r="I1597" s="51">
        <f t="shared" si="90"/>
        <v>0.47</v>
      </c>
    </row>
    <row r="1598" spans="1:11" s="11" customFormat="1" ht="13.7" customHeight="1">
      <c r="A1598" s="135"/>
      <c r="B1598" s="16"/>
      <c r="C1598" s="16"/>
      <c r="D1598" s="16"/>
      <c r="E1598" s="124"/>
      <c r="F1598" s="177" t="s">
        <v>451</v>
      </c>
      <c r="G1598" s="178"/>
      <c r="H1598" s="179"/>
      <c r="I1598" s="168">
        <f>SUM(I1590:I1597)</f>
        <v>104.02999999999999</v>
      </c>
    </row>
    <row r="1599" spans="1:11" s="11" customFormat="1" ht="20.100000000000001" customHeight="1">
      <c r="A1599" s="196">
        <v>4180</v>
      </c>
      <c r="B1599" s="110" t="s">
        <v>153</v>
      </c>
      <c r="C1599" s="110" t="s">
        <v>12</v>
      </c>
      <c r="D1599" s="132">
        <v>92411</v>
      </c>
      <c r="E1599" s="111" t="str">
        <f>VLOOKUP(D1599,SERVIÇOS_AGOST!$A$7:$D$7425,2,0)</f>
        <v>MONTAGEM E DESMONTAGEM DE FÔRMA DE PILARES RETANGULARES E ESTRUTURAS SIMILARES, PÉ-DIREITO SIMPLES, EM MADEIRA SERRADA, 2 UTILIZAÇÕES. AF_09/2020</v>
      </c>
      <c r="F1599" s="112" t="str">
        <f>VLOOKUP(D1599,SERVIÇOS_AGOST!$A$7:$D$7425,3,0)</f>
        <v>M2</v>
      </c>
      <c r="G1599" s="129">
        <f>VLOOKUP(D1599,SERVIÇOS_AGOST!$A$7:$D$7425,4,0)</f>
        <v>182.79</v>
      </c>
      <c r="H1599" s="114">
        <v>182.79</v>
      </c>
      <c r="I1599" s="115"/>
      <c r="K1599" s="116">
        <f>ROUND(H1599*0.72,2)</f>
        <v>131.61000000000001</v>
      </c>
    </row>
    <row r="1600" spans="1:11" s="11" customFormat="1" ht="9.9499999999999993" customHeight="1">
      <c r="A1600" s="135"/>
      <c r="B1600" s="16"/>
      <c r="C1600" s="16"/>
      <c r="D1600" s="16"/>
      <c r="E1600" s="136" t="s">
        <v>442</v>
      </c>
      <c r="F1600" s="125" t="s">
        <v>19</v>
      </c>
      <c r="G1600" s="137" t="s">
        <v>537</v>
      </c>
      <c r="H1600" s="97" t="s">
        <v>443</v>
      </c>
      <c r="I1600" s="138" t="s">
        <v>444</v>
      </c>
    </row>
    <row r="1601" spans="1:12" s="11" customFormat="1" ht="9.9499999999999993" customHeight="1">
      <c r="A1601" s="135"/>
      <c r="B1601" s="16"/>
      <c r="C1601" s="16"/>
      <c r="D1601" s="16"/>
      <c r="E1601" s="44" t="s">
        <v>463</v>
      </c>
      <c r="F1601" s="45" t="s">
        <v>464</v>
      </c>
      <c r="G1601" s="147">
        <v>0.4</v>
      </c>
      <c r="H1601" s="133" t="s">
        <v>465</v>
      </c>
      <c r="I1601" s="51">
        <f>ROUND(G1601*H1601,2)</f>
        <v>5.88</v>
      </c>
    </row>
    <row r="1602" spans="1:12" s="11" customFormat="1" ht="9.9499999999999993" customHeight="1">
      <c r="A1602" s="135"/>
      <c r="B1602" s="16"/>
      <c r="C1602" s="16"/>
      <c r="D1602" s="16"/>
      <c r="E1602" s="44" t="s">
        <v>466</v>
      </c>
      <c r="F1602" s="45" t="s">
        <v>464</v>
      </c>
      <c r="G1602" s="147">
        <v>2.2000000000000002</v>
      </c>
      <c r="H1602" s="133" t="s">
        <v>467</v>
      </c>
      <c r="I1602" s="51">
        <f>ROUND(G1602*H1602,2)</f>
        <v>40.99</v>
      </c>
    </row>
    <row r="1603" spans="1:12" s="11" customFormat="1" ht="20.100000000000001" customHeight="1">
      <c r="A1603" s="135"/>
      <c r="B1603" s="16"/>
      <c r="C1603" s="16"/>
      <c r="D1603" s="16"/>
      <c r="E1603" s="44" t="s">
        <v>787</v>
      </c>
      <c r="F1603" s="45" t="s">
        <v>478</v>
      </c>
      <c r="G1603" s="147">
        <f>0.53-0.111221945</f>
        <v>0.41877805500000004</v>
      </c>
      <c r="H1603" s="121">
        <v>200.5</v>
      </c>
      <c r="I1603" s="51">
        <f>ROUND(G1603*H1603,2)</f>
        <v>83.97</v>
      </c>
      <c r="K1603" s="134">
        <f>I1606-K1599</f>
        <v>0</v>
      </c>
      <c r="L1603" s="134">
        <f>K1603/H1603</f>
        <v>0</v>
      </c>
    </row>
    <row r="1604" spans="1:12" s="11" customFormat="1" ht="20.100000000000001" customHeight="1">
      <c r="A1604" s="135"/>
      <c r="B1604" s="16"/>
      <c r="C1604" s="16"/>
      <c r="D1604" s="16"/>
      <c r="E1604" s="44" t="s">
        <v>644</v>
      </c>
      <c r="F1604" s="45" t="s">
        <v>645</v>
      </c>
      <c r="G1604" s="118" t="s">
        <v>788</v>
      </c>
      <c r="H1604" s="121">
        <v>6.72</v>
      </c>
      <c r="I1604" s="51">
        <f>ROUND(G1604*H1604,2)</f>
        <v>0.11</v>
      </c>
    </row>
    <row r="1605" spans="1:12" s="11" customFormat="1" ht="9.9499999999999993" customHeight="1">
      <c r="A1605" s="135"/>
      <c r="B1605" s="16"/>
      <c r="C1605" s="16"/>
      <c r="D1605" s="16"/>
      <c r="E1605" s="44" t="s">
        <v>677</v>
      </c>
      <c r="F1605" s="45" t="s">
        <v>476</v>
      </c>
      <c r="G1605" s="118" t="s">
        <v>789</v>
      </c>
      <c r="H1605" s="121">
        <v>24.6</v>
      </c>
      <c r="I1605" s="51">
        <f>ROUND(G1605*H1605,2)</f>
        <v>0.66</v>
      </c>
    </row>
    <row r="1606" spans="1:12" s="11" customFormat="1" ht="13.7" customHeight="1">
      <c r="A1606" s="135"/>
      <c r="B1606" s="16"/>
      <c r="C1606" s="16"/>
      <c r="D1606" s="16"/>
      <c r="E1606" s="124"/>
      <c r="F1606" s="177" t="s">
        <v>451</v>
      </c>
      <c r="G1606" s="178"/>
      <c r="H1606" s="179"/>
      <c r="I1606" s="168">
        <f>SUM(I1601:I1605)</f>
        <v>131.61000000000001</v>
      </c>
    </row>
    <row r="1607" spans="1:12" s="11" customFormat="1" ht="30" customHeight="1">
      <c r="A1607" s="196">
        <v>4181</v>
      </c>
      <c r="B1607" s="110" t="s">
        <v>153</v>
      </c>
      <c r="C1607" s="110" t="s">
        <v>12</v>
      </c>
      <c r="D1607" s="132">
        <v>92446</v>
      </c>
      <c r="E1607" s="111" t="str">
        <f>VLOOKUP(D1607,SERVIÇOS_AGOST!$A$7:$D$7425,2,0)</f>
        <v>MONTAGEM E DESMONTAGEM DE FÔRMA DE VIGA, ESCORAMENTO COM PONTALETE DE MADEIRA, PÉ-DIREITO SIMPLES, EM MADEIRA SERRADA, 1 UTILIZAÇÃO. AF_09/2020</v>
      </c>
      <c r="F1607" s="112" t="str">
        <f>VLOOKUP(D1607,SERVIÇOS_AGOST!$A$7:$D$7425,3,0)</f>
        <v>M2</v>
      </c>
      <c r="G1607" s="129">
        <f>VLOOKUP(D1607,SERVIÇOS_AGOST!$A$7:$D$7425,4,0)</f>
        <v>284.02999999999997</v>
      </c>
      <c r="H1607" s="114">
        <v>284.02999999999997</v>
      </c>
      <c r="I1607" s="115"/>
      <c r="K1607" s="116">
        <f>ROUND(H1607*0.72,2)</f>
        <v>204.5</v>
      </c>
    </row>
    <row r="1608" spans="1:12" s="11" customFormat="1" ht="9.9499999999999993" customHeight="1">
      <c r="A1608" s="135"/>
      <c r="B1608" s="16"/>
      <c r="C1608" s="16"/>
      <c r="D1608" s="16"/>
      <c r="E1608" s="136" t="s">
        <v>442</v>
      </c>
      <c r="F1608" s="125" t="s">
        <v>19</v>
      </c>
      <c r="G1608" s="137" t="s">
        <v>537</v>
      </c>
      <c r="H1608" s="97" t="s">
        <v>443</v>
      </c>
      <c r="I1608" s="138" t="s">
        <v>444</v>
      </c>
    </row>
    <row r="1609" spans="1:12" s="11" customFormat="1" ht="9.9499999999999993" customHeight="1">
      <c r="A1609" s="135"/>
      <c r="B1609" s="16"/>
      <c r="C1609" s="16"/>
      <c r="D1609" s="16"/>
      <c r="E1609" s="44" t="s">
        <v>463</v>
      </c>
      <c r="F1609" s="45" t="s">
        <v>464</v>
      </c>
      <c r="G1609" s="147">
        <v>0.4</v>
      </c>
      <c r="H1609" s="133" t="s">
        <v>465</v>
      </c>
      <c r="I1609" s="51">
        <f t="shared" ref="I1609:I1615" si="91">ROUND(G1609*H1609,2)</f>
        <v>5.88</v>
      </c>
    </row>
    <row r="1610" spans="1:12" s="11" customFormat="1" ht="9.9499999999999993" customHeight="1">
      <c r="A1610" s="135"/>
      <c r="B1610" s="16"/>
      <c r="C1610" s="16"/>
      <c r="D1610" s="16"/>
      <c r="E1610" s="44" t="s">
        <v>466</v>
      </c>
      <c r="F1610" s="45" t="s">
        <v>464</v>
      </c>
      <c r="G1610" s="147">
        <v>1.8</v>
      </c>
      <c r="H1610" s="133" t="s">
        <v>467</v>
      </c>
      <c r="I1610" s="51">
        <f t="shared" si="91"/>
        <v>33.53</v>
      </c>
    </row>
    <row r="1611" spans="1:12" s="11" customFormat="1" ht="9.9499999999999993" customHeight="1">
      <c r="A1611" s="135"/>
      <c r="B1611" s="16"/>
      <c r="C1611" s="16"/>
      <c r="D1611" s="16"/>
      <c r="E1611" s="44" t="s">
        <v>685</v>
      </c>
      <c r="F1611" s="45" t="s">
        <v>478</v>
      </c>
      <c r="G1611" s="147">
        <v>1</v>
      </c>
      <c r="H1611" s="121">
        <v>127.4</v>
      </c>
      <c r="I1611" s="51">
        <f t="shared" si="91"/>
        <v>127.4</v>
      </c>
    </row>
    <row r="1612" spans="1:12" s="11" customFormat="1" ht="20.100000000000001" customHeight="1">
      <c r="A1612" s="135"/>
      <c r="B1612" s="16"/>
      <c r="C1612" s="16"/>
      <c r="D1612" s="16"/>
      <c r="E1612" s="44" t="s">
        <v>673</v>
      </c>
      <c r="F1612" s="45" t="s">
        <v>53</v>
      </c>
      <c r="G1612" s="147">
        <v>1.6</v>
      </c>
      <c r="H1612" s="121">
        <v>14.05</v>
      </c>
      <c r="I1612" s="51">
        <f t="shared" si="91"/>
        <v>22.48</v>
      </c>
    </row>
    <row r="1613" spans="1:12" s="11" customFormat="1" ht="20.100000000000001" customHeight="1">
      <c r="A1613" s="135"/>
      <c r="B1613" s="16"/>
      <c r="C1613" s="16"/>
      <c r="D1613" s="16"/>
      <c r="E1613" s="44" t="s">
        <v>644</v>
      </c>
      <c r="F1613" s="45" t="s">
        <v>645</v>
      </c>
      <c r="G1613" s="118" t="s">
        <v>788</v>
      </c>
      <c r="H1613" s="121">
        <v>6.72</v>
      </c>
      <c r="I1613" s="51">
        <f t="shared" si="91"/>
        <v>0.11</v>
      </c>
    </row>
    <row r="1614" spans="1:12" s="11" customFormat="1" ht="20.100000000000001" customHeight="1">
      <c r="A1614" s="135"/>
      <c r="B1614" s="16"/>
      <c r="C1614" s="16"/>
      <c r="D1614" s="16"/>
      <c r="E1614" s="44" t="s">
        <v>676</v>
      </c>
      <c r="F1614" s="45" t="s">
        <v>53</v>
      </c>
      <c r="G1614" s="147">
        <v>0.8</v>
      </c>
      <c r="H1614" s="121">
        <v>16.73</v>
      </c>
      <c r="I1614" s="51">
        <f t="shared" si="91"/>
        <v>13.38</v>
      </c>
    </row>
    <row r="1615" spans="1:12" s="11" customFormat="1" ht="9.9499999999999993" customHeight="1">
      <c r="A1615" s="135"/>
      <c r="B1615" s="16"/>
      <c r="C1615" s="16"/>
      <c r="D1615" s="16"/>
      <c r="E1615" s="44" t="s">
        <v>677</v>
      </c>
      <c r="F1615" s="45" t="s">
        <v>476</v>
      </c>
      <c r="G1615" s="118" t="s">
        <v>790</v>
      </c>
      <c r="H1615" s="121">
        <v>24.6</v>
      </c>
      <c r="I1615" s="51">
        <f t="shared" si="91"/>
        <v>1.62</v>
      </c>
    </row>
    <row r="1616" spans="1:12" s="11" customFormat="1" ht="13.7" customHeight="1">
      <c r="A1616" s="135"/>
      <c r="B1616" s="16"/>
      <c r="C1616" s="16"/>
      <c r="D1616" s="16"/>
      <c r="E1616" s="124"/>
      <c r="F1616" s="177" t="s">
        <v>451</v>
      </c>
      <c r="G1616" s="178"/>
      <c r="H1616" s="179"/>
      <c r="I1616" s="168">
        <f>SUM(I1609:I1615)</f>
        <v>204.4</v>
      </c>
    </row>
    <row r="1617" spans="1:11" s="11" customFormat="1" ht="30" customHeight="1">
      <c r="A1617" s="196">
        <v>4182</v>
      </c>
      <c r="B1617" s="110" t="s">
        <v>153</v>
      </c>
      <c r="C1617" s="110" t="s">
        <v>12</v>
      </c>
      <c r="D1617" s="132">
        <v>92447</v>
      </c>
      <c r="E1617" s="111" t="str">
        <f>VLOOKUP(D1617,SERVIÇOS_AGOST!$A$7:$D$7425,2,0)</f>
        <v>MONTAGEM E DESMONTAGEM DE FÔRMA DE VIGA, ESCORAMENTO COM PONTALETE DE MADEIRA, PÉ-DIREITO SIMPLES, EM MADEIRA SERRADA, 2 UTILIZAÇÕES. AF_09/2020</v>
      </c>
      <c r="F1617" s="112" t="str">
        <f>VLOOKUP(D1617,SERVIÇOS_AGOST!$A$7:$D$7425,3,0)</f>
        <v>M2</v>
      </c>
      <c r="G1617" s="129">
        <f>VLOOKUP(D1617,SERVIÇOS_AGOST!$A$7:$D$7425,4,0)</f>
        <v>194.24</v>
      </c>
      <c r="H1617" s="114">
        <v>194.24</v>
      </c>
      <c r="I1617" s="115"/>
      <c r="K1617" s="116">
        <f>ROUND(H1617*0.72,2)</f>
        <v>139.85</v>
      </c>
    </row>
    <row r="1618" spans="1:11" s="11" customFormat="1" ht="9.9499999999999993" customHeight="1">
      <c r="A1618" s="135"/>
      <c r="B1618" s="16"/>
      <c r="C1618" s="16"/>
      <c r="D1618" s="16"/>
      <c r="E1618" s="136" t="s">
        <v>442</v>
      </c>
      <c r="F1618" s="125" t="s">
        <v>19</v>
      </c>
      <c r="G1618" s="137" t="s">
        <v>537</v>
      </c>
      <c r="H1618" s="97" t="s">
        <v>443</v>
      </c>
      <c r="I1618" s="138" t="s">
        <v>444</v>
      </c>
    </row>
    <row r="1619" spans="1:11" s="11" customFormat="1" ht="9.9499999999999993" customHeight="1">
      <c r="A1619" s="135"/>
      <c r="B1619" s="16"/>
      <c r="C1619" s="16"/>
      <c r="D1619" s="16"/>
      <c r="E1619" s="44" t="s">
        <v>463</v>
      </c>
      <c r="F1619" s="45" t="s">
        <v>464</v>
      </c>
      <c r="G1619" s="147">
        <v>0.3</v>
      </c>
      <c r="H1619" s="133" t="s">
        <v>465</v>
      </c>
      <c r="I1619" s="51">
        <f t="shared" ref="I1619:I1625" si="92">ROUND(G1619*H1619,2)</f>
        <v>4.41</v>
      </c>
    </row>
    <row r="1620" spans="1:11" s="11" customFormat="1" ht="9.9499999999999993" customHeight="1">
      <c r="A1620" s="135"/>
      <c r="B1620" s="16"/>
      <c r="C1620" s="16"/>
      <c r="D1620" s="16"/>
      <c r="E1620" s="44" t="s">
        <v>466</v>
      </c>
      <c r="F1620" s="45" t="s">
        <v>464</v>
      </c>
      <c r="G1620" s="147">
        <v>1.8</v>
      </c>
      <c r="H1620" s="133" t="s">
        <v>467</v>
      </c>
      <c r="I1620" s="51">
        <f t="shared" si="92"/>
        <v>33.53</v>
      </c>
    </row>
    <row r="1621" spans="1:11" s="11" customFormat="1" ht="9.9499999999999993" customHeight="1">
      <c r="E1621" s="44" t="s">
        <v>685</v>
      </c>
      <c r="F1621" s="45" t="s">
        <v>478</v>
      </c>
      <c r="G1621" s="184">
        <v>0.55000000000000004</v>
      </c>
      <c r="H1621" s="121">
        <v>127.4</v>
      </c>
      <c r="I1621" s="51">
        <f t="shared" si="92"/>
        <v>70.069999999999993</v>
      </c>
    </row>
    <row r="1622" spans="1:11" s="11" customFormat="1" ht="20.100000000000001" customHeight="1">
      <c r="E1622" s="44" t="s">
        <v>673</v>
      </c>
      <c r="F1622" s="45" t="s">
        <v>53</v>
      </c>
      <c r="G1622" s="192" t="s">
        <v>791</v>
      </c>
      <c r="H1622" s="121">
        <v>14.05</v>
      </c>
      <c r="I1622" s="51">
        <f t="shared" si="92"/>
        <v>21.47</v>
      </c>
    </row>
    <row r="1623" spans="1:11" s="11" customFormat="1" ht="20.100000000000001" customHeight="1">
      <c r="A1623" s="135"/>
      <c r="B1623" s="16"/>
      <c r="C1623" s="16"/>
      <c r="D1623" s="16"/>
      <c r="E1623" s="44" t="s">
        <v>644</v>
      </c>
      <c r="F1623" s="45" t="s">
        <v>645</v>
      </c>
      <c r="G1623" s="118" t="s">
        <v>788</v>
      </c>
      <c r="H1623" s="121">
        <v>6.72</v>
      </c>
      <c r="I1623" s="51">
        <f t="shared" si="92"/>
        <v>0.11</v>
      </c>
    </row>
    <row r="1624" spans="1:11" s="11" customFormat="1" ht="20.100000000000001" customHeight="1">
      <c r="A1624" s="135"/>
      <c r="B1624" s="16"/>
      <c r="C1624" s="16"/>
      <c r="D1624" s="16"/>
      <c r="E1624" s="44" t="s">
        <v>676</v>
      </c>
      <c r="F1624" s="45" t="s">
        <v>53</v>
      </c>
      <c r="G1624" s="118" t="s">
        <v>792</v>
      </c>
      <c r="H1624" s="121">
        <v>16.73</v>
      </c>
      <c r="I1624" s="51">
        <f t="shared" si="92"/>
        <v>7.93</v>
      </c>
    </row>
    <row r="1625" spans="1:11" s="11" customFormat="1" ht="9.9499999999999993" customHeight="1">
      <c r="A1625" s="135"/>
      <c r="B1625" s="16"/>
      <c r="C1625" s="16"/>
      <c r="D1625" s="16"/>
      <c r="E1625" s="44" t="s">
        <v>677</v>
      </c>
      <c r="F1625" s="45" t="s">
        <v>476</v>
      </c>
      <c r="G1625" s="118" t="s">
        <v>790</v>
      </c>
      <c r="H1625" s="121">
        <v>24.6</v>
      </c>
      <c r="I1625" s="51">
        <f t="shared" si="92"/>
        <v>1.62</v>
      </c>
    </row>
    <row r="1626" spans="1:11" s="11" customFormat="1" ht="13.7" customHeight="1">
      <c r="A1626" s="135"/>
      <c r="B1626" s="16"/>
      <c r="C1626" s="16"/>
      <c r="D1626" s="16"/>
      <c r="E1626" s="124"/>
      <c r="F1626" s="177" t="s">
        <v>451</v>
      </c>
      <c r="G1626" s="178"/>
      <c r="H1626" s="179"/>
      <c r="I1626" s="168">
        <f>SUM(I1619:I1625)</f>
        <v>139.14000000000001</v>
      </c>
    </row>
    <row r="1627" spans="1:11" s="11" customFormat="1" ht="30" customHeight="1">
      <c r="A1627" s="196">
        <v>4183</v>
      </c>
      <c r="B1627" s="110" t="s">
        <v>153</v>
      </c>
      <c r="C1627" s="110" t="s">
        <v>12</v>
      </c>
      <c r="D1627" s="132">
        <v>92448</v>
      </c>
      <c r="E1627" s="111" t="str">
        <f>VLOOKUP(D1627,SERVIÇOS_AGOST!$A$7:$D$7425,2,0)</f>
        <v>MONTAGEM E DESMONTAGEM DE FÔRMA DE VIGA, ESCORAMENTO COM PONTALETE DE MADEIRA, PÉ-DIREITO SIMPLES, EM MADEIRA SERRADA, 4 UTILIZAÇÕES. AF_09/2020</v>
      </c>
      <c r="F1627" s="112" t="str">
        <f>VLOOKUP(D1627,SERVIÇOS_AGOST!$A$7:$D$7425,3,0)</f>
        <v>M2</v>
      </c>
      <c r="G1627" s="129">
        <f>VLOOKUP(D1627,SERVIÇOS_AGOST!$A$7:$D$7425,4,0)</f>
        <v>151.97999999999999</v>
      </c>
      <c r="H1627" s="114">
        <v>151.97999999999999</v>
      </c>
      <c r="I1627" s="115"/>
      <c r="K1627" s="116">
        <f>ROUND(H1627*0.72,2)</f>
        <v>109.43</v>
      </c>
    </row>
    <row r="1628" spans="1:11" s="11" customFormat="1" ht="9.9499999999999993" customHeight="1">
      <c r="A1628" s="135"/>
      <c r="B1628" s="16"/>
      <c r="C1628" s="16"/>
      <c r="D1628" s="16"/>
      <c r="E1628" s="136" t="s">
        <v>442</v>
      </c>
      <c r="F1628" s="125" t="s">
        <v>19</v>
      </c>
      <c r="G1628" s="137" t="s">
        <v>537</v>
      </c>
      <c r="H1628" s="97" t="s">
        <v>443</v>
      </c>
      <c r="I1628" s="138" t="s">
        <v>444</v>
      </c>
    </row>
    <row r="1629" spans="1:11" s="11" customFormat="1" ht="9.9499999999999993" customHeight="1">
      <c r="A1629" s="135"/>
      <c r="B1629" s="16"/>
      <c r="C1629" s="16"/>
      <c r="D1629" s="16"/>
      <c r="E1629" s="44" t="s">
        <v>463</v>
      </c>
      <c r="F1629" s="45" t="s">
        <v>464</v>
      </c>
      <c r="G1629" s="147">
        <v>0.2</v>
      </c>
      <c r="H1629" s="133" t="s">
        <v>465</v>
      </c>
      <c r="I1629" s="51">
        <f t="shared" ref="I1629:I1635" si="93">ROUND(G1629*H1629,2)</f>
        <v>2.94</v>
      </c>
    </row>
    <row r="1630" spans="1:11" s="11" customFormat="1" ht="9.9499999999999993" customHeight="1">
      <c r="A1630" s="135"/>
      <c r="B1630" s="16"/>
      <c r="C1630" s="16"/>
      <c r="D1630" s="16"/>
      <c r="E1630" s="44" t="s">
        <v>466</v>
      </c>
      <c r="F1630" s="45" t="s">
        <v>464</v>
      </c>
      <c r="G1630" s="147">
        <v>1.5</v>
      </c>
      <c r="H1630" s="133" t="s">
        <v>467</v>
      </c>
      <c r="I1630" s="51">
        <f t="shared" si="93"/>
        <v>27.95</v>
      </c>
    </row>
    <row r="1631" spans="1:11" s="11" customFormat="1" ht="9.9499999999999993" customHeight="1">
      <c r="A1631" s="135"/>
      <c r="B1631" s="16"/>
      <c r="C1631" s="16"/>
      <c r="D1631" s="16"/>
      <c r="E1631" s="44" t="s">
        <v>685</v>
      </c>
      <c r="F1631" s="45" t="s">
        <v>478</v>
      </c>
      <c r="G1631" s="147">
        <v>0.35</v>
      </c>
      <c r="H1631" s="121">
        <v>127.4</v>
      </c>
      <c r="I1631" s="51">
        <f t="shared" si="93"/>
        <v>44.59</v>
      </c>
    </row>
    <row r="1632" spans="1:11" s="11" customFormat="1" ht="20.100000000000001" customHeight="1">
      <c r="A1632" s="135"/>
      <c r="B1632" s="16"/>
      <c r="C1632" s="16"/>
      <c r="D1632" s="16"/>
      <c r="E1632" s="44" t="s">
        <v>673</v>
      </c>
      <c r="F1632" s="45" t="s">
        <v>53</v>
      </c>
      <c r="G1632" s="118" t="s">
        <v>793</v>
      </c>
      <c r="H1632" s="121">
        <v>14.05</v>
      </c>
      <c r="I1632" s="51">
        <f t="shared" si="93"/>
        <v>26.4</v>
      </c>
    </row>
    <row r="1633" spans="1:11" s="11" customFormat="1" ht="20.100000000000001" customHeight="1">
      <c r="E1633" s="44" t="s">
        <v>644</v>
      </c>
      <c r="F1633" s="45" t="s">
        <v>645</v>
      </c>
      <c r="G1633" s="192" t="s">
        <v>788</v>
      </c>
      <c r="H1633" s="121">
        <v>6.72</v>
      </c>
      <c r="I1633" s="51">
        <f t="shared" si="93"/>
        <v>0.11</v>
      </c>
    </row>
    <row r="1634" spans="1:11" s="11" customFormat="1" ht="20.100000000000001" customHeight="1">
      <c r="E1634" s="44" t="s">
        <v>676</v>
      </c>
      <c r="F1634" s="45" t="s">
        <v>53</v>
      </c>
      <c r="G1634" s="192" t="s">
        <v>794</v>
      </c>
      <c r="H1634" s="121">
        <v>16.73</v>
      </c>
      <c r="I1634" s="51">
        <f t="shared" si="93"/>
        <v>5.49</v>
      </c>
    </row>
    <row r="1635" spans="1:11" s="11" customFormat="1" ht="9.9499999999999993" customHeight="1">
      <c r="A1635" s="135"/>
      <c r="B1635" s="16"/>
      <c r="C1635" s="16"/>
      <c r="D1635" s="16"/>
      <c r="E1635" s="44" t="s">
        <v>677</v>
      </c>
      <c r="F1635" s="45" t="s">
        <v>476</v>
      </c>
      <c r="G1635" s="118" t="s">
        <v>790</v>
      </c>
      <c r="H1635" s="121">
        <v>24.6</v>
      </c>
      <c r="I1635" s="51">
        <f t="shared" si="93"/>
        <v>1.62</v>
      </c>
    </row>
    <row r="1636" spans="1:11" s="11" customFormat="1" ht="13.7" customHeight="1">
      <c r="A1636" s="135"/>
      <c r="B1636" s="16"/>
      <c r="C1636" s="16"/>
      <c r="D1636" s="16"/>
      <c r="E1636" s="124"/>
      <c r="F1636" s="177" t="s">
        <v>451</v>
      </c>
      <c r="G1636" s="178"/>
      <c r="H1636" s="179"/>
      <c r="I1636" s="168">
        <f>SUM(I1629:I1635)</f>
        <v>109.1</v>
      </c>
    </row>
    <row r="1637" spans="1:11" s="11" customFormat="1" ht="30" customHeight="1">
      <c r="A1637" s="196">
        <v>4184</v>
      </c>
      <c r="B1637" s="110" t="s">
        <v>153</v>
      </c>
      <c r="C1637" s="110" t="s">
        <v>12</v>
      </c>
      <c r="D1637" s="132">
        <v>92449</v>
      </c>
      <c r="E1637" s="111" t="str">
        <f>VLOOKUP(D1637,SERVIÇOS_AGOST!$A$7:$D$7425,2,0)</f>
        <v>MONTAGEM E DESMONTAGEM DE FÔRMA DE VIGA, ESCORAMENTO COM GARFO DE MADEIRA, PÉ-DIREITO DUPLO, EM CHAPA DE MADEIRA RESINADA, 2 UTILIZAÇÕES. AF_09/2020</v>
      </c>
      <c r="F1637" s="112" t="str">
        <f>VLOOKUP(D1637,SERVIÇOS_AGOST!$A$7:$D$7425,3,0)</f>
        <v>M2</v>
      </c>
      <c r="G1637" s="129">
        <f>VLOOKUP(D1637,SERVIÇOS_AGOST!$A$7:$D$7425,4,0)</f>
        <v>297.56</v>
      </c>
      <c r="H1637" s="114">
        <v>297.56</v>
      </c>
      <c r="I1637" s="115"/>
      <c r="K1637" s="116">
        <f>ROUND(H1637*0.72,2)</f>
        <v>214.24</v>
      </c>
    </row>
    <row r="1638" spans="1:11" s="11" customFormat="1" ht="9.9499999999999993" customHeight="1">
      <c r="A1638" s="135"/>
      <c r="B1638" s="16"/>
      <c r="C1638" s="16"/>
      <c r="D1638" s="16"/>
      <c r="E1638" s="136" t="s">
        <v>442</v>
      </c>
      <c r="F1638" s="125" t="s">
        <v>19</v>
      </c>
      <c r="G1638" s="137" t="s">
        <v>537</v>
      </c>
      <c r="H1638" s="97" t="s">
        <v>443</v>
      </c>
      <c r="I1638" s="138" t="s">
        <v>444</v>
      </c>
    </row>
    <row r="1639" spans="1:11" s="11" customFormat="1" ht="9.9499999999999993" customHeight="1">
      <c r="E1639" s="44" t="s">
        <v>463</v>
      </c>
      <c r="F1639" s="45" t="s">
        <v>464</v>
      </c>
      <c r="G1639" s="184">
        <v>0.2</v>
      </c>
      <c r="H1639" s="133" t="s">
        <v>465</v>
      </c>
      <c r="I1639" s="51">
        <f t="shared" ref="I1639:I1645" si="94">ROUND(G1639*H1639,2)</f>
        <v>2.94</v>
      </c>
    </row>
    <row r="1640" spans="1:11" s="11" customFormat="1" ht="9.9499999999999993" customHeight="1">
      <c r="E1640" s="44" t="s">
        <v>466</v>
      </c>
      <c r="F1640" s="45" t="s">
        <v>464</v>
      </c>
      <c r="G1640" s="184">
        <v>1.5</v>
      </c>
      <c r="H1640" s="133" t="s">
        <v>467</v>
      </c>
      <c r="I1640" s="51">
        <f t="shared" si="94"/>
        <v>27.95</v>
      </c>
    </row>
    <row r="1641" spans="1:11" s="11" customFormat="1" ht="20.100000000000001" customHeight="1">
      <c r="A1641" s="135"/>
      <c r="B1641" s="16"/>
      <c r="C1641" s="16"/>
      <c r="D1641" s="16"/>
      <c r="E1641" s="44" t="s">
        <v>795</v>
      </c>
      <c r="F1641" s="45" t="s">
        <v>478</v>
      </c>
      <c r="G1641" s="147">
        <v>0.55000000000000004</v>
      </c>
      <c r="H1641" s="121">
        <v>95.6</v>
      </c>
      <c r="I1641" s="51">
        <f t="shared" si="94"/>
        <v>52.58</v>
      </c>
    </row>
    <row r="1642" spans="1:11" s="11" customFormat="1" ht="9.9499999999999993" customHeight="1">
      <c r="A1642" s="135"/>
      <c r="B1642" s="16"/>
      <c r="C1642" s="16"/>
      <c r="D1642" s="16"/>
      <c r="E1642" s="44" t="s">
        <v>796</v>
      </c>
      <c r="F1642" s="45" t="s">
        <v>53</v>
      </c>
      <c r="G1642" s="147">
        <v>3.6280000000000001</v>
      </c>
      <c r="H1642" s="121">
        <v>32.450000000000003</v>
      </c>
      <c r="I1642" s="51">
        <f t="shared" si="94"/>
        <v>117.73</v>
      </c>
    </row>
    <row r="1643" spans="1:11" s="11" customFormat="1" ht="20.100000000000001" customHeight="1">
      <c r="A1643" s="135"/>
      <c r="B1643" s="16"/>
      <c r="C1643" s="16"/>
      <c r="D1643" s="16"/>
      <c r="E1643" s="44" t="s">
        <v>644</v>
      </c>
      <c r="F1643" s="45" t="s">
        <v>645</v>
      </c>
      <c r="G1643" s="118" t="s">
        <v>778</v>
      </c>
      <c r="H1643" s="121">
        <v>6.72</v>
      </c>
      <c r="I1643" s="51">
        <f t="shared" si="94"/>
        <v>7.0000000000000007E-2</v>
      </c>
    </row>
    <row r="1644" spans="1:11" s="11" customFormat="1" ht="20.100000000000001" customHeight="1">
      <c r="A1644" s="135"/>
      <c r="B1644" s="16"/>
      <c r="C1644" s="16"/>
      <c r="D1644" s="16"/>
      <c r="E1644" s="44" t="s">
        <v>676</v>
      </c>
      <c r="F1644" s="45" t="s">
        <v>53</v>
      </c>
      <c r="G1644" s="118" t="s">
        <v>797</v>
      </c>
      <c r="H1644" s="121">
        <v>16.73</v>
      </c>
      <c r="I1644" s="51">
        <f t="shared" si="94"/>
        <v>11.73</v>
      </c>
    </row>
    <row r="1645" spans="1:11" s="11" customFormat="1" ht="9.9499999999999993" customHeight="1">
      <c r="A1645" s="135"/>
      <c r="B1645" s="16"/>
      <c r="C1645" s="16"/>
      <c r="D1645" s="16"/>
      <c r="E1645" s="44" t="s">
        <v>677</v>
      </c>
      <c r="F1645" s="45" t="s">
        <v>476</v>
      </c>
      <c r="G1645" s="118" t="s">
        <v>798</v>
      </c>
      <c r="H1645" s="121">
        <v>24.6</v>
      </c>
      <c r="I1645" s="51">
        <f t="shared" si="94"/>
        <v>1.21</v>
      </c>
    </row>
    <row r="1646" spans="1:11" s="11" customFormat="1" ht="13.7" customHeight="1">
      <c r="A1646" s="135"/>
      <c r="B1646" s="16"/>
      <c r="C1646" s="16"/>
      <c r="D1646" s="16"/>
      <c r="E1646" s="124"/>
      <c r="F1646" s="177" t="s">
        <v>451</v>
      </c>
      <c r="G1646" s="178"/>
      <c r="H1646" s="179"/>
      <c r="I1646" s="168">
        <f>SUM(I1639:I1645)</f>
        <v>214.20999999999998</v>
      </c>
    </row>
    <row r="1647" spans="1:11" s="11" customFormat="1" ht="20.100000000000001" customHeight="1">
      <c r="A1647" s="196">
        <v>4185</v>
      </c>
      <c r="B1647" s="110" t="s">
        <v>153</v>
      </c>
      <c r="C1647" s="110" t="s">
        <v>12</v>
      </c>
      <c r="D1647" s="132">
        <v>92450</v>
      </c>
      <c r="E1647" s="111" t="str">
        <f>VLOOKUP(D1647,SERVIÇOS_AGOST!$A$7:$D$7425,2,0)</f>
        <v>MONTAGEM E DESMONTAGEM DE FÔRMA DE VIGA, ESCORAMENTO METÁLICO, PÉ-DIREITO DUPLO, EM CHAPA DE MADEIRA RESINADA, 2 UTILIZAÇÕES. AF_09/2020</v>
      </c>
      <c r="F1647" s="112" t="str">
        <f>VLOOKUP(D1647,SERVIÇOS_AGOST!$A$7:$D$7425,3,0)</f>
        <v>M2</v>
      </c>
      <c r="G1647" s="129">
        <f>VLOOKUP(D1647,SERVIÇOS_AGOST!$A$7:$D$7425,4,0)</f>
        <v>221.4</v>
      </c>
      <c r="H1647" s="114">
        <v>221.4</v>
      </c>
      <c r="I1647" s="115"/>
      <c r="K1647" s="116">
        <f>ROUND(H1647*0.72,2)</f>
        <v>159.41</v>
      </c>
    </row>
    <row r="1648" spans="1:11" s="11" customFormat="1" ht="9.9499999999999993" customHeight="1">
      <c r="A1648" s="135"/>
      <c r="B1648" s="16"/>
      <c r="C1648" s="16"/>
      <c r="D1648" s="16"/>
      <c r="E1648" s="136" t="s">
        <v>442</v>
      </c>
      <c r="F1648" s="125" t="s">
        <v>19</v>
      </c>
      <c r="G1648" s="137" t="s">
        <v>537</v>
      </c>
      <c r="H1648" s="97" t="s">
        <v>443</v>
      </c>
      <c r="I1648" s="138" t="s">
        <v>444</v>
      </c>
    </row>
    <row r="1649" spans="1:11" s="11" customFormat="1" ht="9.9499999999999993" customHeight="1">
      <c r="A1649" s="135"/>
      <c r="B1649" s="16"/>
      <c r="C1649" s="16"/>
      <c r="D1649" s="16"/>
      <c r="E1649" s="44" t="s">
        <v>463</v>
      </c>
      <c r="F1649" s="45" t="s">
        <v>464</v>
      </c>
      <c r="G1649" s="147">
        <v>0.3</v>
      </c>
      <c r="H1649" s="133" t="s">
        <v>465</v>
      </c>
      <c r="I1649" s="51">
        <f t="shared" ref="I1649:I1656" si="95">ROUND(G1649*H1649,2)</f>
        <v>4.41</v>
      </c>
    </row>
    <row r="1650" spans="1:11" s="11" customFormat="1" ht="9.9499999999999993" customHeight="1">
      <c r="A1650" s="135"/>
      <c r="B1650" s="16"/>
      <c r="C1650" s="16"/>
      <c r="D1650" s="16"/>
      <c r="E1650" s="44" t="s">
        <v>466</v>
      </c>
      <c r="F1650" s="45" t="s">
        <v>464</v>
      </c>
      <c r="G1650" s="147">
        <v>2</v>
      </c>
      <c r="H1650" s="133" t="s">
        <v>467</v>
      </c>
      <c r="I1650" s="51">
        <f t="shared" si="95"/>
        <v>37.26</v>
      </c>
    </row>
    <row r="1651" spans="1:11" s="11" customFormat="1" ht="20.100000000000001" customHeight="1">
      <c r="A1651" s="135"/>
      <c r="B1651" s="16"/>
      <c r="C1651" s="16"/>
      <c r="D1651" s="16"/>
      <c r="E1651" s="44" t="s">
        <v>795</v>
      </c>
      <c r="F1651" s="45" t="s">
        <v>478</v>
      </c>
      <c r="G1651" s="147">
        <v>0.5</v>
      </c>
      <c r="H1651" s="121">
        <v>95.6</v>
      </c>
      <c r="I1651" s="51">
        <f t="shared" si="95"/>
        <v>47.8</v>
      </c>
    </row>
    <row r="1652" spans="1:11" s="11" customFormat="1" ht="20.100000000000001" customHeight="1">
      <c r="A1652" s="135"/>
      <c r="B1652" s="16"/>
      <c r="C1652" s="16"/>
      <c r="D1652" s="16"/>
      <c r="E1652" s="44" t="s">
        <v>644</v>
      </c>
      <c r="F1652" s="45" t="s">
        <v>645</v>
      </c>
      <c r="G1652" s="118" t="s">
        <v>778</v>
      </c>
      <c r="H1652" s="121">
        <v>6.72</v>
      </c>
      <c r="I1652" s="51">
        <f t="shared" si="95"/>
        <v>7.0000000000000007E-2</v>
      </c>
    </row>
    <row r="1653" spans="1:11" s="11" customFormat="1" ht="20.100000000000001" customHeight="1">
      <c r="A1653" s="135"/>
      <c r="B1653" s="16"/>
      <c r="C1653" s="16"/>
      <c r="D1653" s="16"/>
      <c r="E1653" s="44" t="s">
        <v>782</v>
      </c>
      <c r="F1653" s="45" t="s">
        <v>780</v>
      </c>
      <c r="G1653" s="147">
        <v>1.5</v>
      </c>
      <c r="H1653" s="121">
        <v>8.5</v>
      </c>
      <c r="I1653" s="51">
        <f t="shared" si="95"/>
        <v>12.75</v>
      </c>
    </row>
    <row r="1654" spans="1:11" s="11" customFormat="1" ht="20.100000000000001" customHeight="1">
      <c r="A1654" s="135"/>
      <c r="B1654" s="16"/>
      <c r="C1654" s="16"/>
      <c r="D1654" s="16"/>
      <c r="E1654" s="44" t="s">
        <v>784</v>
      </c>
      <c r="F1654" s="45" t="s">
        <v>780</v>
      </c>
      <c r="G1654" s="147">
        <v>0.47</v>
      </c>
      <c r="H1654" s="121">
        <v>2</v>
      </c>
      <c r="I1654" s="51">
        <f t="shared" si="95"/>
        <v>0.94</v>
      </c>
    </row>
    <row r="1655" spans="1:11" s="11" customFormat="1" ht="20.100000000000001" customHeight="1">
      <c r="A1655" s="135"/>
      <c r="B1655" s="16"/>
      <c r="C1655" s="16"/>
      <c r="D1655" s="16"/>
      <c r="E1655" s="44" t="s">
        <v>799</v>
      </c>
      <c r="F1655" s="45" t="s">
        <v>780</v>
      </c>
      <c r="G1655" s="147">
        <v>0.19750000000000001</v>
      </c>
      <c r="H1655" s="121">
        <v>280.10000000000002</v>
      </c>
      <c r="I1655" s="51">
        <f t="shared" si="95"/>
        <v>55.32</v>
      </c>
    </row>
    <row r="1656" spans="1:11" s="11" customFormat="1" ht="9.9499999999999993" customHeight="1">
      <c r="E1656" s="44" t="s">
        <v>677</v>
      </c>
      <c r="F1656" s="45" t="s">
        <v>476</v>
      </c>
      <c r="G1656" s="192" t="s">
        <v>800</v>
      </c>
      <c r="H1656" s="121">
        <v>24.6</v>
      </c>
      <c r="I1656" s="51">
        <f t="shared" si="95"/>
        <v>0.81</v>
      </c>
    </row>
    <row r="1657" spans="1:11" s="11" customFormat="1" ht="13.7" customHeight="1">
      <c r="F1657" s="177" t="s">
        <v>451</v>
      </c>
      <c r="G1657" s="178"/>
      <c r="H1657" s="179"/>
      <c r="I1657" s="168">
        <f>SUM(I1649:I1656)</f>
        <v>159.35999999999999</v>
      </c>
    </row>
    <row r="1658" spans="1:11" s="11" customFormat="1" ht="30" customHeight="1">
      <c r="A1658" s="196">
        <v>4186</v>
      </c>
      <c r="B1658" s="110" t="s">
        <v>153</v>
      </c>
      <c r="C1658" s="110" t="s">
        <v>12</v>
      </c>
      <c r="D1658" s="132">
        <v>92451</v>
      </c>
      <c r="E1658" s="111" t="str">
        <f>VLOOKUP(D1658,SERVIÇOS_AGOST!$A$7:$D$7425,2,0)</f>
        <v>MONTAGEM E DESMONTAGEM DE FÔRMA DE VIGA, ESCORAMENTO COM GARFO DE MADEIRA, PÉ-DIREITO SIMPLES, EM CHAPA DE MADEIRA RESINADA, 2 UTILIZAÇÕES. AF_09/2020</v>
      </c>
      <c r="F1658" s="112" t="str">
        <f>VLOOKUP(D1658,SERVIÇOS_AGOST!$A$7:$D$7425,3,0)</f>
        <v>M2</v>
      </c>
      <c r="G1658" s="129">
        <f>VLOOKUP(D1658,SERVIÇOS_AGOST!$A$7:$D$7425,4,0)</f>
        <v>199.59</v>
      </c>
      <c r="H1658" s="114">
        <v>199.59</v>
      </c>
      <c r="I1658" s="115"/>
      <c r="K1658" s="116">
        <f>ROUND(H1658*0.72,2)</f>
        <v>143.69999999999999</v>
      </c>
    </row>
    <row r="1659" spans="1:11" s="11" customFormat="1" ht="9.9499999999999993" customHeight="1">
      <c r="A1659" s="135"/>
      <c r="B1659" s="16"/>
      <c r="C1659" s="16"/>
      <c r="D1659" s="16"/>
      <c r="E1659" s="136" t="s">
        <v>442</v>
      </c>
      <c r="F1659" s="125" t="s">
        <v>19</v>
      </c>
      <c r="G1659" s="137" t="s">
        <v>537</v>
      </c>
      <c r="H1659" s="97" t="s">
        <v>443</v>
      </c>
      <c r="I1659" s="138" t="s">
        <v>444</v>
      </c>
    </row>
    <row r="1660" spans="1:11" s="11" customFormat="1" ht="9.9499999999999993" customHeight="1">
      <c r="A1660" s="135"/>
      <c r="B1660" s="16"/>
      <c r="C1660" s="16"/>
      <c r="D1660" s="16"/>
      <c r="E1660" s="44" t="s">
        <v>463</v>
      </c>
      <c r="F1660" s="45" t="s">
        <v>464</v>
      </c>
      <c r="G1660" s="147">
        <v>0.2</v>
      </c>
      <c r="H1660" s="133" t="s">
        <v>465</v>
      </c>
      <c r="I1660" s="51">
        <f t="shared" ref="I1660:I1666" si="96">ROUND(G1660*H1660,2)</f>
        <v>2.94</v>
      </c>
    </row>
    <row r="1661" spans="1:11" s="11" customFormat="1" ht="9.9499999999999993" customHeight="1">
      <c r="A1661" s="135"/>
      <c r="B1661" s="16"/>
      <c r="C1661" s="16"/>
      <c r="D1661" s="16"/>
      <c r="E1661" s="44" t="s">
        <v>466</v>
      </c>
      <c r="F1661" s="45" t="s">
        <v>464</v>
      </c>
      <c r="G1661" s="147">
        <v>1</v>
      </c>
      <c r="H1661" s="133" t="s">
        <v>467</v>
      </c>
      <c r="I1661" s="51">
        <f t="shared" si="96"/>
        <v>18.63</v>
      </c>
    </row>
    <row r="1662" spans="1:11" s="11" customFormat="1" ht="20.100000000000001" customHeight="1">
      <c r="A1662" s="135"/>
      <c r="B1662" s="16"/>
      <c r="C1662" s="16"/>
      <c r="D1662" s="16"/>
      <c r="E1662" s="44" t="s">
        <v>795</v>
      </c>
      <c r="F1662" s="45" t="s">
        <v>478</v>
      </c>
      <c r="G1662" s="147">
        <v>0.6</v>
      </c>
      <c r="H1662" s="121">
        <v>95.6</v>
      </c>
      <c r="I1662" s="51">
        <f t="shared" si="96"/>
        <v>57.36</v>
      </c>
    </row>
    <row r="1663" spans="1:11" s="11" customFormat="1" ht="9.9499999999999993" customHeight="1">
      <c r="A1663" s="135"/>
      <c r="B1663" s="16"/>
      <c r="C1663" s="16"/>
      <c r="D1663" s="16"/>
      <c r="E1663" s="44" t="s">
        <v>796</v>
      </c>
      <c r="F1663" s="45" t="s">
        <v>53</v>
      </c>
      <c r="G1663" s="147">
        <v>1.71</v>
      </c>
      <c r="H1663" s="121">
        <v>32.450000000000003</v>
      </c>
      <c r="I1663" s="51">
        <f t="shared" si="96"/>
        <v>55.49</v>
      </c>
    </row>
    <row r="1664" spans="1:11" s="11" customFormat="1" ht="20.100000000000001" customHeight="1">
      <c r="A1664" s="135"/>
      <c r="B1664" s="16"/>
      <c r="C1664" s="16"/>
      <c r="D1664" s="16"/>
      <c r="E1664" s="44" t="s">
        <v>644</v>
      </c>
      <c r="F1664" s="45" t="s">
        <v>645</v>
      </c>
      <c r="G1664" s="118" t="s">
        <v>778</v>
      </c>
      <c r="H1664" s="121">
        <v>6.72</v>
      </c>
      <c r="I1664" s="51">
        <f t="shared" si="96"/>
        <v>7.0000000000000007E-2</v>
      </c>
    </row>
    <row r="1665" spans="1:11" s="11" customFormat="1" ht="20.100000000000001" customHeight="1">
      <c r="A1665" s="135"/>
      <c r="B1665" s="16"/>
      <c r="C1665" s="16"/>
      <c r="D1665" s="16"/>
      <c r="E1665" s="44" t="s">
        <v>676</v>
      </c>
      <c r="F1665" s="45" t="s">
        <v>53</v>
      </c>
      <c r="G1665" s="118" t="s">
        <v>792</v>
      </c>
      <c r="H1665" s="121">
        <v>16.73</v>
      </c>
      <c r="I1665" s="51">
        <f t="shared" si="96"/>
        <v>7.93</v>
      </c>
    </row>
    <row r="1666" spans="1:11" s="11" customFormat="1" ht="9.9499999999999993" customHeight="1">
      <c r="A1666" s="135"/>
      <c r="B1666" s="16"/>
      <c r="C1666" s="16"/>
      <c r="D1666" s="16"/>
      <c r="E1666" s="44" t="s">
        <v>677</v>
      </c>
      <c r="F1666" s="45" t="s">
        <v>476</v>
      </c>
      <c r="G1666" s="118" t="s">
        <v>798</v>
      </c>
      <c r="H1666" s="121">
        <v>24.6</v>
      </c>
      <c r="I1666" s="51">
        <f t="shared" si="96"/>
        <v>1.21</v>
      </c>
    </row>
    <row r="1667" spans="1:11" s="11" customFormat="1" ht="13.7" customHeight="1">
      <c r="A1667" s="135"/>
      <c r="B1667" s="16"/>
      <c r="C1667" s="16"/>
      <c r="D1667" s="16"/>
      <c r="E1667" s="124"/>
      <c r="F1667" s="177" t="s">
        <v>451</v>
      </c>
      <c r="G1667" s="178"/>
      <c r="H1667" s="179"/>
      <c r="I1667" s="168">
        <f>SUM(I1660:I1666)</f>
        <v>143.63000000000002</v>
      </c>
    </row>
    <row r="1668" spans="1:11" s="11" customFormat="1" ht="20.100000000000001" customHeight="1">
      <c r="A1668" s="196">
        <v>4187</v>
      </c>
      <c r="B1668" s="110" t="s">
        <v>153</v>
      </c>
      <c r="C1668" s="110" t="s">
        <v>12</v>
      </c>
      <c r="D1668" s="132">
        <v>92452</v>
      </c>
      <c r="E1668" s="111" t="str">
        <f>VLOOKUP(D1668,SERVIÇOS_AGOST!$A$7:$D$7425,2,0)</f>
        <v>MONTAGEM E DESMONTAGEM DE FÔRMA DE VIGA, ESCORAMENTO METÁLICO, PÉ-DIREITO SIMPLES, EM CHAPA DE MADEIRA RESINADA, 2 UTILIZAÇÕES. AF_09/2020</v>
      </c>
      <c r="F1668" s="112" t="str">
        <f>VLOOKUP(D1668,SERVIÇOS_AGOST!$A$7:$D$7425,3,0)</f>
        <v>M2</v>
      </c>
      <c r="G1668" s="129">
        <f>VLOOKUP(D1668,SERVIÇOS_AGOST!$A$7:$D$7425,4,0)</f>
        <v>142.33000000000001</v>
      </c>
      <c r="H1668" s="114">
        <v>142.33000000000001</v>
      </c>
      <c r="I1668" s="115"/>
      <c r="K1668" s="116">
        <f>ROUND(H1668*0.72,2)</f>
        <v>102.48</v>
      </c>
    </row>
    <row r="1669" spans="1:11" s="11" customFormat="1" ht="9.9499999999999993" customHeight="1">
      <c r="A1669" s="135"/>
      <c r="B1669" s="16"/>
      <c r="C1669" s="16"/>
      <c r="D1669" s="16"/>
      <c r="E1669" s="136" t="s">
        <v>442</v>
      </c>
      <c r="F1669" s="125" t="s">
        <v>19</v>
      </c>
      <c r="G1669" s="137" t="s">
        <v>537</v>
      </c>
      <c r="H1669" s="97" t="s">
        <v>443</v>
      </c>
      <c r="I1669" s="138" t="s">
        <v>444</v>
      </c>
    </row>
    <row r="1670" spans="1:11" s="11" customFormat="1" ht="9.9499999999999993" customHeight="1">
      <c r="A1670" s="135"/>
      <c r="B1670" s="16"/>
      <c r="C1670" s="16"/>
      <c r="D1670" s="16"/>
      <c r="E1670" s="44" t="s">
        <v>463</v>
      </c>
      <c r="F1670" s="45" t="s">
        <v>464</v>
      </c>
      <c r="G1670" s="147">
        <v>0.3</v>
      </c>
      <c r="H1670" s="133" t="s">
        <v>465</v>
      </c>
      <c r="I1670" s="51">
        <f t="shared" ref="I1670:I1679" si="97">ROUND(G1670*H1670,2)</f>
        <v>4.41</v>
      </c>
    </row>
    <row r="1671" spans="1:11" s="11" customFormat="1" ht="9.9499999999999993" customHeight="1">
      <c r="A1671" s="135"/>
      <c r="B1671" s="16"/>
      <c r="C1671" s="16"/>
      <c r="D1671" s="16"/>
      <c r="E1671" s="44" t="s">
        <v>466</v>
      </c>
      <c r="F1671" s="45" t="s">
        <v>464</v>
      </c>
      <c r="G1671" s="147">
        <v>1.5</v>
      </c>
      <c r="H1671" s="133" t="s">
        <v>467</v>
      </c>
      <c r="I1671" s="51">
        <f t="shared" si="97"/>
        <v>27.95</v>
      </c>
    </row>
    <row r="1672" spans="1:11" s="11" customFormat="1" ht="20.100000000000001" customHeight="1">
      <c r="A1672" s="135"/>
      <c r="B1672" s="16"/>
      <c r="C1672" s="16"/>
      <c r="D1672" s="16"/>
      <c r="E1672" s="44" t="s">
        <v>795</v>
      </c>
      <c r="F1672" s="45" t="s">
        <v>478</v>
      </c>
      <c r="G1672" s="147">
        <v>0.55000000000000004</v>
      </c>
      <c r="H1672" s="121">
        <v>95.6</v>
      </c>
      <c r="I1672" s="51">
        <f t="shared" si="97"/>
        <v>52.58</v>
      </c>
    </row>
    <row r="1673" spans="1:11" s="11" customFormat="1" ht="20.100000000000001" customHeight="1">
      <c r="A1673" s="135"/>
      <c r="B1673" s="16"/>
      <c r="C1673" s="16"/>
      <c r="D1673" s="16"/>
      <c r="E1673" s="44" t="s">
        <v>644</v>
      </c>
      <c r="F1673" s="45" t="s">
        <v>645</v>
      </c>
      <c r="G1673" s="147">
        <v>0.01</v>
      </c>
      <c r="H1673" s="121">
        <v>6.72</v>
      </c>
      <c r="I1673" s="51">
        <f t="shared" si="97"/>
        <v>7.0000000000000007E-2</v>
      </c>
    </row>
    <row r="1674" spans="1:11" s="11" customFormat="1" ht="9.9499999999999993" customHeight="1">
      <c r="A1674" s="135"/>
      <c r="B1674" s="16"/>
      <c r="C1674" s="16"/>
      <c r="D1674" s="16"/>
      <c r="E1674" s="44" t="s">
        <v>651</v>
      </c>
      <c r="F1674" s="45" t="s">
        <v>53</v>
      </c>
      <c r="G1674" s="147">
        <v>0.6</v>
      </c>
      <c r="H1674" s="121">
        <v>8.8000000000000007</v>
      </c>
      <c r="I1674" s="51">
        <f t="shared" si="97"/>
        <v>5.28</v>
      </c>
    </row>
    <row r="1675" spans="1:11" s="11" customFormat="1" ht="30" customHeight="1">
      <c r="A1675" s="135"/>
      <c r="B1675" s="16"/>
      <c r="C1675" s="16"/>
      <c r="D1675" s="16"/>
      <c r="E1675" s="44" t="s">
        <v>801</v>
      </c>
      <c r="F1675" s="45" t="s">
        <v>780</v>
      </c>
      <c r="G1675" s="147">
        <v>1.1499999999999999</v>
      </c>
      <c r="H1675" s="121">
        <v>4.4000000000000004</v>
      </c>
      <c r="I1675" s="51">
        <f t="shared" si="97"/>
        <v>5.0599999999999996</v>
      </c>
    </row>
    <row r="1676" spans="1:11" s="11" customFormat="1" ht="20.100000000000001" customHeight="1">
      <c r="A1676" s="135"/>
      <c r="B1676" s="16"/>
      <c r="C1676" s="16"/>
      <c r="D1676" s="16"/>
      <c r="E1676" s="44" t="s">
        <v>782</v>
      </c>
      <c r="F1676" s="45" t="s">
        <v>780</v>
      </c>
      <c r="G1676" s="147">
        <v>0.35</v>
      </c>
      <c r="H1676" s="121">
        <v>8.5</v>
      </c>
      <c r="I1676" s="51">
        <f t="shared" si="97"/>
        <v>2.98</v>
      </c>
    </row>
    <row r="1677" spans="1:11" s="11" customFormat="1" ht="20.100000000000001" customHeight="1">
      <c r="A1677" s="135"/>
      <c r="B1677" s="16"/>
      <c r="C1677" s="16"/>
      <c r="D1677" s="16"/>
      <c r="E1677" s="44" t="s">
        <v>784</v>
      </c>
      <c r="F1677" s="45" t="s">
        <v>780</v>
      </c>
      <c r="G1677" s="147">
        <v>0.47</v>
      </c>
      <c r="H1677" s="121">
        <v>2</v>
      </c>
      <c r="I1677" s="51">
        <f t="shared" si="97"/>
        <v>0.94</v>
      </c>
    </row>
    <row r="1678" spans="1:11" s="11" customFormat="1" ht="13.7" customHeight="1">
      <c r="A1678" s="98"/>
      <c r="B1678" s="98"/>
      <c r="C1678" s="98"/>
      <c r="D1678" s="98"/>
      <c r="E1678" s="199" t="s">
        <v>677</v>
      </c>
      <c r="F1678" s="199" t="s">
        <v>476</v>
      </c>
      <c r="G1678" s="118" t="s">
        <v>800</v>
      </c>
      <c r="H1678" s="121">
        <v>24.6</v>
      </c>
      <c r="I1678" s="51">
        <f t="shared" si="97"/>
        <v>0.81</v>
      </c>
    </row>
    <row r="1679" spans="1:11" s="11" customFormat="1" ht="13.7" customHeight="1">
      <c r="A1679" s="98"/>
      <c r="B1679" s="98"/>
      <c r="C1679" s="98"/>
      <c r="D1679" s="98"/>
      <c r="E1679" s="199" t="s">
        <v>802</v>
      </c>
      <c r="F1679" s="199" t="s">
        <v>780</v>
      </c>
      <c r="G1679" s="146">
        <v>1.1499999999999999</v>
      </c>
      <c r="H1679" s="121">
        <v>2</v>
      </c>
      <c r="I1679" s="51">
        <f t="shared" si="97"/>
        <v>2.2999999999999998</v>
      </c>
    </row>
    <row r="1680" spans="1:11" s="11" customFormat="1" ht="13.7" customHeight="1">
      <c r="A1680" s="135"/>
      <c r="B1680" s="16"/>
      <c r="C1680" s="16"/>
      <c r="D1680" s="16"/>
      <c r="E1680" s="124"/>
      <c r="F1680" s="177" t="s">
        <v>451</v>
      </c>
      <c r="G1680" s="178"/>
      <c r="H1680" s="179"/>
      <c r="I1680" s="168">
        <f>SUM(I1670:I1679)</f>
        <v>102.38</v>
      </c>
    </row>
    <row r="1681" spans="1:11" s="11" customFormat="1" ht="20.100000000000001" customHeight="1">
      <c r="A1681" s="196">
        <v>4188</v>
      </c>
      <c r="B1681" s="110" t="s">
        <v>153</v>
      </c>
      <c r="C1681" s="110" t="s">
        <v>12</v>
      </c>
      <c r="D1681" s="132">
        <v>96536</v>
      </c>
      <c r="E1681" s="111" t="str">
        <f>VLOOKUP(D1681,SERVIÇOS_AGOST!$A$7:$D$7425,2,0)</f>
        <v>FABRICAÇÃO, MONTAGEM E DESMONTAGEM DE FÔRMA PARA VIGA BALDRAME, EM MADEIRA SERRADA, E=25 MM, 4 UTILIZAÇÕES. AF_06/2017</v>
      </c>
      <c r="F1681" s="112" t="str">
        <f>VLOOKUP(D1681,SERVIÇOS_AGOST!$A$7:$D$7425,3,0)</f>
        <v>M2</v>
      </c>
      <c r="G1681" s="129">
        <f>VLOOKUP(D1681,SERVIÇOS_AGOST!$A$7:$D$7425,4,0)</f>
        <v>70.12</v>
      </c>
      <c r="H1681" s="114">
        <v>70.12</v>
      </c>
      <c r="I1681" s="115"/>
      <c r="K1681" s="116">
        <f>ROUND(H1681*0.72,2)</f>
        <v>50.49</v>
      </c>
    </row>
    <row r="1682" spans="1:11" s="11" customFormat="1" ht="9.9499999999999993" customHeight="1">
      <c r="A1682" s="135"/>
      <c r="B1682" s="16"/>
      <c r="C1682" s="16"/>
      <c r="D1682" s="16"/>
      <c r="E1682" s="136" t="s">
        <v>442</v>
      </c>
      <c r="F1682" s="125" t="s">
        <v>19</v>
      </c>
      <c r="G1682" s="137" t="s">
        <v>537</v>
      </c>
      <c r="H1682" s="97" t="s">
        <v>443</v>
      </c>
      <c r="I1682" s="138" t="s">
        <v>444</v>
      </c>
    </row>
    <row r="1683" spans="1:11" s="11" customFormat="1" ht="9.9499999999999993" customHeight="1">
      <c r="A1683" s="135"/>
      <c r="B1683" s="16"/>
      <c r="C1683" s="16"/>
      <c r="D1683" s="16"/>
      <c r="E1683" s="44" t="s">
        <v>463</v>
      </c>
      <c r="F1683" s="45" t="s">
        <v>464</v>
      </c>
      <c r="G1683" s="147">
        <v>0.4</v>
      </c>
      <c r="H1683" s="133" t="s">
        <v>465</v>
      </c>
      <c r="I1683" s="51">
        <f t="shared" ref="I1683:I1692" si="98">ROUND(G1683*H1683,2)</f>
        <v>5.88</v>
      </c>
    </row>
    <row r="1684" spans="1:11" s="11" customFormat="1" ht="9.9499999999999993" customHeight="1">
      <c r="E1684" s="44" t="s">
        <v>466</v>
      </c>
      <c r="F1684" s="45" t="s">
        <v>464</v>
      </c>
      <c r="G1684" s="184">
        <v>0.8</v>
      </c>
      <c r="H1684" s="133" t="s">
        <v>467</v>
      </c>
      <c r="I1684" s="51">
        <f t="shared" si="98"/>
        <v>14.9</v>
      </c>
    </row>
    <row r="1685" spans="1:11" s="11" customFormat="1" ht="20.100000000000001" customHeight="1">
      <c r="E1685" s="44" t="s">
        <v>468</v>
      </c>
      <c r="F1685" s="45" t="s">
        <v>446</v>
      </c>
      <c r="G1685" s="192" t="s">
        <v>788</v>
      </c>
      <c r="H1685" s="121">
        <v>15.48</v>
      </c>
      <c r="I1685" s="51">
        <f t="shared" si="98"/>
        <v>0.26</v>
      </c>
    </row>
    <row r="1686" spans="1:11" s="11" customFormat="1" ht="20.100000000000001" customHeight="1">
      <c r="A1686" s="135"/>
      <c r="B1686" s="16"/>
      <c r="C1686" s="16"/>
      <c r="D1686" s="16"/>
      <c r="E1686" s="44" t="s">
        <v>469</v>
      </c>
      <c r="F1686" s="45" t="s">
        <v>448</v>
      </c>
      <c r="G1686" s="118" t="s">
        <v>803</v>
      </c>
      <c r="H1686" s="121">
        <v>14.47</v>
      </c>
      <c r="I1686" s="51">
        <f t="shared" si="98"/>
        <v>0.2</v>
      </c>
    </row>
    <row r="1687" spans="1:11" s="11" customFormat="1" ht="20.100000000000001" customHeight="1">
      <c r="A1687" s="135"/>
      <c r="B1687" s="16"/>
      <c r="C1687" s="16"/>
      <c r="D1687" s="16"/>
      <c r="E1687" s="44" t="s">
        <v>644</v>
      </c>
      <c r="F1687" s="45" t="s">
        <v>645</v>
      </c>
      <c r="G1687" s="118" t="s">
        <v>788</v>
      </c>
      <c r="H1687" s="121">
        <v>6.72</v>
      </c>
      <c r="I1687" s="51">
        <f t="shared" si="98"/>
        <v>0.11</v>
      </c>
    </row>
    <row r="1688" spans="1:11" s="11" customFormat="1" ht="9.9499999999999993" customHeight="1">
      <c r="A1688" s="135"/>
      <c r="B1688" s="16"/>
      <c r="C1688" s="16"/>
      <c r="D1688" s="16"/>
      <c r="E1688" s="44" t="s">
        <v>651</v>
      </c>
      <c r="F1688" s="45" t="s">
        <v>53</v>
      </c>
      <c r="G1688" s="118" t="s">
        <v>804</v>
      </c>
      <c r="H1688" s="121">
        <v>8.8000000000000007</v>
      </c>
      <c r="I1688" s="51">
        <f t="shared" si="98"/>
        <v>5.32</v>
      </c>
    </row>
    <row r="1689" spans="1:11" s="11" customFormat="1" ht="9.9499999999999993" customHeight="1">
      <c r="A1689" s="135"/>
      <c r="B1689" s="16"/>
      <c r="C1689" s="16"/>
      <c r="D1689" s="16"/>
      <c r="E1689" s="44" t="s">
        <v>550</v>
      </c>
      <c r="F1689" s="45" t="s">
        <v>53</v>
      </c>
      <c r="G1689" s="147">
        <v>0.5</v>
      </c>
      <c r="H1689" s="121">
        <v>3.47</v>
      </c>
      <c r="I1689" s="51">
        <f t="shared" si="98"/>
        <v>1.74</v>
      </c>
    </row>
    <row r="1690" spans="1:11" s="11" customFormat="1" ht="9.9499999999999993" customHeight="1">
      <c r="E1690" s="44" t="s">
        <v>652</v>
      </c>
      <c r="F1690" s="45" t="s">
        <v>476</v>
      </c>
      <c r="G1690" s="192" t="s">
        <v>805</v>
      </c>
      <c r="H1690" s="121">
        <v>20.32</v>
      </c>
      <c r="I1690" s="51">
        <f t="shared" si="98"/>
        <v>0.53</v>
      </c>
    </row>
    <row r="1691" spans="1:11" s="11" customFormat="1" ht="20.100000000000001" customHeight="1">
      <c r="E1691" s="44" t="s">
        <v>552</v>
      </c>
      <c r="F1691" s="45" t="s">
        <v>53</v>
      </c>
      <c r="G1691" s="184">
        <v>0.8</v>
      </c>
      <c r="H1691" s="121">
        <v>25.94</v>
      </c>
      <c r="I1691" s="51">
        <f t="shared" si="98"/>
        <v>20.75</v>
      </c>
    </row>
    <row r="1692" spans="1:11" s="11" customFormat="1" ht="9.9499999999999993" customHeight="1">
      <c r="A1692" s="135"/>
      <c r="B1692" s="16"/>
      <c r="C1692" s="16"/>
      <c r="D1692" s="16"/>
      <c r="E1692" s="44" t="s">
        <v>677</v>
      </c>
      <c r="F1692" s="45" t="s">
        <v>476</v>
      </c>
      <c r="G1692" s="147">
        <v>0.03</v>
      </c>
      <c r="H1692" s="121">
        <v>24.6</v>
      </c>
      <c r="I1692" s="51">
        <f t="shared" si="98"/>
        <v>0.74</v>
      </c>
    </row>
    <row r="1693" spans="1:11" s="11" customFormat="1" ht="13.7" customHeight="1">
      <c r="A1693" s="135"/>
      <c r="B1693" s="16"/>
      <c r="C1693" s="16"/>
      <c r="D1693" s="16"/>
      <c r="E1693" s="124"/>
      <c r="F1693" s="177" t="s">
        <v>451</v>
      </c>
      <c r="G1693" s="178"/>
      <c r="H1693" s="179"/>
      <c r="I1693" s="168">
        <f>SUM(I1683:I1692)</f>
        <v>50.43</v>
      </c>
    </row>
    <row r="1694" spans="1:11" s="11" customFormat="1" ht="30" customHeight="1">
      <c r="A1694" s="196">
        <v>4189</v>
      </c>
      <c r="B1694" s="110" t="s">
        <v>153</v>
      </c>
      <c r="C1694" s="110" t="s">
        <v>12</v>
      </c>
      <c r="D1694" s="132">
        <v>96537</v>
      </c>
      <c r="E1694" s="111" t="str">
        <f>VLOOKUP(D1694,SERVIÇOS_AGOST!$A$7:$D$7425,2,0)</f>
        <v>FABRICAÇÃO, MONTAGEM E DESMONTAGEM DE FÔRMA PARA BLOCO DE COROAMENTO, EM CHAPA DE MADEIRA COMPENSADA RESINADA, E=17 MM, 2 UTILIZAÇÕES. AF_06/2017</v>
      </c>
      <c r="F1694" s="112" t="str">
        <f>VLOOKUP(D1694,SERVIÇOS_AGOST!$A$7:$D$7425,3,0)</f>
        <v>M2</v>
      </c>
      <c r="G1694" s="129">
        <f>VLOOKUP(D1694,SERVIÇOS_AGOST!$A$7:$D$7425,4,0)</f>
        <v>188.35</v>
      </c>
      <c r="H1694" s="114">
        <v>188.35</v>
      </c>
      <c r="I1694" s="115"/>
      <c r="K1694" s="116">
        <f>ROUND(H1694*0.72,2)</f>
        <v>135.61000000000001</v>
      </c>
    </row>
    <row r="1695" spans="1:11" s="11" customFormat="1" ht="9.9499999999999993" customHeight="1">
      <c r="A1695" s="135"/>
      <c r="B1695" s="16"/>
      <c r="C1695" s="16"/>
      <c r="D1695" s="16"/>
      <c r="E1695" s="136" t="s">
        <v>442</v>
      </c>
      <c r="F1695" s="125" t="s">
        <v>19</v>
      </c>
      <c r="G1695" s="137" t="s">
        <v>537</v>
      </c>
      <c r="H1695" s="97" t="s">
        <v>443</v>
      </c>
      <c r="I1695" s="138" t="s">
        <v>444</v>
      </c>
    </row>
    <row r="1696" spans="1:11" s="11" customFormat="1" ht="9.9499999999999993" customHeight="1">
      <c r="A1696" s="135"/>
      <c r="B1696" s="16"/>
      <c r="C1696" s="16"/>
      <c r="D1696" s="16"/>
      <c r="E1696" s="44" t="s">
        <v>463</v>
      </c>
      <c r="F1696" s="45" t="s">
        <v>464</v>
      </c>
      <c r="G1696" s="147">
        <v>0.7</v>
      </c>
      <c r="H1696" s="133" t="s">
        <v>465</v>
      </c>
      <c r="I1696" s="51">
        <f t="shared" ref="I1696:I1707" si="99">ROUND(G1696*H1696,2)</f>
        <v>10.28</v>
      </c>
    </row>
    <row r="1697" spans="1:11" s="11" customFormat="1" ht="9.9499999999999993" customHeight="1">
      <c r="A1697" s="135"/>
      <c r="B1697" s="16"/>
      <c r="C1697" s="16"/>
      <c r="D1697" s="16"/>
      <c r="E1697" s="44" t="s">
        <v>466</v>
      </c>
      <c r="F1697" s="45" t="s">
        <v>464</v>
      </c>
      <c r="G1697" s="147">
        <v>1.78</v>
      </c>
      <c r="H1697" s="133" t="s">
        <v>467</v>
      </c>
      <c r="I1697" s="51">
        <f t="shared" si="99"/>
        <v>33.159999999999997</v>
      </c>
    </row>
    <row r="1698" spans="1:11" s="11" customFormat="1" ht="20.100000000000001" customHeight="1">
      <c r="A1698" s="135"/>
      <c r="B1698" s="16"/>
      <c r="C1698" s="16"/>
      <c r="D1698" s="16"/>
      <c r="E1698" s="44" t="s">
        <v>468</v>
      </c>
      <c r="F1698" s="45" t="s">
        <v>446</v>
      </c>
      <c r="G1698" s="147">
        <v>0.04</v>
      </c>
      <c r="H1698" s="121">
        <v>15.48</v>
      </c>
      <c r="I1698" s="51">
        <f t="shared" si="99"/>
        <v>0.62</v>
      </c>
    </row>
    <row r="1699" spans="1:11" s="11" customFormat="1" ht="20.100000000000001" customHeight="1">
      <c r="A1699" s="135"/>
      <c r="B1699" s="16"/>
      <c r="C1699" s="16"/>
      <c r="D1699" s="16"/>
      <c r="E1699" s="44" t="s">
        <v>469</v>
      </c>
      <c r="F1699" s="45" t="s">
        <v>448</v>
      </c>
      <c r="G1699" s="147">
        <v>0.1</v>
      </c>
      <c r="H1699" s="121">
        <v>14.47</v>
      </c>
      <c r="I1699" s="51">
        <f t="shared" si="99"/>
        <v>1.45</v>
      </c>
    </row>
    <row r="1700" spans="1:11" s="11" customFormat="1" ht="20.100000000000001" customHeight="1">
      <c r="A1700" s="135"/>
      <c r="B1700" s="16"/>
      <c r="C1700" s="16"/>
      <c r="D1700" s="16"/>
      <c r="E1700" s="44" t="s">
        <v>642</v>
      </c>
      <c r="F1700" s="45" t="s">
        <v>478</v>
      </c>
      <c r="G1700" s="147">
        <v>0.5</v>
      </c>
      <c r="H1700" s="133" t="s">
        <v>643</v>
      </c>
      <c r="I1700" s="51">
        <f t="shared" si="99"/>
        <v>28.25</v>
      </c>
    </row>
    <row r="1701" spans="1:11" s="11" customFormat="1" ht="20.100000000000001" customHeight="1">
      <c r="A1701" s="135"/>
      <c r="B1701" s="16"/>
      <c r="C1701" s="16"/>
      <c r="D1701" s="16"/>
      <c r="E1701" s="44" t="s">
        <v>644</v>
      </c>
      <c r="F1701" s="45" t="s">
        <v>645</v>
      </c>
      <c r="G1701" s="118" t="s">
        <v>778</v>
      </c>
      <c r="H1701" s="121">
        <v>6.72</v>
      </c>
      <c r="I1701" s="51">
        <f t="shared" si="99"/>
        <v>7.0000000000000007E-2</v>
      </c>
    </row>
    <row r="1702" spans="1:11" s="11" customFormat="1" ht="9.9499999999999993" customHeight="1">
      <c r="A1702" s="135"/>
      <c r="B1702" s="16"/>
      <c r="C1702" s="16"/>
      <c r="D1702" s="16"/>
      <c r="E1702" s="44" t="s">
        <v>651</v>
      </c>
      <c r="F1702" s="45" t="s">
        <v>53</v>
      </c>
      <c r="G1702" s="147">
        <v>2.5</v>
      </c>
      <c r="H1702" s="121">
        <v>8.8000000000000007</v>
      </c>
      <c r="I1702" s="51">
        <f t="shared" si="99"/>
        <v>22</v>
      </c>
    </row>
    <row r="1703" spans="1:11" s="11" customFormat="1" ht="9.9499999999999993" customHeight="1">
      <c r="A1703" s="135"/>
      <c r="B1703" s="16"/>
      <c r="C1703" s="16"/>
      <c r="D1703" s="16"/>
      <c r="E1703" s="44" t="s">
        <v>550</v>
      </c>
      <c r="F1703" s="45" t="s">
        <v>53</v>
      </c>
      <c r="G1703" s="118" t="s">
        <v>806</v>
      </c>
      <c r="H1703" s="121">
        <v>3.47</v>
      </c>
      <c r="I1703" s="51">
        <f t="shared" si="99"/>
        <v>11.35</v>
      </c>
    </row>
    <row r="1704" spans="1:11" s="11" customFormat="1" ht="9.9499999999999993" customHeight="1">
      <c r="A1704" s="135"/>
      <c r="B1704" s="16"/>
      <c r="C1704" s="16"/>
      <c r="D1704" s="16"/>
      <c r="E1704" s="44" t="s">
        <v>652</v>
      </c>
      <c r="F1704" s="45" t="s">
        <v>476</v>
      </c>
      <c r="G1704" s="118" t="s">
        <v>807</v>
      </c>
      <c r="H1704" s="121">
        <v>20.32</v>
      </c>
      <c r="I1704" s="51">
        <f t="shared" si="99"/>
        <v>1.3</v>
      </c>
    </row>
    <row r="1705" spans="1:11" s="11" customFormat="1" ht="20.100000000000001" customHeight="1">
      <c r="A1705" s="135"/>
      <c r="B1705" s="16"/>
      <c r="C1705" s="16"/>
      <c r="D1705" s="16"/>
      <c r="E1705" s="44" t="s">
        <v>552</v>
      </c>
      <c r="F1705" s="45" t="s">
        <v>53</v>
      </c>
      <c r="G1705" s="147">
        <v>1</v>
      </c>
      <c r="H1705" s="121">
        <v>25.94</v>
      </c>
      <c r="I1705" s="51">
        <f t="shared" si="99"/>
        <v>25.94</v>
      </c>
    </row>
    <row r="1706" spans="1:11" s="11" customFormat="1" ht="9.9499999999999993" customHeight="1">
      <c r="A1706" s="135"/>
      <c r="B1706" s="16"/>
      <c r="C1706" s="16"/>
      <c r="D1706" s="16"/>
      <c r="E1706" s="44" t="s">
        <v>526</v>
      </c>
      <c r="F1706" s="45" t="s">
        <v>476</v>
      </c>
      <c r="G1706" s="118" t="s">
        <v>774</v>
      </c>
      <c r="H1706" s="121">
        <v>21.06</v>
      </c>
      <c r="I1706" s="51">
        <f t="shared" si="99"/>
        <v>0.44</v>
      </c>
    </row>
    <row r="1707" spans="1:11" s="11" customFormat="1" ht="9.9499999999999993" customHeight="1">
      <c r="A1707" s="135"/>
      <c r="B1707" s="16"/>
      <c r="C1707" s="16"/>
      <c r="D1707" s="16"/>
      <c r="E1707" s="44" t="s">
        <v>677</v>
      </c>
      <c r="F1707" s="45" t="s">
        <v>476</v>
      </c>
      <c r="G1707" s="118" t="s">
        <v>789</v>
      </c>
      <c r="H1707" s="121">
        <v>24.6</v>
      </c>
      <c r="I1707" s="51">
        <f t="shared" si="99"/>
        <v>0.66</v>
      </c>
    </row>
    <row r="1708" spans="1:11" s="11" customFormat="1" ht="13.7" customHeight="1">
      <c r="A1708" s="135"/>
      <c r="B1708" s="16"/>
      <c r="C1708" s="16"/>
      <c r="D1708" s="16"/>
      <c r="E1708" s="124"/>
      <c r="F1708" s="177" t="s">
        <v>451</v>
      </c>
      <c r="G1708" s="178"/>
      <c r="H1708" s="179"/>
      <c r="I1708" s="168">
        <f>SUM(I1696:I1707)</f>
        <v>135.51999999999998</v>
      </c>
    </row>
    <row r="1709" spans="1:11" s="11" customFormat="1" ht="20.100000000000001" customHeight="1">
      <c r="A1709" s="196">
        <v>4190</v>
      </c>
      <c r="B1709" s="110" t="s">
        <v>153</v>
      </c>
      <c r="C1709" s="110" t="s">
        <v>12</v>
      </c>
      <c r="D1709" s="132">
        <v>96538</v>
      </c>
      <c r="E1709" s="111" t="str">
        <f>VLOOKUP(D1709,SERVIÇOS_AGOST!$A$7:$D$7425,2,0)</f>
        <v>FABRICAÇÃO, MONTAGEM E DESMONTAGEM DE FÔRMA PARA SAPATA, EM CHAPA DE MADEIRA COMPENSADA RESINADA, E=17 MM, 2 UTILIZAÇÕES. AF_06/2017</v>
      </c>
      <c r="F1709" s="112" t="str">
        <f>VLOOKUP(D1709,SERVIÇOS_AGOST!$A$7:$D$7425,3,0)</f>
        <v>M2</v>
      </c>
      <c r="G1709" s="129">
        <f>VLOOKUP(D1709,SERVIÇOS_AGOST!$A$7:$D$7425,4,0)</f>
        <v>250.33</v>
      </c>
      <c r="H1709" s="114">
        <v>250.33</v>
      </c>
      <c r="I1709" s="115"/>
      <c r="K1709" s="116">
        <f>ROUND(H1709*0.72,2)</f>
        <v>180.24</v>
      </c>
    </row>
    <row r="1710" spans="1:11" s="11" customFormat="1" ht="9.9499999999999993" customHeight="1">
      <c r="A1710" s="135"/>
      <c r="B1710" s="16"/>
      <c r="C1710" s="16"/>
      <c r="D1710" s="16"/>
      <c r="E1710" s="136" t="s">
        <v>442</v>
      </c>
      <c r="F1710" s="125" t="s">
        <v>19</v>
      </c>
      <c r="G1710" s="137" t="s">
        <v>537</v>
      </c>
      <c r="H1710" s="97" t="s">
        <v>443</v>
      </c>
      <c r="I1710" s="138" t="s">
        <v>444</v>
      </c>
    </row>
    <row r="1711" spans="1:11" s="11" customFormat="1" ht="9.9499999999999993" customHeight="1">
      <c r="A1711" s="135"/>
      <c r="B1711" s="16"/>
      <c r="C1711" s="16"/>
      <c r="D1711" s="16"/>
      <c r="E1711" s="44" t="s">
        <v>463</v>
      </c>
      <c r="F1711" s="45" t="s">
        <v>464</v>
      </c>
      <c r="G1711" s="147">
        <v>1.2</v>
      </c>
      <c r="H1711" s="133" t="s">
        <v>465</v>
      </c>
      <c r="I1711" s="51">
        <f t="shared" ref="I1711:I1722" si="100">ROUND(G1711*H1711,2)</f>
        <v>17.63</v>
      </c>
    </row>
    <row r="1712" spans="1:11" s="11" customFormat="1" ht="9.9499999999999993" customHeight="1">
      <c r="A1712" s="135"/>
      <c r="B1712" s="16"/>
      <c r="C1712" s="16"/>
      <c r="D1712" s="16"/>
      <c r="E1712" s="44" t="s">
        <v>466</v>
      </c>
      <c r="F1712" s="45" t="s">
        <v>464</v>
      </c>
      <c r="G1712" s="147">
        <v>3.2</v>
      </c>
      <c r="H1712" s="133" t="s">
        <v>467</v>
      </c>
      <c r="I1712" s="51">
        <f t="shared" si="100"/>
        <v>59.62</v>
      </c>
    </row>
    <row r="1713" spans="1:11" s="11" customFormat="1" ht="20.100000000000001" customHeight="1">
      <c r="A1713" s="135"/>
      <c r="B1713" s="16"/>
      <c r="C1713" s="16"/>
      <c r="D1713" s="16"/>
      <c r="E1713" s="44" t="s">
        <v>468</v>
      </c>
      <c r="F1713" s="45" t="s">
        <v>446</v>
      </c>
      <c r="G1713" s="118" t="s">
        <v>808</v>
      </c>
      <c r="H1713" s="121">
        <v>15.48</v>
      </c>
      <c r="I1713" s="51">
        <f t="shared" si="100"/>
        <v>2.09</v>
      </c>
    </row>
    <row r="1714" spans="1:11" s="11" customFormat="1" ht="20.100000000000001" customHeight="1">
      <c r="A1714" s="135"/>
      <c r="B1714" s="16"/>
      <c r="C1714" s="16"/>
      <c r="D1714" s="16"/>
      <c r="E1714" s="44" t="s">
        <v>469</v>
      </c>
      <c r="F1714" s="45" t="s">
        <v>448</v>
      </c>
      <c r="G1714" s="118" t="s">
        <v>809</v>
      </c>
      <c r="H1714" s="121">
        <v>14.47</v>
      </c>
      <c r="I1714" s="51">
        <f t="shared" si="100"/>
        <v>3.83</v>
      </c>
    </row>
    <row r="1715" spans="1:11" s="11" customFormat="1" ht="20.100000000000001" customHeight="1">
      <c r="A1715" s="135"/>
      <c r="B1715" s="16"/>
      <c r="C1715" s="16"/>
      <c r="D1715" s="16"/>
      <c r="E1715" s="44" t="s">
        <v>642</v>
      </c>
      <c r="F1715" s="45" t="s">
        <v>478</v>
      </c>
      <c r="G1715" s="118" t="s">
        <v>810</v>
      </c>
      <c r="H1715" s="133" t="s">
        <v>643</v>
      </c>
      <c r="I1715" s="51">
        <f t="shared" si="100"/>
        <v>44.69</v>
      </c>
    </row>
    <row r="1716" spans="1:11" s="11" customFormat="1" ht="20.100000000000001" customHeight="1">
      <c r="A1716" s="135"/>
      <c r="B1716" s="16"/>
      <c r="C1716" s="16"/>
      <c r="D1716" s="16"/>
      <c r="E1716" s="44" t="s">
        <v>644</v>
      </c>
      <c r="F1716" s="45" t="s">
        <v>645</v>
      </c>
      <c r="G1716" s="118" t="s">
        <v>778</v>
      </c>
      <c r="H1716" s="121">
        <v>6.72</v>
      </c>
      <c r="I1716" s="51">
        <f t="shared" si="100"/>
        <v>7.0000000000000007E-2</v>
      </c>
    </row>
    <row r="1717" spans="1:11" s="11" customFormat="1" ht="9.9499999999999993" customHeight="1">
      <c r="A1717" s="135"/>
      <c r="B1717" s="16"/>
      <c r="C1717" s="16"/>
      <c r="D1717" s="16"/>
      <c r="E1717" s="44" t="s">
        <v>651</v>
      </c>
      <c r="F1717" s="45" t="s">
        <v>53</v>
      </c>
      <c r="G1717" s="147">
        <v>1.5</v>
      </c>
      <c r="H1717" s="121">
        <v>8.8000000000000007</v>
      </c>
      <c r="I1717" s="51">
        <f t="shared" si="100"/>
        <v>13.2</v>
      </c>
    </row>
    <row r="1718" spans="1:11" s="11" customFormat="1" ht="9.9499999999999993" customHeight="1">
      <c r="A1718" s="135"/>
      <c r="B1718" s="16"/>
      <c r="C1718" s="16"/>
      <c r="D1718" s="16"/>
      <c r="E1718" s="44" t="s">
        <v>550</v>
      </c>
      <c r="F1718" s="45" t="s">
        <v>53</v>
      </c>
      <c r="G1718" s="147">
        <v>10</v>
      </c>
      <c r="H1718" s="121">
        <v>3.47</v>
      </c>
      <c r="I1718" s="51">
        <f t="shared" si="100"/>
        <v>34.700000000000003</v>
      </c>
    </row>
    <row r="1719" spans="1:11" s="11" customFormat="1" ht="9.9499999999999993" customHeight="1">
      <c r="A1719" s="135"/>
      <c r="B1719" s="16"/>
      <c r="C1719" s="16"/>
      <c r="D1719" s="16"/>
      <c r="E1719" s="44" t="s">
        <v>652</v>
      </c>
      <c r="F1719" s="45" t="s">
        <v>476</v>
      </c>
      <c r="G1719" s="118" t="s">
        <v>667</v>
      </c>
      <c r="H1719" s="121">
        <v>20.32</v>
      </c>
      <c r="I1719" s="51">
        <f t="shared" si="100"/>
        <v>2.64</v>
      </c>
    </row>
    <row r="1720" spans="1:11" s="11" customFormat="1" ht="9.9499999999999993" customHeight="1">
      <c r="A1720" s="135"/>
      <c r="B1720" s="16"/>
      <c r="C1720" s="16"/>
      <c r="D1720" s="16"/>
      <c r="E1720" s="44" t="s">
        <v>811</v>
      </c>
      <c r="F1720" s="45" t="s">
        <v>476</v>
      </c>
      <c r="G1720" s="118" t="s">
        <v>700</v>
      </c>
      <c r="H1720" s="121">
        <v>22.35</v>
      </c>
      <c r="I1720" s="51">
        <f t="shared" si="100"/>
        <v>0.54</v>
      </c>
    </row>
    <row r="1721" spans="1:11" s="11" customFormat="1" ht="9.9499999999999993" customHeight="1">
      <c r="A1721" s="135"/>
      <c r="B1721" s="16"/>
      <c r="C1721" s="16"/>
      <c r="D1721" s="16"/>
      <c r="E1721" s="44" t="s">
        <v>526</v>
      </c>
      <c r="F1721" s="45" t="s">
        <v>476</v>
      </c>
      <c r="G1721" s="118" t="s">
        <v>735</v>
      </c>
      <c r="H1721" s="121">
        <v>21.06</v>
      </c>
      <c r="I1721" s="51">
        <f t="shared" si="100"/>
        <v>0.65</v>
      </c>
    </row>
    <row r="1722" spans="1:11" s="11" customFormat="1" ht="9.9499999999999993" customHeight="1">
      <c r="E1722" s="44" t="s">
        <v>677</v>
      </c>
      <c r="F1722" s="45" t="s">
        <v>476</v>
      </c>
      <c r="G1722" s="192" t="s">
        <v>700</v>
      </c>
      <c r="H1722" s="121">
        <v>24.6</v>
      </c>
      <c r="I1722" s="51">
        <f t="shared" si="100"/>
        <v>0.59</v>
      </c>
    </row>
    <row r="1723" spans="1:11" s="11" customFormat="1" ht="13.7" customHeight="1">
      <c r="F1723" s="177" t="s">
        <v>451</v>
      </c>
      <c r="G1723" s="178"/>
      <c r="H1723" s="179"/>
      <c r="I1723" s="168">
        <f>SUM(I1711:I1722)</f>
        <v>180.24999999999997</v>
      </c>
    </row>
    <row r="1724" spans="1:11" s="11" customFormat="1" ht="20.100000000000001" customHeight="1">
      <c r="A1724" s="196">
        <v>4191</v>
      </c>
      <c r="B1724" s="110" t="s">
        <v>153</v>
      </c>
      <c r="C1724" s="110" t="s">
        <v>12</v>
      </c>
      <c r="D1724" s="132">
        <v>96539</v>
      </c>
      <c r="E1724" s="111" t="str">
        <f>VLOOKUP(D1724,SERVIÇOS_AGOST!$A$7:$D$7425,2,0)</f>
        <v>FABRICAÇÃO, MONTAGEM E DESMONTAGEM DE FÔRMA PARA VIGA BALDRAME, EM CHAPA DE MADEIRA COMPENSADA RESINADA, E=17 MM, 2 UTILIZAÇÕES. AF_06/2017</v>
      </c>
      <c r="F1724" s="112" t="str">
        <f>VLOOKUP(D1724,SERVIÇOS_AGOST!$A$7:$D$7425,3,0)</f>
        <v>M2</v>
      </c>
      <c r="G1724" s="129">
        <f>VLOOKUP(D1724,SERVIÇOS_AGOST!$A$7:$D$7425,4,0)</f>
        <v>119.73</v>
      </c>
      <c r="H1724" s="114">
        <v>119.73</v>
      </c>
      <c r="I1724" s="115"/>
      <c r="K1724" s="116">
        <f>ROUND(H1724*0.72,2)</f>
        <v>86.21</v>
      </c>
    </row>
    <row r="1725" spans="1:11" s="11" customFormat="1" ht="9.9499999999999993" customHeight="1">
      <c r="A1725" s="135"/>
      <c r="B1725" s="16"/>
      <c r="C1725" s="16"/>
      <c r="D1725" s="16"/>
      <c r="E1725" s="136" t="s">
        <v>442</v>
      </c>
      <c r="F1725" s="125" t="s">
        <v>19</v>
      </c>
      <c r="G1725" s="137" t="s">
        <v>537</v>
      </c>
      <c r="H1725" s="97" t="s">
        <v>443</v>
      </c>
      <c r="I1725" s="138" t="s">
        <v>444</v>
      </c>
    </row>
    <row r="1726" spans="1:11" s="11" customFormat="1" ht="9.9499999999999993" customHeight="1">
      <c r="A1726" s="135"/>
      <c r="B1726" s="16"/>
      <c r="C1726" s="16"/>
      <c r="D1726" s="16"/>
      <c r="E1726" s="44" t="s">
        <v>463</v>
      </c>
      <c r="F1726" s="45" t="s">
        <v>464</v>
      </c>
      <c r="G1726" s="147">
        <v>0.6</v>
      </c>
      <c r="H1726" s="133" t="s">
        <v>465</v>
      </c>
      <c r="I1726" s="51">
        <f t="shared" ref="I1726:I1736" si="101">ROUND(G1726*H1726,2)</f>
        <v>8.81</v>
      </c>
    </row>
    <row r="1727" spans="1:11" s="11" customFormat="1" ht="9.9499999999999993" customHeight="1">
      <c r="A1727" s="135"/>
      <c r="B1727" s="16"/>
      <c r="C1727" s="16"/>
      <c r="D1727" s="16"/>
      <c r="E1727" s="44" t="s">
        <v>466</v>
      </c>
      <c r="F1727" s="45" t="s">
        <v>464</v>
      </c>
      <c r="G1727" s="147">
        <v>1.2</v>
      </c>
      <c r="H1727" s="133" t="s">
        <v>467</v>
      </c>
      <c r="I1727" s="51">
        <f t="shared" si="101"/>
        <v>22.36</v>
      </c>
    </row>
    <row r="1728" spans="1:11" s="11" customFormat="1" ht="20.100000000000001" customHeight="1">
      <c r="A1728" s="135"/>
      <c r="B1728" s="16"/>
      <c r="C1728" s="16"/>
      <c r="D1728" s="16"/>
      <c r="E1728" s="44" t="s">
        <v>468</v>
      </c>
      <c r="F1728" s="45" t="s">
        <v>446</v>
      </c>
      <c r="G1728" s="147">
        <v>2.5000000000000001E-2</v>
      </c>
      <c r="H1728" s="121">
        <v>15.48</v>
      </c>
      <c r="I1728" s="51">
        <f t="shared" si="101"/>
        <v>0.39</v>
      </c>
    </row>
    <row r="1729" spans="1:11" s="11" customFormat="1" ht="20.100000000000001" customHeight="1">
      <c r="A1729" s="135"/>
      <c r="B1729" s="16"/>
      <c r="C1729" s="16"/>
      <c r="D1729" s="16"/>
      <c r="E1729" s="44" t="s">
        <v>469</v>
      </c>
      <c r="F1729" s="45" t="s">
        <v>448</v>
      </c>
      <c r="G1729" s="118" t="s">
        <v>812</v>
      </c>
      <c r="H1729" s="121">
        <v>14.47</v>
      </c>
      <c r="I1729" s="51">
        <f t="shared" si="101"/>
        <v>0.8</v>
      </c>
    </row>
    <row r="1730" spans="1:11" s="11" customFormat="1" ht="20.100000000000001" customHeight="1">
      <c r="A1730" s="135"/>
      <c r="B1730" s="16"/>
      <c r="C1730" s="16"/>
      <c r="D1730" s="16"/>
      <c r="E1730" s="44" t="s">
        <v>642</v>
      </c>
      <c r="F1730" s="45" t="s">
        <v>478</v>
      </c>
      <c r="G1730" s="147">
        <v>0.55000000000000004</v>
      </c>
      <c r="H1730" s="133" t="s">
        <v>643</v>
      </c>
      <c r="I1730" s="51">
        <f t="shared" si="101"/>
        <v>31.08</v>
      </c>
    </row>
    <row r="1731" spans="1:11" s="11" customFormat="1" ht="20.100000000000001" customHeight="1">
      <c r="A1731" s="135"/>
      <c r="B1731" s="16"/>
      <c r="C1731" s="16"/>
      <c r="D1731" s="16"/>
      <c r="E1731" s="44" t="s">
        <v>644</v>
      </c>
      <c r="F1731" s="45" t="s">
        <v>645</v>
      </c>
      <c r="G1731" s="118" t="s">
        <v>778</v>
      </c>
      <c r="H1731" s="121">
        <v>6.72</v>
      </c>
      <c r="I1731" s="51">
        <f t="shared" si="101"/>
        <v>7.0000000000000007E-2</v>
      </c>
    </row>
    <row r="1732" spans="1:11" s="11" customFormat="1" ht="9.9499999999999993" customHeight="1">
      <c r="A1732" s="135"/>
      <c r="B1732" s="16"/>
      <c r="C1732" s="16"/>
      <c r="D1732" s="16"/>
      <c r="E1732" s="44" t="s">
        <v>651</v>
      </c>
      <c r="F1732" s="45" t="s">
        <v>53</v>
      </c>
      <c r="G1732" s="147">
        <v>2</v>
      </c>
      <c r="H1732" s="121">
        <v>8.8000000000000007</v>
      </c>
      <c r="I1732" s="51">
        <f t="shared" si="101"/>
        <v>17.600000000000001</v>
      </c>
    </row>
    <row r="1733" spans="1:11" s="11" customFormat="1" ht="9.9499999999999993" customHeight="1">
      <c r="A1733" s="135"/>
      <c r="B1733" s="16"/>
      <c r="C1733" s="16"/>
      <c r="D1733" s="16"/>
      <c r="E1733" s="44" t="s">
        <v>550</v>
      </c>
      <c r="F1733" s="45" t="s">
        <v>53</v>
      </c>
      <c r="G1733" s="147">
        <v>1.1499999999999999</v>
      </c>
      <c r="H1733" s="121">
        <v>3.47</v>
      </c>
      <c r="I1733" s="51">
        <f t="shared" si="101"/>
        <v>3.99</v>
      </c>
    </row>
    <row r="1734" spans="1:11" s="11" customFormat="1" ht="9.9499999999999993" customHeight="1">
      <c r="A1734" s="135"/>
      <c r="B1734" s="16"/>
      <c r="C1734" s="16"/>
      <c r="D1734" s="16"/>
      <c r="E1734" s="44" t="s">
        <v>652</v>
      </c>
      <c r="F1734" s="45" t="s">
        <v>476</v>
      </c>
      <c r="G1734" s="118" t="s">
        <v>813</v>
      </c>
      <c r="H1734" s="121">
        <v>20.32</v>
      </c>
      <c r="I1734" s="51">
        <f t="shared" si="101"/>
        <v>0.71</v>
      </c>
    </row>
    <row r="1735" spans="1:11" s="11" customFormat="1" ht="9.9499999999999993" customHeight="1">
      <c r="A1735" s="135"/>
      <c r="B1735" s="16"/>
      <c r="C1735" s="16"/>
      <c r="D1735" s="16"/>
      <c r="E1735" s="44" t="s">
        <v>526</v>
      </c>
      <c r="F1735" s="45" t="s">
        <v>476</v>
      </c>
      <c r="G1735" s="118" t="s">
        <v>701</v>
      </c>
      <c r="H1735" s="121">
        <v>21.06</v>
      </c>
      <c r="I1735" s="51">
        <f t="shared" si="101"/>
        <v>0.15</v>
      </c>
    </row>
    <row r="1736" spans="1:11" s="11" customFormat="1" ht="9.9499999999999993" customHeight="1">
      <c r="A1736" s="135"/>
      <c r="B1736" s="16"/>
      <c r="C1736" s="16"/>
      <c r="D1736" s="16"/>
      <c r="E1736" s="44" t="s">
        <v>677</v>
      </c>
      <c r="F1736" s="45" t="s">
        <v>476</v>
      </c>
      <c r="G1736" s="118" t="s">
        <v>778</v>
      </c>
      <c r="H1736" s="121">
        <v>24.6</v>
      </c>
      <c r="I1736" s="51">
        <f t="shared" si="101"/>
        <v>0.25</v>
      </c>
    </row>
    <row r="1737" spans="1:11" s="11" customFormat="1" ht="13.7" customHeight="1">
      <c r="A1737" s="135"/>
      <c r="B1737" s="16"/>
      <c r="C1737" s="16"/>
      <c r="D1737" s="16"/>
      <c r="E1737" s="124"/>
      <c r="F1737" s="177" t="s">
        <v>451</v>
      </c>
      <c r="G1737" s="178"/>
      <c r="H1737" s="179"/>
      <c r="I1737" s="168">
        <f>SUM(I1726:I1736)</f>
        <v>86.21</v>
      </c>
    </row>
    <row r="1738" spans="1:11" s="11" customFormat="1" ht="30" customHeight="1">
      <c r="A1738" s="196">
        <v>4192</v>
      </c>
      <c r="B1738" s="110" t="s">
        <v>153</v>
      </c>
      <c r="C1738" s="110" t="s">
        <v>12</v>
      </c>
      <c r="D1738" s="132">
        <v>96540</v>
      </c>
      <c r="E1738" s="111" t="str">
        <f>VLOOKUP(D1738,SERVIÇOS_AGOST!$A$7:$D$7425,2,0)</f>
        <v>FABRICAÇÃO, MONTAGEM E DESMONTAGEM DE FÔRMA PARA BLOCO DE COROAMENTO, EM CHAPA DE MADEIRA COMPENSADA RESINADA, E=17 MM, 4 UTILIZAÇÕES. AF_06/2017</v>
      </c>
      <c r="F1738" s="112" t="str">
        <f>VLOOKUP(D1738,SERVIÇOS_AGOST!$A$7:$D$7425,3,0)</f>
        <v>M2</v>
      </c>
      <c r="G1738" s="129">
        <f>VLOOKUP(D1738,SERVIÇOS_AGOST!$A$7:$D$7425,4,0)</f>
        <v>121.59</v>
      </c>
      <c r="H1738" s="114">
        <v>121.59</v>
      </c>
      <c r="I1738" s="115"/>
      <c r="K1738" s="116">
        <f>ROUND(H1738*0.72,2)</f>
        <v>87.54</v>
      </c>
    </row>
    <row r="1739" spans="1:11" s="11" customFormat="1" ht="9.9499999999999993" customHeight="1">
      <c r="A1739" s="135"/>
      <c r="B1739" s="16"/>
      <c r="C1739" s="16"/>
      <c r="D1739" s="16"/>
      <c r="E1739" s="136" t="s">
        <v>442</v>
      </c>
      <c r="F1739" s="125" t="s">
        <v>19</v>
      </c>
      <c r="G1739" s="137" t="s">
        <v>537</v>
      </c>
      <c r="H1739" s="97" t="s">
        <v>443</v>
      </c>
      <c r="I1739" s="138" t="s">
        <v>444</v>
      </c>
    </row>
    <row r="1740" spans="1:11" s="11" customFormat="1" ht="9.9499999999999993" customHeight="1">
      <c r="E1740" s="44" t="s">
        <v>463</v>
      </c>
      <c r="F1740" s="45" t="s">
        <v>464</v>
      </c>
      <c r="G1740" s="184">
        <v>0.6</v>
      </c>
      <c r="H1740" s="133" t="s">
        <v>465</v>
      </c>
      <c r="I1740" s="51">
        <f t="shared" ref="I1740:I1751" si="102">ROUND(G1740*H1740,2)</f>
        <v>8.81</v>
      </c>
    </row>
    <row r="1741" spans="1:11" s="11" customFormat="1" ht="9.9499999999999993" customHeight="1">
      <c r="E1741" s="44" t="s">
        <v>466</v>
      </c>
      <c r="F1741" s="45" t="s">
        <v>464</v>
      </c>
      <c r="G1741" s="184">
        <v>1.53</v>
      </c>
      <c r="H1741" s="133" t="s">
        <v>467</v>
      </c>
      <c r="I1741" s="51">
        <f t="shared" si="102"/>
        <v>28.5</v>
      </c>
    </row>
    <row r="1742" spans="1:11" s="11" customFormat="1" ht="20.100000000000001" customHeight="1">
      <c r="A1742" s="135"/>
      <c r="B1742" s="16"/>
      <c r="C1742" s="16"/>
      <c r="D1742" s="16"/>
      <c r="E1742" s="44" t="s">
        <v>468</v>
      </c>
      <c r="F1742" s="45" t="s">
        <v>446</v>
      </c>
      <c r="G1742" s="118" t="s">
        <v>776</v>
      </c>
      <c r="H1742" s="121">
        <v>15.48</v>
      </c>
      <c r="I1742" s="51">
        <f t="shared" si="102"/>
        <v>0.36</v>
      </c>
    </row>
    <row r="1743" spans="1:11" s="11" customFormat="1" ht="20.100000000000001" customHeight="1">
      <c r="A1743" s="135"/>
      <c r="B1743" s="16"/>
      <c r="C1743" s="16"/>
      <c r="D1743" s="16"/>
      <c r="E1743" s="44" t="s">
        <v>469</v>
      </c>
      <c r="F1743" s="45" t="s">
        <v>448</v>
      </c>
      <c r="G1743" s="118" t="s">
        <v>814</v>
      </c>
      <c r="H1743" s="121">
        <v>14.47</v>
      </c>
      <c r="I1743" s="51">
        <f t="shared" si="102"/>
        <v>0.85</v>
      </c>
    </row>
    <row r="1744" spans="1:11" s="11" customFormat="1" ht="20.100000000000001" customHeight="1">
      <c r="A1744" s="135"/>
      <c r="B1744" s="16"/>
      <c r="C1744" s="16"/>
      <c r="D1744" s="16"/>
      <c r="E1744" s="44" t="s">
        <v>642</v>
      </c>
      <c r="F1744" s="45" t="s">
        <v>478</v>
      </c>
      <c r="G1744" s="147">
        <v>0.3</v>
      </c>
      <c r="H1744" s="133" t="s">
        <v>643</v>
      </c>
      <c r="I1744" s="51">
        <f t="shared" si="102"/>
        <v>16.95</v>
      </c>
    </row>
    <row r="1745" spans="1:11" s="11" customFormat="1" ht="20.100000000000001" customHeight="1">
      <c r="A1745" s="135"/>
      <c r="B1745" s="16"/>
      <c r="C1745" s="16"/>
      <c r="D1745" s="16"/>
      <c r="E1745" s="44" t="s">
        <v>644</v>
      </c>
      <c r="F1745" s="45" t="s">
        <v>645</v>
      </c>
      <c r="G1745" s="118" t="s">
        <v>778</v>
      </c>
      <c r="H1745" s="121">
        <v>6.72</v>
      </c>
      <c r="I1745" s="51">
        <f t="shared" si="102"/>
        <v>7.0000000000000007E-2</v>
      </c>
    </row>
    <row r="1746" spans="1:11" s="11" customFormat="1" ht="9.9499999999999993" customHeight="1">
      <c r="E1746" s="44" t="s">
        <v>651</v>
      </c>
      <c r="F1746" s="45" t="s">
        <v>53</v>
      </c>
      <c r="G1746" s="184">
        <v>1.3</v>
      </c>
      <c r="H1746" s="121">
        <v>8.8000000000000007</v>
      </c>
      <c r="I1746" s="51">
        <f t="shared" si="102"/>
        <v>11.44</v>
      </c>
    </row>
    <row r="1747" spans="1:11" s="11" customFormat="1" ht="9.9499999999999993" customHeight="1">
      <c r="E1747" s="44" t="s">
        <v>550</v>
      </c>
      <c r="F1747" s="45" t="s">
        <v>53</v>
      </c>
      <c r="G1747" s="192" t="s">
        <v>815</v>
      </c>
      <c r="H1747" s="121">
        <v>3.47</v>
      </c>
      <c r="I1747" s="51">
        <f t="shared" si="102"/>
        <v>6.02</v>
      </c>
    </row>
    <row r="1748" spans="1:11" s="11" customFormat="1" ht="9.9499999999999993" customHeight="1">
      <c r="A1748" s="135"/>
      <c r="B1748" s="16"/>
      <c r="C1748" s="16"/>
      <c r="D1748" s="16"/>
      <c r="E1748" s="44" t="s">
        <v>652</v>
      </c>
      <c r="F1748" s="45" t="s">
        <v>476</v>
      </c>
      <c r="G1748" s="118" t="s">
        <v>816</v>
      </c>
      <c r="H1748" s="121">
        <v>20.32</v>
      </c>
      <c r="I1748" s="51">
        <f t="shared" si="102"/>
        <v>0.69</v>
      </c>
    </row>
    <row r="1749" spans="1:11" s="11" customFormat="1" ht="20.100000000000001" customHeight="1">
      <c r="A1749" s="135"/>
      <c r="B1749" s="16"/>
      <c r="C1749" s="16"/>
      <c r="D1749" s="16"/>
      <c r="E1749" s="44" t="s">
        <v>552</v>
      </c>
      <c r="F1749" s="45" t="s">
        <v>53</v>
      </c>
      <c r="G1749" s="147">
        <v>0.5</v>
      </c>
      <c r="H1749" s="121">
        <v>25.94</v>
      </c>
      <c r="I1749" s="51">
        <f t="shared" si="102"/>
        <v>12.97</v>
      </c>
    </row>
    <row r="1750" spans="1:11" s="11" customFormat="1" ht="9.9499999999999993" customHeight="1">
      <c r="A1750" s="135"/>
      <c r="B1750" s="16"/>
      <c r="C1750" s="16"/>
      <c r="D1750" s="16"/>
      <c r="E1750" s="44" t="s">
        <v>526</v>
      </c>
      <c r="F1750" s="45" t="s">
        <v>476</v>
      </c>
      <c r="G1750" s="118" t="s">
        <v>817</v>
      </c>
      <c r="H1750" s="121">
        <v>21.06</v>
      </c>
      <c r="I1750" s="51">
        <f t="shared" si="102"/>
        <v>0.23</v>
      </c>
    </row>
    <row r="1751" spans="1:11" s="11" customFormat="1" ht="9.9499999999999993" customHeight="1">
      <c r="A1751" s="135"/>
      <c r="B1751" s="16"/>
      <c r="C1751" s="16"/>
      <c r="D1751" s="16"/>
      <c r="E1751" s="44" t="s">
        <v>677</v>
      </c>
      <c r="F1751" s="45" t="s">
        <v>476</v>
      </c>
      <c r="G1751" s="118" t="s">
        <v>789</v>
      </c>
      <c r="H1751" s="121">
        <v>24.6</v>
      </c>
      <c r="I1751" s="51">
        <f t="shared" si="102"/>
        <v>0.66</v>
      </c>
    </row>
    <row r="1752" spans="1:11" s="11" customFormat="1" ht="13.7" customHeight="1">
      <c r="F1752" s="177" t="s">
        <v>451</v>
      </c>
      <c r="G1752" s="178"/>
      <c r="H1752" s="179"/>
      <c r="I1752" s="168">
        <f>SUM(I1740:I1751)</f>
        <v>87.55</v>
      </c>
    </row>
    <row r="1753" spans="1:11" s="11" customFormat="1" ht="20.100000000000001" customHeight="1">
      <c r="A1753" s="196">
        <v>4193</v>
      </c>
      <c r="B1753" s="110" t="s">
        <v>153</v>
      </c>
      <c r="C1753" s="110" t="s">
        <v>12</v>
      </c>
      <c r="D1753" s="132">
        <v>96541</v>
      </c>
      <c r="E1753" s="111" t="str">
        <f>VLOOKUP(D1753,SERVIÇOS_AGOST!$A$7:$D$7425,2,0)</f>
        <v>FABRICAÇÃO, MONTAGEM E DESMONTAGEM DE FÔRMA PARA SAPATA, EM CHAPA DE MADEIRA COMPENSADA RESINADA, E=17 MM, 4 UTILIZAÇÕES. AF_06/2017</v>
      </c>
      <c r="F1753" s="112" t="str">
        <f>VLOOKUP(D1753,SERVIÇOS_AGOST!$A$7:$D$7425,3,0)</f>
        <v>M2</v>
      </c>
      <c r="G1753" s="129">
        <f>VLOOKUP(D1753,SERVIÇOS_AGOST!$A$7:$D$7425,4,0)</f>
        <v>165.41</v>
      </c>
      <c r="H1753" s="114">
        <v>165.41</v>
      </c>
      <c r="I1753" s="115"/>
      <c r="K1753" s="116">
        <f>ROUND(H1753*0.72,2)</f>
        <v>119.1</v>
      </c>
    </row>
    <row r="1754" spans="1:11" s="11" customFormat="1" ht="9.9499999999999993" customHeight="1">
      <c r="A1754" s="135"/>
      <c r="B1754" s="16"/>
      <c r="C1754" s="16"/>
      <c r="D1754" s="16"/>
      <c r="E1754" s="136" t="s">
        <v>442</v>
      </c>
      <c r="F1754" s="125" t="s">
        <v>19</v>
      </c>
      <c r="G1754" s="137" t="s">
        <v>537</v>
      </c>
      <c r="H1754" s="97" t="s">
        <v>443</v>
      </c>
      <c r="I1754" s="138" t="s">
        <v>444</v>
      </c>
    </row>
    <row r="1755" spans="1:11" s="11" customFormat="1" ht="9.9499999999999993" customHeight="1">
      <c r="A1755" s="135"/>
      <c r="B1755" s="16"/>
      <c r="C1755" s="16"/>
      <c r="D1755" s="16"/>
      <c r="E1755" s="44" t="s">
        <v>463</v>
      </c>
      <c r="F1755" s="45" t="s">
        <v>464</v>
      </c>
      <c r="G1755" s="147">
        <v>1.2</v>
      </c>
      <c r="H1755" s="133" t="s">
        <v>465</v>
      </c>
      <c r="I1755" s="51">
        <f t="shared" ref="I1755:I1766" si="103">ROUND(G1755*H1755,2)</f>
        <v>17.63</v>
      </c>
    </row>
    <row r="1756" spans="1:11" s="11" customFormat="1" ht="9.9499999999999993" customHeight="1">
      <c r="A1756" s="135"/>
      <c r="B1756" s="16"/>
      <c r="C1756" s="16"/>
      <c r="D1756" s="16"/>
      <c r="E1756" s="44" t="s">
        <v>466</v>
      </c>
      <c r="F1756" s="45" t="s">
        <v>464</v>
      </c>
      <c r="G1756" s="147">
        <v>2.5</v>
      </c>
      <c r="H1756" s="133" t="s">
        <v>467</v>
      </c>
      <c r="I1756" s="51">
        <f t="shared" si="103"/>
        <v>46.58</v>
      </c>
    </row>
    <row r="1757" spans="1:11" s="11" customFormat="1" ht="20.100000000000001" customHeight="1">
      <c r="A1757" s="135"/>
      <c r="B1757" s="16"/>
      <c r="C1757" s="16"/>
      <c r="D1757" s="16"/>
      <c r="E1757" s="44" t="s">
        <v>468</v>
      </c>
      <c r="F1757" s="45" t="s">
        <v>446</v>
      </c>
      <c r="G1757" s="118" t="s">
        <v>818</v>
      </c>
      <c r="H1757" s="121">
        <v>15.48</v>
      </c>
      <c r="I1757" s="51">
        <f t="shared" si="103"/>
        <v>1.1100000000000001</v>
      </c>
    </row>
    <row r="1758" spans="1:11" s="11" customFormat="1" ht="20.100000000000001" customHeight="1">
      <c r="A1758" s="135"/>
      <c r="B1758" s="16"/>
      <c r="C1758" s="16"/>
      <c r="D1758" s="16"/>
      <c r="E1758" s="44" t="s">
        <v>469</v>
      </c>
      <c r="F1758" s="45" t="s">
        <v>448</v>
      </c>
      <c r="G1758" s="118" t="s">
        <v>819</v>
      </c>
      <c r="H1758" s="121">
        <v>14.47</v>
      </c>
      <c r="I1758" s="51">
        <f t="shared" si="103"/>
        <v>2.04</v>
      </c>
    </row>
    <row r="1759" spans="1:11" s="11" customFormat="1" ht="20.100000000000001" customHeight="1">
      <c r="A1759" s="135"/>
      <c r="B1759" s="16"/>
      <c r="C1759" s="16"/>
      <c r="D1759" s="16"/>
      <c r="E1759" s="44" t="s">
        <v>642</v>
      </c>
      <c r="F1759" s="45" t="s">
        <v>478</v>
      </c>
      <c r="G1759" s="147">
        <v>0.35699999999999998</v>
      </c>
      <c r="H1759" s="133" t="s">
        <v>643</v>
      </c>
      <c r="I1759" s="51">
        <f t="shared" si="103"/>
        <v>20.170000000000002</v>
      </c>
    </row>
    <row r="1760" spans="1:11" s="11" customFormat="1" ht="20.100000000000001" customHeight="1">
      <c r="A1760" s="135"/>
      <c r="B1760" s="16"/>
      <c r="C1760" s="16"/>
      <c r="D1760" s="16"/>
      <c r="E1760" s="44" t="s">
        <v>644</v>
      </c>
      <c r="F1760" s="45" t="s">
        <v>645</v>
      </c>
      <c r="G1760" s="118" t="s">
        <v>778</v>
      </c>
      <c r="H1760" s="121">
        <v>6.72</v>
      </c>
      <c r="I1760" s="51">
        <f t="shared" si="103"/>
        <v>7.0000000000000007E-2</v>
      </c>
    </row>
    <row r="1761" spans="1:12" s="11" customFormat="1" ht="9.9499999999999993" customHeight="1">
      <c r="A1761" s="135"/>
      <c r="B1761" s="16"/>
      <c r="C1761" s="16"/>
      <c r="D1761" s="16"/>
      <c r="E1761" s="44" t="s">
        <v>651</v>
      </c>
      <c r="F1761" s="45" t="s">
        <v>53</v>
      </c>
      <c r="G1761" s="118" t="s">
        <v>820</v>
      </c>
      <c r="H1761" s="121">
        <v>8.8000000000000007</v>
      </c>
      <c r="I1761" s="51">
        <f t="shared" si="103"/>
        <v>8.07</v>
      </c>
    </row>
    <row r="1762" spans="1:12" s="11" customFormat="1" ht="9.9499999999999993" customHeight="1">
      <c r="A1762" s="135"/>
      <c r="B1762" s="16"/>
      <c r="C1762" s="16"/>
      <c r="D1762" s="16"/>
      <c r="E1762" s="44" t="s">
        <v>550</v>
      </c>
      <c r="F1762" s="45" t="s">
        <v>53</v>
      </c>
      <c r="G1762" s="147">
        <v>6</v>
      </c>
      <c r="H1762" s="121">
        <v>3.47</v>
      </c>
      <c r="I1762" s="51">
        <f t="shared" si="103"/>
        <v>20.82</v>
      </c>
    </row>
    <row r="1763" spans="1:12" s="11" customFormat="1" ht="9.9499999999999993" customHeight="1">
      <c r="A1763" s="135"/>
      <c r="B1763" s="16"/>
      <c r="C1763" s="16"/>
      <c r="D1763" s="16"/>
      <c r="E1763" s="44" t="s">
        <v>652</v>
      </c>
      <c r="F1763" s="45" t="s">
        <v>476</v>
      </c>
      <c r="G1763" s="118" t="s">
        <v>821</v>
      </c>
      <c r="H1763" s="121">
        <v>20.32</v>
      </c>
      <c r="I1763" s="51">
        <f t="shared" si="103"/>
        <v>1.4</v>
      </c>
    </row>
    <row r="1764" spans="1:12" s="11" customFormat="1" ht="9.9499999999999993" customHeight="1">
      <c r="A1764" s="135"/>
      <c r="B1764" s="16"/>
      <c r="C1764" s="16"/>
      <c r="D1764" s="16"/>
      <c r="E1764" s="44" t="s">
        <v>811</v>
      </c>
      <c r="F1764" s="45" t="s">
        <v>476</v>
      </c>
      <c r="G1764" s="118" t="s">
        <v>822</v>
      </c>
      <c r="H1764" s="121">
        <v>22.35</v>
      </c>
      <c r="I1764" s="51">
        <f t="shared" si="103"/>
        <v>0.28999999999999998</v>
      </c>
    </row>
    <row r="1765" spans="1:12" s="11" customFormat="1" ht="9.9499999999999993" customHeight="1">
      <c r="E1765" s="44" t="s">
        <v>526</v>
      </c>
      <c r="F1765" s="45" t="s">
        <v>476</v>
      </c>
      <c r="G1765" s="192" t="s">
        <v>823</v>
      </c>
      <c r="H1765" s="121">
        <v>21.06</v>
      </c>
      <c r="I1765" s="51">
        <f t="shared" si="103"/>
        <v>0.34</v>
      </c>
    </row>
    <row r="1766" spans="1:12" s="11" customFormat="1" ht="9.9499999999999993" customHeight="1">
      <c r="E1766" s="44" t="s">
        <v>677</v>
      </c>
      <c r="F1766" s="45" t="s">
        <v>476</v>
      </c>
      <c r="G1766" s="192" t="s">
        <v>700</v>
      </c>
      <c r="H1766" s="121">
        <v>24.6</v>
      </c>
      <c r="I1766" s="51">
        <f t="shared" si="103"/>
        <v>0.59</v>
      </c>
    </row>
    <row r="1767" spans="1:12" s="11" customFormat="1" ht="13.7" customHeight="1">
      <c r="A1767" s="135"/>
      <c r="B1767" s="16"/>
      <c r="C1767" s="16"/>
      <c r="D1767" s="16"/>
      <c r="E1767" s="124"/>
      <c r="F1767" s="177" t="s">
        <v>451</v>
      </c>
      <c r="G1767" s="178"/>
      <c r="H1767" s="179"/>
      <c r="I1767" s="168">
        <f>SUM(I1755:I1766)</f>
        <v>119.11</v>
      </c>
    </row>
    <row r="1768" spans="1:12" s="11" customFormat="1" ht="20.100000000000001" customHeight="1">
      <c r="A1768" s="196">
        <v>4194</v>
      </c>
      <c r="B1768" s="110" t="s">
        <v>153</v>
      </c>
      <c r="C1768" s="110" t="s">
        <v>12</v>
      </c>
      <c r="D1768" s="132">
        <v>95240</v>
      </c>
      <c r="E1768" s="111" t="str">
        <f>VLOOKUP(D1768,SERVIÇOS_AGOST!$A$7:$D$7425,2,0)</f>
        <v>LASTRO DE CONCRETO MAGRO, APLICADO EM PISOS, LAJES SOBRE SOLO OU RADIERS, ESPESSURA DE 3 CM. AF_07/2016</v>
      </c>
      <c r="F1768" s="112" t="str">
        <f>VLOOKUP(D1768,SERVIÇOS_AGOST!$A$7:$D$7425,3,0)</f>
        <v>M2</v>
      </c>
      <c r="G1768" s="129">
        <f>VLOOKUP(D1768,SERVIÇOS_AGOST!$A$7:$D$7425,4,0)</f>
        <v>15.61</v>
      </c>
      <c r="H1768" s="114">
        <v>15.61</v>
      </c>
      <c r="I1768" s="115"/>
      <c r="K1768" s="116">
        <f>ROUND(H1768*0.72,2)</f>
        <v>11.24</v>
      </c>
    </row>
    <row r="1769" spans="1:12" s="11" customFormat="1" ht="9.9499999999999993" customHeight="1">
      <c r="A1769" s="135"/>
      <c r="B1769" s="16"/>
      <c r="C1769" s="16"/>
      <c r="D1769" s="16"/>
      <c r="E1769" s="136" t="s">
        <v>442</v>
      </c>
      <c r="F1769" s="125" t="s">
        <v>19</v>
      </c>
      <c r="G1769" s="137" t="s">
        <v>537</v>
      </c>
      <c r="H1769" s="97" t="s">
        <v>443</v>
      </c>
      <c r="I1769" s="138" t="s">
        <v>444</v>
      </c>
    </row>
    <row r="1770" spans="1:12" s="11" customFormat="1" ht="9.9499999999999993" customHeight="1">
      <c r="A1770" s="135"/>
      <c r="B1770" s="16"/>
      <c r="C1770" s="16"/>
      <c r="D1770" s="16"/>
      <c r="E1770" s="44" t="s">
        <v>539</v>
      </c>
      <c r="F1770" s="45" t="s">
        <v>464</v>
      </c>
      <c r="G1770" s="147">
        <v>0.15</v>
      </c>
      <c r="H1770" s="133" t="s">
        <v>540</v>
      </c>
      <c r="I1770" s="51">
        <f>ROUND(G1770*H1770,2)</f>
        <v>2.83</v>
      </c>
    </row>
    <row r="1771" spans="1:12" s="11" customFormat="1" ht="9.9499999999999993" customHeight="1">
      <c r="A1771" s="135"/>
      <c r="B1771" s="16"/>
      <c r="C1771" s="16"/>
      <c r="D1771" s="16"/>
      <c r="E1771" s="44" t="s">
        <v>483</v>
      </c>
      <c r="F1771" s="45" t="s">
        <v>464</v>
      </c>
      <c r="G1771" s="147">
        <v>0.04</v>
      </c>
      <c r="H1771" s="133" t="s">
        <v>485</v>
      </c>
      <c r="I1771" s="51">
        <f>ROUND(G1771*H1771,2)</f>
        <v>0.57999999999999996</v>
      </c>
    </row>
    <row r="1772" spans="1:12" s="11" customFormat="1" ht="20.100000000000001" customHeight="1">
      <c r="A1772" s="135"/>
      <c r="B1772" s="16"/>
      <c r="C1772" s="16"/>
      <c r="D1772" s="16"/>
      <c r="E1772" s="44" t="s">
        <v>824</v>
      </c>
      <c r="F1772" s="45" t="s">
        <v>471</v>
      </c>
      <c r="G1772" s="147">
        <f>0.032-0.0037824207</f>
        <v>2.82175793E-2</v>
      </c>
      <c r="H1772" s="121">
        <v>277.60000000000002</v>
      </c>
      <c r="I1772" s="51">
        <f>ROUND(G1772*H1772,2)</f>
        <v>7.83</v>
      </c>
      <c r="K1772" s="134">
        <f>I1773-K1768</f>
        <v>0</v>
      </c>
      <c r="L1772" s="134">
        <f>K1772/H1772</f>
        <v>0</v>
      </c>
    </row>
    <row r="1773" spans="1:12" s="11" customFormat="1" ht="13.7" customHeight="1">
      <c r="A1773" s="135"/>
      <c r="B1773" s="16"/>
      <c r="C1773" s="16"/>
      <c r="D1773" s="16"/>
      <c r="E1773" s="124"/>
      <c r="F1773" s="177" t="s">
        <v>451</v>
      </c>
      <c r="G1773" s="178"/>
      <c r="H1773" s="179"/>
      <c r="I1773" s="168">
        <f>SUM(I1770:I1772)</f>
        <v>11.24</v>
      </c>
    </row>
    <row r="1774" spans="1:12" s="11" customFormat="1" ht="20.100000000000001" customHeight="1">
      <c r="A1774" s="196">
        <v>4195</v>
      </c>
      <c r="B1774" s="110" t="s">
        <v>153</v>
      </c>
      <c r="C1774" s="110" t="s">
        <v>12</v>
      </c>
      <c r="D1774" s="132">
        <v>95241</v>
      </c>
      <c r="E1774" s="111" t="str">
        <f>VLOOKUP(D1774,SERVIÇOS_AGOST!$A$7:$D$7425,2,0)</f>
        <v>LASTRO DE CONCRETO MAGRO, APLICADO EM PISOS, LAJES SOBRE SOLO OU RADIERS, ESPESSURA DE 5 CM. AF_07/2016</v>
      </c>
      <c r="F1774" s="112" t="str">
        <f>VLOOKUP(D1774,SERVIÇOS_AGOST!$A$7:$D$7425,3,0)</f>
        <v>M2</v>
      </c>
      <c r="G1774" s="129">
        <f>VLOOKUP(D1774,SERVIÇOS_AGOST!$A$7:$D$7425,4,0)</f>
        <v>26.03</v>
      </c>
      <c r="H1774" s="114">
        <v>26.03</v>
      </c>
      <c r="I1774" s="115"/>
      <c r="K1774" s="116">
        <f>ROUND(H1774*0.72,2)</f>
        <v>18.739999999999998</v>
      </c>
    </row>
    <row r="1775" spans="1:12" s="11" customFormat="1" ht="9.9499999999999993" customHeight="1">
      <c r="A1775" s="135"/>
      <c r="B1775" s="16"/>
      <c r="C1775" s="16"/>
      <c r="D1775" s="16"/>
      <c r="E1775" s="136" t="s">
        <v>442</v>
      </c>
      <c r="F1775" s="125" t="s">
        <v>19</v>
      </c>
      <c r="G1775" s="137" t="s">
        <v>537</v>
      </c>
      <c r="H1775" s="97" t="s">
        <v>443</v>
      </c>
      <c r="I1775" s="138" t="s">
        <v>444</v>
      </c>
    </row>
    <row r="1776" spans="1:12" s="11" customFormat="1" ht="9.9499999999999993" customHeight="1">
      <c r="A1776" s="135"/>
      <c r="B1776" s="16"/>
      <c r="C1776" s="16"/>
      <c r="D1776" s="16"/>
      <c r="E1776" s="44" t="s">
        <v>539</v>
      </c>
      <c r="F1776" s="45" t="s">
        <v>464</v>
      </c>
      <c r="G1776" s="147">
        <v>0.2</v>
      </c>
      <c r="H1776" s="133" t="s">
        <v>540</v>
      </c>
      <c r="I1776" s="51">
        <f>ROUND(G1776*H1776,2)</f>
        <v>3.77</v>
      </c>
    </row>
    <row r="1777" spans="1:12" s="11" customFormat="1" ht="9.9499999999999993" customHeight="1">
      <c r="A1777" s="135"/>
      <c r="B1777" s="16"/>
      <c r="C1777" s="16"/>
      <c r="D1777" s="16"/>
      <c r="E1777" s="44" t="s">
        <v>483</v>
      </c>
      <c r="F1777" s="45" t="s">
        <v>464</v>
      </c>
      <c r="G1777" s="147">
        <v>7.0000000000000007E-2</v>
      </c>
      <c r="H1777" s="133" t="s">
        <v>485</v>
      </c>
      <c r="I1777" s="51">
        <f>ROUND(G1777*H1777,2)</f>
        <v>1.01</v>
      </c>
    </row>
    <row r="1778" spans="1:12" s="11" customFormat="1" ht="20.100000000000001" customHeight="1">
      <c r="A1778" s="135"/>
      <c r="B1778" s="16"/>
      <c r="C1778" s="16"/>
      <c r="D1778" s="16"/>
      <c r="E1778" s="44" t="s">
        <v>824</v>
      </c>
      <c r="F1778" s="45" t="s">
        <v>471</v>
      </c>
      <c r="G1778" s="147">
        <f>0.0565-0.006195965</f>
        <v>5.0304035000000004E-2</v>
      </c>
      <c r="H1778" s="121">
        <v>277.60000000000002</v>
      </c>
      <c r="I1778" s="51">
        <f>ROUND(G1778*H1778,2)</f>
        <v>13.96</v>
      </c>
      <c r="K1778" s="134">
        <f>I1779-K1774</f>
        <v>0</v>
      </c>
      <c r="L1778" s="134">
        <f>K1778/H1778</f>
        <v>0</v>
      </c>
    </row>
    <row r="1779" spans="1:12" s="11" customFormat="1" ht="13.7" customHeight="1">
      <c r="A1779" s="135"/>
      <c r="B1779" s="16"/>
      <c r="C1779" s="16"/>
      <c r="D1779" s="16"/>
      <c r="E1779" s="124"/>
      <c r="F1779" s="177" t="s">
        <v>451</v>
      </c>
      <c r="G1779" s="178"/>
      <c r="H1779" s="179"/>
      <c r="I1779" s="168">
        <f>SUM(I1776:I1778)</f>
        <v>18.740000000000002</v>
      </c>
    </row>
    <row r="1780" spans="1:12" s="11" customFormat="1" ht="20.100000000000001" customHeight="1">
      <c r="A1780" s="196">
        <v>4196</v>
      </c>
      <c r="B1780" s="110" t="s">
        <v>153</v>
      </c>
      <c r="C1780" s="110" t="s">
        <v>12</v>
      </c>
      <c r="D1780" s="132">
        <v>96616</v>
      </c>
      <c r="E1780" s="111" t="str">
        <f>VLOOKUP(D1780,SERVIÇOS_AGOST!$A$7:$D$7425,2,0)</f>
        <v>LASTRO DE CONCRETO MAGRO, APLICADO EM BLOCOS DE COROAMENTO OU SAPATAS. AF_08/2017</v>
      </c>
      <c r="F1780" s="112" t="str">
        <f>VLOOKUP(D1780,SERVIÇOS_AGOST!$A$7:$D$7425,3,0)</f>
        <v>M3</v>
      </c>
      <c r="G1780" s="129">
        <f>VLOOKUP(D1780,SERVIÇOS_AGOST!$A$7:$D$7425,4,0)</f>
        <v>538.64</v>
      </c>
      <c r="H1780" s="114">
        <v>538.64</v>
      </c>
      <c r="I1780" s="115"/>
      <c r="K1780" s="116">
        <f>ROUND(H1780*0.72,2)</f>
        <v>387.82</v>
      </c>
    </row>
    <row r="1781" spans="1:12" s="11" customFormat="1" ht="9.9499999999999993" customHeight="1">
      <c r="A1781" s="135"/>
      <c r="B1781" s="16"/>
      <c r="C1781" s="16"/>
      <c r="D1781" s="16"/>
      <c r="E1781" s="136" t="s">
        <v>442</v>
      </c>
      <c r="F1781" s="125" t="s">
        <v>19</v>
      </c>
      <c r="G1781" s="137" t="s">
        <v>537</v>
      </c>
      <c r="H1781" s="97" t="s">
        <v>443</v>
      </c>
      <c r="I1781" s="138" t="s">
        <v>444</v>
      </c>
    </row>
    <row r="1782" spans="1:12" s="11" customFormat="1" ht="9.9499999999999993" customHeight="1">
      <c r="A1782" s="135"/>
      <c r="B1782" s="16"/>
      <c r="C1782" s="16"/>
      <c r="D1782" s="16"/>
      <c r="E1782" s="44" t="s">
        <v>539</v>
      </c>
      <c r="F1782" s="45" t="s">
        <v>464</v>
      </c>
      <c r="G1782" s="147">
        <v>4.7</v>
      </c>
      <c r="H1782" s="133" t="s">
        <v>540</v>
      </c>
      <c r="I1782" s="51">
        <f>ROUND(G1782*H1782,2)</f>
        <v>88.69</v>
      </c>
    </row>
    <row r="1783" spans="1:12" s="11" customFormat="1" ht="9.9499999999999993" customHeight="1">
      <c r="A1783" s="135"/>
      <c r="B1783" s="16"/>
      <c r="C1783" s="16"/>
      <c r="D1783" s="16"/>
      <c r="E1783" s="44" t="s">
        <v>483</v>
      </c>
      <c r="F1783" s="45" t="s">
        <v>464</v>
      </c>
      <c r="G1783" s="147">
        <f>1.5-0.01243953</f>
        <v>1.48756047</v>
      </c>
      <c r="H1783" s="133" t="s">
        <v>485</v>
      </c>
      <c r="I1783" s="51">
        <f>ROUND(G1783*H1783,2)</f>
        <v>21.53</v>
      </c>
    </row>
    <row r="1784" spans="1:12" s="11" customFormat="1" ht="20.100000000000001" customHeight="1">
      <c r="A1784" s="135"/>
      <c r="B1784" s="16"/>
      <c r="C1784" s="16"/>
      <c r="D1784" s="16"/>
      <c r="E1784" s="44" t="s">
        <v>824</v>
      </c>
      <c r="F1784" s="45" t="s">
        <v>471</v>
      </c>
      <c r="G1784" s="147">
        <v>1</v>
      </c>
      <c r="H1784" s="121">
        <v>277.60000000000002</v>
      </c>
      <c r="I1784" s="51">
        <f>ROUND(G1784*H1784,2)</f>
        <v>277.60000000000002</v>
      </c>
      <c r="K1784" s="134">
        <f>I1785-K1780</f>
        <v>0</v>
      </c>
      <c r="L1784" s="134">
        <f>K1784/H1783</f>
        <v>0</v>
      </c>
    </row>
    <row r="1785" spans="1:12" s="11" customFormat="1" ht="13.7" customHeight="1">
      <c r="A1785" s="135"/>
      <c r="B1785" s="16"/>
      <c r="C1785" s="16"/>
      <c r="D1785" s="16"/>
      <c r="E1785" s="124"/>
      <c r="F1785" s="177" t="s">
        <v>451</v>
      </c>
      <c r="G1785" s="178"/>
      <c r="H1785" s="179"/>
      <c r="I1785" s="168">
        <f>SUM(I1782:I1784)</f>
        <v>387.82000000000005</v>
      </c>
    </row>
    <row r="1786" spans="1:12" s="11" customFormat="1" ht="20.100000000000001" customHeight="1">
      <c r="A1786" s="196">
        <v>4197</v>
      </c>
      <c r="B1786" s="110" t="s">
        <v>153</v>
      </c>
      <c r="C1786" s="110" t="s">
        <v>12</v>
      </c>
      <c r="D1786" s="132">
        <v>96617</v>
      </c>
      <c r="E1786" s="111" t="str">
        <f>VLOOKUP(D1786,SERVIÇOS_AGOST!$A$7:$D$7425,2,0)</f>
        <v>LASTRO DE CONCRETO MAGRO, APLICADO EM BLOCOS DE COROAMENTO OU SAPATAS, ESPESSURA DE 3 CM. AF_08/2017</v>
      </c>
      <c r="F1786" s="112" t="str">
        <f>VLOOKUP(D1786,SERVIÇOS_AGOST!$A$7:$D$7425,3,0)</f>
        <v>M2</v>
      </c>
      <c r="G1786" s="129">
        <f>VLOOKUP(D1786,SERVIÇOS_AGOST!$A$7:$D$7425,4,0)</f>
        <v>16.14</v>
      </c>
      <c r="H1786" s="114">
        <v>16.14</v>
      </c>
      <c r="I1786" s="115"/>
      <c r="K1786" s="116">
        <f>ROUND(H1786*0.72,2)</f>
        <v>11.62</v>
      </c>
    </row>
    <row r="1787" spans="1:12" s="11" customFormat="1" ht="9.9499999999999993" customHeight="1">
      <c r="A1787" s="135"/>
      <c r="B1787" s="16"/>
      <c r="C1787" s="16"/>
      <c r="D1787" s="16"/>
      <c r="E1787" s="136" t="s">
        <v>442</v>
      </c>
      <c r="F1787" s="125" t="s">
        <v>19</v>
      </c>
      <c r="G1787" s="137" t="s">
        <v>537</v>
      </c>
      <c r="H1787" s="97" t="s">
        <v>443</v>
      </c>
      <c r="I1787" s="138" t="s">
        <v>444</v>
      </c>
    </row>
    <row r="1788" spans="1:12" s="11" customFormat="1" ht="9.9499999999999993" customHeight="1">
      <c r="A1788" s="135"/>
      <c r="B1788" s="16"/>
      <c r="C1788" s="16"/>
      <c r="D1788" s="16"/>
      <c r="E1788" s="44" t="s">
        <v>539</v>
      </c>
      <c r="F1788" s="45" t="s">
        <v>464</v>
      </c>
      <c r="G1788" s="147">
        <v>0.15</v>
      </c>
      <c r="H1788" s="133" t="s">
        <v>540</v>
      </c>
      <c r="I1788" s="51">
        <f>ROUND(G1788*H1788,2)</f>
        <v>2.83</v>
      </c>
    </row>
    <row r="1789" spans="1:12" s="11" customFormat="1" ht="9.9499999999999993" customHeight="1">
      <c r="A1789" s="135"/>
      <c r="B1789" s="16"/>
      <c r="C1789" s="16"/>
      <c r="D1789" s="16"/>
      <c r="E1789" s="44" t="s">
        <v>483</v>
      </c>
      <c r="F1789" s="45" t="s">
        <v>464</v>
      </c>
      <c r="G1789" s="147">
        <v>0.05</v>
      </c>
      <c r="H1789" s="133" t="s">
        <v>485</v>
      </c>
      <c r="I1789" s="51">
        <f>ROUND(G1789*H1789,2)</f>
        <v>0.72</v>
      </c>
    </row>
    <row r="1790" spans="1:12" s="11" customFormat="1" ht="20.100000000000001" customHeight="1">
      <c r="A1790" s="135"/>
      <c r="B1790" s="16"/>
      <c r="C1790" s="16"/>
      <c r="D1790" s="16"/>
      <c r="E1790" s="44" t="s">
        <v>824</v>
      </c>
      <c r="F1790" s="45" t="s">
        <v>471</v>
      </c>
      <c r="G1790" s="147">
        <f>0.0339-0.004827089</f>
        <v>2.9072911E-2</v>
      </c>
      <c r="H1790" s="121">
        <v>277.60000000000002</v>
      </c>
      <c r="I1790" s="51">
        <f>ROUND(G1790*H1790,2)</f>
        <v>8.07</v>
      </c>
      <c r="K1790" s="134">
        <f>I1791-K1786</f>
        <v>0</v>
      </c>
      <c r="L1790" s="134">
        <f>K1790/H1790</f>
        <v>0</v>
      </c>
    </row>
    <row r="1791" spans="1:12" s="11" customFormat="1" ht="13.7" customHeight="1">
      <c r="A1791" s="135"/>
      <c r="B1791" s="16"/>
      <c r="C1791" s="16"/>
      <c r="D1791" s="16"/>
      <c r="E1791" s="124"/>
      <c r="F1791" s="177" t="s">
        <v>451</v>
      </c>
      <c r="G1791" s="178"/>
      <c r="H1791" s="179"/>
      <c r="I1791" s="168">
        <f>SUM(I1788:I1790)</f>
        <v>11.620000000000001</v>
      </c>
    </row>
    <row r="1792" spans="1:12" s="11" customFormat="1" ht="20.100000000000001" customHeight="1">
      <c r="A1792" s="196">
        <v>4198</v>
      </c>
      <c r="B1792" s="110" t="s">
        <v>153</v>
      </c>
      <c r="C1792" s="110" t="s">
        <v>12</v>
      </c>
      <c r="D1792" s="132">
        <v>96619</v>
      </c>
      <c r="E1792" s="111" t="str">
        <f>VLOOKUP(D1792,SERVIÇOS_AGOST!$A$7:$D$7425,2,0)</f>
        <v>LASTRO DE CONCRETO MAGRO, APLICADO EM BLOCOS DE COROAMENTO OU SAPATAS, ESPESSURA DE 5 CM. AF_08/2017</v>
      </c>
      <c r="F1792" s="112" t="str">
        <f>VLOOKUP(D1792,SERVIÇOS_AGOST!$A$7:$D$7425,3,0)</f>
        <v>M2</v>
      </c>
      <c r="G1792" s="129">
        <f>VLOOKUP(D1792,SERVIÇOS_AGOST!$A$7:$D$7425,4,0)</f>
        <v>26.92</v>
      </c>
      <c r="H1792" s="114">
        <v>26.92</v>
      </c>
      <c r="I1792" s="115"/>
      <c r="K1792" s="116">
        <f>ROUND(H1792*0.72,2)</f>
        <v>19.38</v>
      </c>
    </row>
    <row r="1793" spans="1:12" s="11" customFormat="1" ht="9.9499999999999993" customHeight="1">
      <c r="A1793" s="135"/>
      <c r="B1793" s="16"/>
      <c r="C1793" s="16"/>
      <c r="D1793" s="16"/>
      <c r="E1793" s="136" t="s">
        <v>442</v>
      </c>
      <c r="F1793" s="125" t="s">
        <v>19</v>
      </c>
      <c r="G1793" s="137" t="s">
        <v>537</v>
      </c>
      <c r="H1793" s="97" t="s">
        <v>443</v>
      </c>
      <c r="I1793" s="138" t="s">
        <v>444</v>
      </c>
    </row>
    <row r="1794" spans="1:12" s="11" customFormat="1" ht="9.9499999999999993" customHeight="1">
      <c r="A1794" s="135"/>
      <c r="B1794" s="16"/>
      <c r="C1794" s="16"/>
      <c r="D1794" s="16"/>
      <c r="E1794" s="44" t="s">
        <v>539</v>
      </c>
      <c r="F1794" s="45" t="s">
        <v>464</v>
      </c>
      <c r="G1794" s="147">
        <v>0.25</v>
      </c>
      <c r="H1794" s="133" t="s">
        <v>540</v>
      </c>
      <c r="I1794" s="51">
        <f>ROUND(G1794*H1794,2)</f>
        <v>4.72</v>
      </c>
    </row>
    <row r="1795" spans="1:12" s="11" customFormat="1" ht="9.9499999999999993" customHeight="1">
      <c r="A1795" s="135"/>
      <c r="B1795" s="16"/>
      <c r="C1795" s="16"/>
      <c r="D1795" s="16"/>
      <c r="E1795" s="44" t="s">
        <v>483</v>
      </c>
      <c r="F1795" s="45" t="s">
        <v>464</v>
      </c>
      <c r="G1795" s="147">
        <v>0.06</v>
      </c>
      <c r="H1795" s="133" t="s">
        <v>485</v>
      </c>
      <c r="I1795" s="51">
        <f>ROUND(G1795*H1795,2)</f>
        <v>0.87</v>
      </c>
    </row>
    <row r="1796" spans="1:12" s="11" customFormat="1" ht="20.100000000000001" customHeight="1">
      <c r="A1796" s="135"/>
      <c r="B1796" s="16"/>
      <c r="C1796" s="16"/>
      <c r="D1796" s="16"/>
      <c r="E1796" s="44" t="s">
        <v>824</v>
      </c>
      <c r="F1796" s="45" t="s">
        <v>471</v>
      </c>
      <c r="G1796" s="147">
        <f>0.0565-0.00683602</f>
        <v>4.9663980000000003E-2</v>
      </c>
      <c r="H1796" s="121">
        <v>277.60000000000002</v>
      </c>
      <c r="I1796" s="51">
        <f>ROUND(G1796*H1796,2)</f>
        <v>13.79</v>
      </c>
      <c r="K1796" s="134">
        <f>I1797-K1792</f>
        <v>0</v>
      </c>
      <c r="L1796" s="134">
        <f>K1796/H1796</f>
        <v>0</v>
      </c>
    </row>
    <row r="1797" spans="1:12" s="11" customFormat="1" ht="13.7" customHeight="1">
      <c r="A1797" s="135"/>
      <c r="B1797" s="16"/>
      <c r="C1797" s="16"/>
      <c r="D1797" s="16"/>
      <c r="E1797" s="124"/>
      <c r="F1797" s="177" t="s">
        <v>451</v>
      </c>
      <c r="G1797" s="178"/>
      <c r="H1797" s="179"/>
      <c r="I1797" s="168">
        <f>SUM(I1794:I1796)</f>
        <v>19.38</v>
      </c>
    </row>
    <row r="1798" spans="1:12" s="11" customFormat="1" ht="20.100000000000001" customHeight="1">
      <c r="A1798" s="196">
        <v>4199</v>
      </c>
      <c r="B1798" s="110" t="s">
        <v>153</v>
      </c>
      <c r="C1798" s="110" t="s">
        <v>12</v>
      </c>
      <c r="D1798" s="132">
        <v>96620</v>
      </c>
      <c r="E1798" s="111" t="str">
        <f>VLOOKUP(D1798,SERVIÇOS_AGOST!$A$7:$D$7425,2,0)</f>
        <v>LASTRO DE CONCRETO MAGRO, APLICADO EM PISOS, LAJES SOBRE SOLO OU RADIERS. AF_08/2017</v>
      </c>
      <c r="F1798" s="112" t="str">
        <f>VLOOKUP(D1798,SERVIÇOS_AGOST!$A$7:$D$7425,3,0)</f>
        <v>M3</v>
      </c>
      <c r="G1798" s="129">
        <f>VLOOKUP(D1798,SERVIÇOS_AGOST!$A$7:$D$7425,4,0)</f>
        <v>520.95000000000005</v>
      </c>
      <c r="H1798" s="114">
        <v>520.95000000000005</v>
      </c>
      <c r="I1798" s="115"/>
      <c r="K1798" s="116">
        <f>ROUND(H1798*0.72,2)</f>
        <v>375.08</v>
      </c>
    </row>
    <row r="1799" spans="1:12" s="11" customFormat="1" ht="9.9499999999999993" customHeight="1">
      <c r="A1799" s="135"/>
      <c r="B1799" s="16"/>
      <c r="C1799" s="16"/>
      <c r="D1799" s="16"/>
      <c r="E1799" s="136" t="s">
        <v>442</v>
      </c>
      <c r="F1799" s="125" t="s">
        <v>19</v>
      </c>
      <c r="G1799" s="137" t="s">
        <v>537</v>
      </c>
      <c r="H1799" s="97" t="s">
        <v>443</v>
      </c>
      <c r="I1799" s="138" t="s">
        <v>444</v>
      </c>
    </row>
    <row r="1800" spans="1:12" s="11" customFormat="1" ht="9.9499999999999993" customHeight="1">
      <c r="A1800" s="135"/>
      <c r="B1800" s="16"/>
      <c r="C1800" s="16"/>
      <c r="D1800" s="16"/>
      <c r="E1800" s="44" t="s">
        <v>539</v>
      </c>
      <c r="F1800" s="45" t="s">
        <v>464</v>
      </c>
      <c r="G1800" s="147">
        <f>4.5-0.254372019</f>
        <v>4.2456279810000002</v>
      </c>
      <c r="H1800" s="133" t="s">
        <v>540</v>
      </c>
      <c r="I1800" s="51">
        <f>ROUND(G1800*H1800,2)</f>
        <v>80.12</v>
      </c>
    </row>
    <row r="1801" spans="1:12" s="11" customFormat="1" ht="9.9499999999999993" customHeight="1">
      <c r="A1801" s="135"/>
      <c r="B1801" s="16"/>
      <c r="C1801" s="16"/>
      <c r="D1801" s="16"/>
      <c r="E1801" s="44" t="s">
        <v>483</v>
      </c>
      <c r="F1801" s="45" t="s">
        <v>464</v>
      </c>
      <c r="G1801" s="147">
        <v>1.2</v>
      </c>
      <c r="H1801" s="133" t="s">
        <v>485</v>
      </c>
      <c r="I1801" s="51">
        <f>ROUND(G1801*H1801,2)</f>
        <v>17.36</v>
      </c>
    </row>
    <row r="1802" spans="1:12" s="11" customFormat="1" ht="20.100000000000001" customHeight="1">
      <c r="A1802" s="135"/>
      <c r="B1802" s="16"/>
      <c r="C1802" s="16"/>
      <c r="D1802" s="16"/>
      <c r="E1802" s="44" t="s">
        <v>824</v>
      </c>
      <c r="F1802" s="45" t="s">
        <v>471</v>
      </c>
      <c r="G1802" s="147">
        <v>1</v>
      </c>
      <c r="H1802" s="121">
        <v>277.60000000000002</v>
      </c>
      <c r="I1802" s="51">
        <f>ROUND(G1802*H1802,2)</f>
        <v>277.60000000000002</v>
      </c>
      <c r="K1802" s="134">
        <f>I1803-K1798</f>
        <v>0</v>
      </c>
      <c r="L1802" s="134">
        <f>K1802/H1800</f>
        <v>0</v>
      </c>
    </row>
    <row r="1803" spans="1:12" s="11" customFormat="1" ht="13.7" customHeight="1">
      <c r="A1803" s="135"/>
      <c r="B1803" s="16"/>
      <c r="C1803" s="16"/>
      <c r="D1803" s="16"/>
      <c r="E1803" s="124"/>
      <c r="F1803" s="177" t="s">
        <v>451</v>
      </c>
      <c r="G1803" s="178"/>
      <c r="H1803" s="179"/>
      <c r="I1803" s="168">
        <f>SUM(I1800:I1802)</f>
        <v>375.08000000000004</v>
      </c>
    </row>
    <row r="1804" spans="1:12" s="11" customFormat="1" ht="20.100000000000001" customHeight="1">
      <c r="A1804" s="196">
        <v>4200</v>
      </c>
      <c r="B1804" s="110" t="s">
        <v>153</v>
      </c>
      <c r="C1804" s="110" t="s">
        <v>12</v>
      </c>
      <c r="D1804" s="132">
        <v>96623</v>
      </c>
      <c r="E1804" s="111" t="str">
        <f>VLOOKUP(D1804,SERVIÇOS_AGOST!$A$7:$D$7425,2,0)</f>
        <v>LASTRO COM MATERIAL GRANULAR, APLICADO EM BLOCOS DE COROAMENTO, ESPESSURA DE *10 CM*. AF_08/2017</v>
      </c>
      <c r="F1804" s="112" t="str">
        <f>VLOOKUP(D1804,SERVIÇOS_AGOST!$A$7:$D$7425,3,0)</f>
        <v>M3</v>
      </c>
      <c r="G1804" s="129">
        <f>VLOOKUP(D1804,SERVIÇOS_AGOST!$A$7:$D$7425,4,0)</f>
        <v>153.38999999999999</v>
      </c>
      <c r="H1804" s="114">
        <v>153.38999999999999</v>
      </c>
      <c r="I1804" s="115"/>
      <c r="K1804" s="116">
        <f>ROUND(H1804*0.72,2)</f>
        <v>110.44</v>
      </c>
    </row>
    <row r="1805" spans="1:12" s="11" customFormat="1" ht="9.9499999999999993" customHeight="1">
      <c r="A1805" s="135"/>
      <c r="B1805" s="16"/>
      <c r="C1805" s="16"/>
      <c r="D1805" s="16"/>
      <c r="E1805" s="136" t="s">
        <v>442</v>
      </c>
      <c r="F1805" s="125" t="s">
        <v>19</v>
      </c>
      <c r="G1805" s="137" t="s">
        <v>537</v>
      </c>
      <c r="H1805" s="97" t="s">
        <v>443</v>
      </c>
      <c r="I1805" s="138" t="s">
        <v>444</v>
      </c>
    </row>
    <row r="1806" spans="1:12" s="11" customFormat="1" ht="9.9499999999999993" customHeight="1">
      <c r="A1806" s="135"/>
      <c r="B1806" s="16"/>
      <c r="C1806" s="16"/>
      <c r="D1806" s="16"/>
      <c r="E1806" s="44" t="s">
        <v>539</v>
      </c>
      <c r="F1806" s="45" t="s">
        <v>464</v>
      </c>
      <c r="G1806" s="147">
        <f>2-0.534711181</f>
        <v>1.465288819</v>
      </c>
      <c r="H1806" s="133" t="s">
        <v>540</v>
      </c>
      <c r="I1806" s="51">
        <f>ROUND(G1806*H1806,2)</f>
        <v>27.65</v>
      </c>
      <c r="K1806" s="134">
        <f>I1811-K1804</f>
        <v>0</v>
      </c>
    </row>
    <row r="1807" spans="1:12" s="11" customFormat="1" ht="9.9499999999999993" customHeight="1">
      <c r="A1807" s="135"/>
      <c r="B1807" s="16"/>
      <c r="C1807" s="16"/>
      <c r="D1807" s="16"/>
      <c r="E1807" s="44" t="s">
        <v>483</v>
      </c>
      <c r="F1807" s="45" t="s">
        <v>464</v>
      </c>
      <c r="G1807" s="147">
        <v>0.8</v>
      </c>
      <c r="H1807" s="133" t="s">
        <v>485</v>
      </c>
      <c r="I1807" s="51">
        <f>ROUND(G1807*H1807,2)</f>
        <v>11.58</v>
      </c>
      <c r="K1807" s="134">
        <f>K1806/H1806</f>
        <v>0</v>
      </c>
    </row>
    <row r="1808" spans="1:12" s="11" customFormat="1" ht="20.100000000000001" customHeight="1">
      <c r="A1808" s="135"/>
      <c r="B1808" s="16"/>
      <c r="C1808" s="16"/>
      <c r="D1808" s="16"/>
      <c r="E1808" s="44" t="s">
        <v>680</v>
      </c>
      <c r="F1808" s="45" t="s">
        <v>446</v>
      </c>
      <c r="G1808" s="118" t="s">
        <v>821</v>
      </c>
      <c r="H1808" s="121">
        <v>7.1</v>
      </c>
      <c r="I1808" s="51">
        <f>ROUND(G1808*H1808,2)</f>
        <v>0.49</v>
      </c>
    </row>
    <row r="1809" spans="1:12" s="11" customFormat="1" ht="20.100000000000001" customHeight="1">
      <c r="A1809" s="135"/>
      <c r="B1809" s="16"/>
      <c r="C1809" s="16"/>
      <c r="D1809" s="16"/>
      <c r="E1809" s="44" t="s">
        <v>682</v>
      </c>
      <c r="F1809" s="45" t="s">
        <v>448</v>
      </c>
      <c r="G1809" s="118" t="s">
        <v>807</v>
      </c>
      <c r="H1809" s="121">
        <v>0.48</v>
      </c>
      <c r="I1809" s="51">
        <f>ROUND(G1809*H1809,2)</f>
        <v>0.03</v>
      </c>
    </row>
    <row r="1810" spans="1:12" s="11" customFormat="1" ht="9.9499999999999993" customHeight="1">
      <c r="A1810" s="135"/>
      <c r="B1810" s="16"/>
      <c r="C1810" s="16"/>
      <c r="D1810" s="16"/>
      <c r="E1810" s="44" t="s">
        <v>684</v>
      </c>
      <c r="F1810" s="45" t="s">
        <v>471</v>
      </c>
      <c r="G1810" s="147">
        <v>1</v>
      </c>
      <c r="H1810" s="121">
        <v>70.69</v>
      </c>
      <c r="I1810" s="51">
        <f>ROUND(G1810*H1810,2)</f>
        <v>70.69</v>
      </c>
    </row>
    <row r="1811" spans="1:12" s="11" customFormat="1" ht="13.7" customHeight="1">
      <c r="A1811" s="135"/>
      <c r="B1811" s="16"/>
      <c r="C1811" s="16"/>
      <c r="D1811" s="16"/>
      <c r="E1811" s="124"/>
      <c r="F1811" s="177" t="s">
        <v>451</v>
      </c>
      <c r="G1811" s="178"/>
      <c r="H1811" s="179"/>
      <c r="I1811" s="168">
        <f>SUM(I1806:I1810)</f>
        <v>110.44</v>
      </c>
    </row>
    <row r="1812" spans="1:12" s="11" customFormat="1" ht="20.100000000000001" customHeight="1">
      <c r="A1812" s="196">
        <v>4201</v>
      </c>
      <c r="B1812" s="110" t="s">
        <v>153</v>
      </c>
      <c r="C1812" s="110" t="s">
        <v>12</v>
      </c>
      <c r="D1812" s="132">
        <v>97097</v>
      </c>
      <c r="E1812" s="111" t="str">
        <f>VLOOKUP(D1812,SERVIÇOS_AGOST!$A$7:$D$7425,2,0)</f>
        <v>ACABAMENTO POLIDO PARA PISO DE CONCRETO ARMADO OU LAJE SOBRE SOLO DE ALTA RESISTÊNCIA. AF_09/2021</v>
      </c>
      <c r="F1812" s="112" t="str">
        <f>VLOOKUP(D1812,SERVIÇOS_AGOST!$A$7:$D$7425,3,0)</f>
        <v>M2</v>
      </c>
      <c r="G1812" s="129">
        <f>VLOOKUP(D1812,SERVIÇOS_AGOST!$A$7:$D$7425,4,0)</f>
        <v>45.69</v>
      </c>
      <c r="H1812" s="114">
        <v>45.69</v>
      </c>
      <c r="I1812" s="115"/>
      <c r="K1812" s="116">
        <f>ROUND(H1812*0.72,2)</f>
        <v>32.9</v>
      </c>
    </row>
    <row r="1813" spans="1:12" s="11" customFormat="1" ht="9.9499999999999993" customHeight="1">
      <c r="A1813" s="135"/>
      <c r="B1813" s="16"/>
      <c r="C1813" s="16"/>
      <c r="D1813" s="16"/>
      <c r="E1813" s="136" t="s">
        <v>442</v>
      </c>
      <c r="F1813" s="125" t="s">
        <v>19</v>
      </c>
      <c r="G1813" s="137" t="s">
        <v>537</v>
      </c>
      <c r="H1813" s="97" t="s">
        <v>443</v>
      </c>
      <c r="I1813" s="138" t="s">
        <v>444</v>
      </c>
    </row>
    <row r="1814" spans="1:12" s="11" customFormat="1" ht="9.9499999999999993" customHeight="1">
      <c r="A1814" s="135"/>
      <c r="B1814" s="16"/>
      <c r="C1814" s="16"/>
      <c r="D1814" s="16"/>
      <c r="E1814" s="44" t="s">
        <v>539</v>
      </c>
      <c r="F1814" s="45" t="s">
        <v>464</v>
      </c>
      <c r="G1814" s="118" t="s">
        <v>772</v>
      </c>
      <c r="H1814" s="133" t="s">
        <v>540</v>
      </c>
      <c r="I1814" s="51">
        <f>ROUND(G1814*H1814,2)</f>
        <v>1.66</v>
      </c>
    </row>
    <row r="1815" spans="1:12" s="11" customFormat="1" ht="20.100000000000001" customHeight="1">
      <c r="A1815" s="135"/>
      <c r="B1815" s="16"/>
      <c r="C1815" s="16"/>
      <c r="D1815" s="16"/>
      <c r="E1815" s="44" t="s">
        <v>825</v>
      </c>
      <c r="F1815" s="45" t="s">
        <v>446</v>
      </c>
      <c r="G1815" s="118" t="s">
        <v>701</v>
      </c>
      <c r="H1815" s="119" t="s">
        <v>826</v>
      </c>
      <c r="I1815" s="51">
        <f>ROUND(G1815*H1815,2)</f>
        <v>0.06</v>
      </c>
    </row>
    <row r="1816" spans="1:12" s="11" customFormat="1" ht="9.9499999999999993" customHeight="1">
      <c r="A1816" s="135"/>
      <c r="B1816" s="16"/>
      <c r="C1816" s="16"/>
      <c r="D1816" s="16"/>
      <c r="E1816" s="44" t="s">
        <v>827</v>
      </c>
      <c r="F1816" s="45" t="s">
        <v>476</v>
      </c>
      <c r="G1816" s="147">
        <f>4-0.395375722</f>
        <v>3.6046242780000002</v>
      </c>
      <c r="H1816" s="121">
        <v>8.65</v>
      </c>
      <c r="I1816" s="51">
        <f>ROUND(G1816*H1816,2)</f>
        <v>31.18</v>
      </c>
      <c r="K1816" s="134">
        <f>I1817-K1812</f>
        <v>0</v>
      </c>
      <c r="L1816" s="134">
        <f>K1816/H1816</f>
        <v>0</v>
      </c>
    </row>
    <row r="1817" spans="1:12" s="11" customFormat="1" ht="13.7" customHeight="1">
      <c r="A1817" s="135"/>
      <c r="B1817" s="16"/>
      <c r="C1817" s="16"/>
      <c r="D1817" s="16"/>
      <c r="E1817" s="124"/>
      <c r="F1817" s="177" t="s">
        <v>451</v>
      </c>
      <c r="G1817" s="178"/>
      <c r="H1817" s="179"/>
      <c r="I1817" s="168">
        <f>SUM(I1814:I1816)</f>
        <v>32.9</v>
      </c>
    </row>
    <row r="1818" spans="1:12" s="11" customFormat="1" ht="20.100000000000001" customHeight="1">
      <c r="A1818" s="196">
        <v>4202</v>
      </c>
      <c r="B1818" s="110" t="s">
        <v>232</v>
      </c>
      <c r="C1818" s="110" t="s">
        <v>12</v>
      </c>
      <c r="D1818" s="132">
        <v>98546</v>
      </c>
      <c r="E1818" s="111" t="str">
        <f>VLOOKUP(D1818,SERVIÇOS_AGOST!$A$7:$D$7425,2,0)</f>
        <v>IMPERMEABILIZAÇÃO DE SUPERFÍCIE COM MANTA ASFÁLTICA, UMA CAMADA, INCLUSIVE APLICAÇÃO DE PRIMER ASFÁLTICO, E=3MM. AF_06/2018</v>
      </c>
      <c r="F1818" s="112" t="str">
        <f>VLOOKUP(D1818,SERVIÇOS_AGOST!$A$7:$D$7425,3,0)</f>
        <v>M2</v>
      </c>
      <c r="G1818" s="129">
        <f>VLOOKUP(D1818,SERVIÇOS_AGOST!$A$7:$D$7425,4,0)</f>
        <v>88.89</v>
      </c>
      <c r="H1818" s="114">
        <v>88.89</v>
      </c>
      <c r="I1818" s="115"/>
      <c r="K1818" s="116">
        <f>ROUND(H1818*0.72,2)</f>
        <v>64</v>
      </c>
    </row>
    <row r="1819" spans="1:12" s="11" customFormat="1" ht="9.9499999999999993" customHeight="1">
      <c r="A1819" s="135"/>
      <c r="B1819" s="16"/>
      <c r="C1819" s="16"/>
      <c r="D1819" s="16"/>
      <c r="E1819" s="136" t="s">
        <v>442</v>
      </c>
      <c r="F1819" s="125" t="s">
        <v>19</v>
      </c>
      <c r="G1819" s="137" t="s">
        <v>537</v>
      </c>
      <c r="H1819" s="97" t="s">
        <v>443</v>
      </c>
      <c r="I1819" s="138" t="s">
        <v>444</v>
      </c>
    </row>
    <row r="1820" spans="1:12" s="11" customFormat="1" ht="9.9499999999999993" customHeight="1">
      <c r="A1820" s="135"/>
      <c r="B1820" s="16"/>
      <c r="C1820" s="16"/>
      <c r="D1820" s="16"/>
      <c r="E1820" s="44" t="s">
        <v>828</v>
      </c>
      <c r="F1820" s="45" t="s">
        <v>464</v>
      </c>
      <c r="G1820" s="147">
        <v>0.15</v>
      </c>
      <c r="H1820" s="133" t="s">
        <v>829</v>
      </c>
      <c r="I1820" s="51">
        <f>ROUND(G1820*H1820,2)</f>
        <v>2.25</v>
      </c>
    </row>
    <row r="1821" spans="1:12" s="11" customFormat="1" ht="9.9499999999999993" customHeight="1">
      <c r="A1821" s="135"/>
      <c r="B1821" s="16"/>
      <c r="C1821" s="16"/>
      <c r="D1821" s="16"/>
      <c r="E1821" s="44" t="s">
        <v>830</v>
      </c>
      <c r="F1821" s="45" t="s">
        <v>464</v>
      </c>
      <c r="G1821" s="147">
        <v>0.8</v>
      </c>
      <c r="H1821" s="133" t="s">
        <v>540</v>
      </c>
      <c r="I1821" s="51">
        <f>ROUND(G1821*H1821,2)</f>
        <v>15.1</v>
      </c>
    </row>
    <row r="1822" spans="1:12" s="11" customFormat="1" ht="20.100000000000001" customHeight="1">
      <c r="A1822" s="135"/>
      <c r="B1822" s="16"/>
      <c r="C1822" s="16"/>
      <c r="D1822" s="16"/>
      <c r="E1822" s="44" t="s">
        <v>831</v>
      </c>
      <c r="F1822" s="45" t="s">
        <v>645</v>
      </c>
      <c r="G1822" s="147">
        <v>0.5</v>
      </c>
      <c r="H1822" s="121">
        <v>9.8000000000000007</v>
      </c>
      <c r="I1822" s="51">
        <f>ROUND(G1822*H1822,2)</f>
        <v>4.9000000000000004</v>
      </c>
    </row>
    <row r="1823" spans="1:12" s="11" customFormat="1" ht="20.100000000000001" customHeight="1">
      <c r="A1823" s="135"/>
      <c r="B1823" s="16"/>
      <c r="C1823" s="16"/>
      <c r="D1823" s="16"/>
      <c r="E1823" s="44" t="s">
        <v>832</v>
      </c>
      <c r="F1823" s="45" t="s">
        <v>478</v>
      </c>
      <c r="G1823" s="147">
        <v>1</v>
      </c>
      <c r="H1823" s="121">
        <v>54.8</v>
      </c>
      <c r="I1823" s="51">
        <f>ROUND(G1823*H1823,2)</f>
        <v>54.8</v>
      </c>
    </row>
    <row r="1824" spans="1:12" s="11" customFormat="1" ht="9.9499999999999993" customHeight="1">
      <c r="A1824" s="135"/>
      <c r="B1824" s="16"/>
      <c r="C1824" s="16"/>
      <c r="D1824" s="16"/>
      <c r="E1824" s="44" t="s">
        <v>833</v>
      </c>
      <c r="F1824" s="45" t="s">
        <v>476</v>
      </c>
      <c r="G1824" s="147">
        <v>0.2</v>
      </c>
      <c r="H1824" s="121">
        <v>7.5</v>
      </c>
      <c r="I1824" s="51">
        <f>ROUND(G1824*H1824,2)</f>
        <v>1.5</v>
      </c>
    </row>
    <row r="1825" spans="1:11" s="11" customFormat="1" ht="13.7" customHeight="1">
      <c r="A1825" s="135"/>
      <c r="B1825" s="16"/>
      <c r="C1825" s="16"/>
      <c r="D1825" s="16"/>
      <c r="E1825" s="124"/>
      <c r="F1825" s="177" t="s">
        <v>451</v>
      </c>
      <c r="G1825" s="178"/>
      <c r="H1825" s="179"/>
      <c r="I1825" s="200">
        <v>64</v>
      </c>
    </row>
    <row r="1826" spans="1:11" s="11" customFormat="1" ht="20.100000000000001" customHeight="1">
      <c r="A1826" s="196">
        <v>4203</v>
      </c>
      <c r="B1826" s="110" t="s">
        <v>232</v>
      </c>
      <c r="C1826" s="110" t="s">
        <v>12</v>
      </c>
      <c r="D1826" s="132">
        <v>98561</v>
      </c>
      <c r="E1826" s="111" t="str">
        <f>VLOOKUP(D1826,SERVIÇOS_AGOST!$A$7:$D$7425,2,0)</f>
        <v>IMPERMEABILIZAÇÃO DE PAREDES COM ARGAMASSA DE CIMENTO E AREIA, COM ADITIVO IMPERMEABILIZANTE, E = 2CM. AF_06/2018</v>
      </c>
      <c r="F1826" s="112" t="str">
        <f>VLOOKUP(D1826,SERVIÇOS_AGOST!$A$7:$D$7425,3,0)</f>
        <v>M2</v>
      </c>
      <c r="G1826" s="129">
        <f>VLOOKUP(D1826,SERVIÇOS_AGOST!$A$7:$D$7425,4,0)</f>
        <v>35.11</v>
      </c>
      <c r="H1826" s="114">
        <v>35.11</v>
      </c>
      <c r="I1826" s="115"/>
      <c r="K1826" s="116">
        <f>ROUND(H1826*0.72,2)</f>
        <v>25.28</v>
      </c>
    </row>
    <row r="1827" spans="1:11" s="11" customFormat="1" ht="9.9499999999999993" customHeight="1">
      <c r="A1827" s="135"/>
      <c r="B1827" s="16"/>
      <c r="C1827" s="16"/>
      <c r="D1827" s="16"/>
      <c r="E1827" s="136" t="s">
        <v>442</v>
      </c>
      <c r="F1827" s="125" t="s">
        <v>19</v>
      </c>
      <c r="G1827" s="137" t="s">
        <v>537</v>
      </c>
      <c r="H1827" s="97" t="s">
        <v>443</v>
      </c>
      <c r="I1827" s="138" t="s">
        <v>444</v>
      </c>
    </row>
    <row r="1828" spans="1:11" s="11" customFormat="1" ht="30" customHeight="1">
      <c r="A1828" s="135"/>
      <c r="B1828" s="16"/>
      <c r="C1828" s="16"/>
      <c r="D1828" s="16"/>
      <c r="E1828" s="44" t="s">
        <v>834</v>
      </c>
      <c r="F1828" s="45" t="s">
        <v>471</v>
      </c>
      <c r="G1828" s="147">
        <v>0.02</v>
      </c>
      <c r="H1828" s="121">
        <v>420.21</v>
      </c>
      <c r="I1828" s="51">
        <f>ROUND(G1828*H1828,2)</f>
        <v>8.4</v>
      </c>
    </row>
    <row r="1829" spans="1:11" s="11" customFormat="1" ht="9.9499999999999993" customHeight="1">
      <c r="A1829" s="135"/>
      <c r="B1829" s="16"/>
      <c r="C1829" s="16"/>
      <c r="D1829" s="16"/>
      <c r="E1829" s="44" t="s">
        <v>539</v>
      </c>
      <c r="F1829" s="45" t="s">
        <v>464</v>
      </c>
      <c r="G1829" s="147">
        <v>0.60499999999999998</v>
      </c>
      <c r="H1829" s="133" t="s">
        <v>540</v>
      </c>
      <c r="I1829" s="51">
        <f>ROUND(G1829*H1829,2)</f>
        <v>11.42</v>
      </c>
    </row>
    <row r="1830" spans="1:11" s="11" customFormat="1" ht="9.9499999999999993" customHeight="1">
      <c r="A1830" s="135"/>
      <c r="B1830" s="16"/>
      <c r="C1830" s="16"/>
      <c r="D1830" s="16"/>
      <c r="E1830" s="44" t="s">
        <v>483</v>
      </c>
      <c r="F1830" s="45" t="s">
        <v>464</v>
      </c>
      <c r="G1830" s="118" t="s">
        <v>835</v>
      </c>
      <c r="H1830" s="133" t="s">
        <v>485</v>
      </c>
      <c r="I1830" s="51">
        <f>ROUND(G1830*H1830,2)</f>
        <v>2.5499999999999998</v>
      </c>
    </row>
    <row r="1831" spans="1:11" s="11" customFormat="1" ht="20.100000000000001" customHeight="1">
      <c r="A1831" s="135"/>
      <c r="B1831" s="16"/>
      <c r="C1831" s="16"/>
      <c r="D1831" s="16"/>
      <c r="E1831" s="44" t="s">
        <v>836</v>
      </c>
      <c r="F1831" s="45" t="s">
        <v>645</v>
      </c>
      <c r="G1831" s="118" t="s">
        <v>837</v>
      </c>
      <c r="H1831" s="121">
        <v>7.45</v>
      </c>
      <c r="I1831" s="51">
        <f>ROUND(G1831*H1831,2)</f>
        <v>2.88</v>
      </c>
    </row>
    <row r="1832" spans="1:11" s="11" customFormat="1" ht="13.7" customHeight="1">
      <c r="A1832" s="135"/>
      <c r="B1832" s="16"/>
      <c r="C1832" s="16"/>
      <c r="D1832" s="16"/>
      <c r="E1832" s="124"/>
      <c r="F1832" s="177" t="s">
        <v>451</v>
      </c>
      <c r="G1832" s="178"/>
      <c r="H1832" s="179"/>
      <c r="I1832" s="168">
        <f>SUM(I1828:I1831)</f>
        <v>25.25</v>
      </c>
    </row>
    <row r="1833" spans="1:11" s="11" customFormat="1" ht="20.100000000000001" customHeight="1">
      <c r="A1833" s="196">
        <v>4204</v>
      </c>
      <c r="B1833" s="110" t="s">
        <v>232</v>
      </c>
      <c r="C1833" s="110" t="s">
        <v>12</v>
      </c>
      <c r="D1833" s="132">
        <v>98555</v>
      </c>
      <c r="E1833" s="111" t="str">
        <f>VLOOKUP(D1833,SERVIÇOS_AGOST!$A$7:$D$7425,2,0)</f>
        <v>IMPERMEABILIZAÇÃO DE SUPERFÍCIE COM ARGAMASSA POLIMÉRICA / MEMBRANA ACRÍLICA, 3 DEMÃOS. AF_06/2018</v>
      </c>
      <c r="F1833" s="112" t="str">
        <f>VLOOKUP(D1833,SERVIÇOS_AGOST!$A$7:$D$7425,3,0)</f>
        <v>M2</v>
      </c>
      <c r="G1833" s="129">
        <f>VLOOKUP(D1833,SERVIÇOS_AGOST!$A$7:$D$7425,4,0)</f>
        <v>24.73</v>
      </c>
      <c r="H1833" s="114">
        <v>24.73</v>
      </c>
      <c r="I1833" s="115"/>
      <c r="K1833" s="116">
        <f>ROUND(H1833*0.72,2)</f>
        <v>17.809999999999999</v>
      </c>
    </row>
    <row r="1834" spans="1:11" s="11" customFormat="1" ht="9.9499999999999993" customHeight="1">
      <c r="A1834" s="135"/>
      <c r="B1834" s="16"/>
      <c r="C1834" s="16"/>
      <c r="D1834" s="16"/>
      <c r="E1834" s="136" t="s">
        <v>442</v>
      </c>
      <c r="F1834" s="125" t="s">
        <v>19</v>
      </c>
      <c r="G1834" s="137" t="s">
        <v>537</v>
      </c>
      <c r="H1834" s="97" t="s">
        <v>443</v>
      </c>
      <c r="I1834" s="138" t="s">
        <v>444</v>
      </c>
    </row>
    <row r="1835" spans="1:11" s="11" customFormat="1" ht="9.9499999999999993" customHeight="1">
      <c r="A1835" s="135"/>
      <c r="B1835" s="16"/>
      <c r="C1835" s="16"/>
      <c r="D1835" s="16"/>
      <c r="E1835" s="44" t="s">
        <v>828</v>
      </c>
      <c r="F1835" s="45" t="s">
        <v>464</v>
      </c>
      <c r="G1835" s="118" t="s">
        <v>838</v>
      </c>
      <c r="H1835" s="133" t="s">
        <v>829</v>
      </c>
      <c r="I1835" s="51">
        <f>ROUND(G1835*H1835,2)</f>
        <v>1.62</v>
      </c>
    </row>
    <row r="1836" spans="1:11" s="11" customFormat="1" ht="9.9499999999999993" customHeight="1">
      <c r="A1836" s="135"/>
      <c r="B1836" s="16"/>
      <c r="C1836" s="16"/>
      <c r="D1836" s="16"/>
      <c r="E1836" s="44" t="s">
        <v>830</v>
      </c>
      <c r="F1836" s="45" t="s">
        <v>464</v>
      </c>
      <c r="G1836" s="147">
        <v>0.3</v>
      </c>
      <c r="H1836" s="133" t="s">
        <v>540</v>
      </c>
      <c r="I1836" s="51">
        <f>ROUND(G1836*H1836,2)</f>
        <v>5.66</v>
      </c>
    </row>
    <row r="1837" spans="1:11" s="11" customFormat="1" ht="20.100000000000001" customHeight="1">
      <c r="E1837" s="44" t="s">
        <v>839</v>
      </c>
      <c r="F1837" s="45" t="s">
        <v>476</v>
      </c>
      <c r="G1837" s="184">
        <v>3</v>
      </c>
      <c r="H1837" s="121">
        <v>3.5</v>
      </c>
      <c r="I1837" s="51">
        <f>ROUND(G1837*H1837,2)</f>
        <v>10.5</v>
      </c>
    </row>
    <row r="1838" spans="1:11" s="11" customFormat="1" ht="13.7" customHeight="1">
      <c r="F1838" s="177" t="s">
        <v>451</v>
      </c>
      <c r="G1838" s="178"/>
      <c r="H1838" s="179"/>
      <c r="I1838" s="168">
        <f>SUM(I1835:I1837)</f>
        <v>17.78</v>
      </c>
    </row>
    <row r="1839" spans="1:11" s="11" customFormat="1" ht="20.100000000000001" customHeight="1">
      <c r="A1839" s="196">
        <v>4205</v>
      </c>
      <c r="B1839" s="110" t="s">
        <v>232</v>
      </c>
      <c r="C1839" s="110" t="s">
        <v>12</v>
      </c>
      <c r="D1839" s="132">
        <v>98560</v>
      </c>
      <c r="E1839" s="111" t="str">
        <f>VLOOKUP(D1839,SERVIÇOS_AGOST!$A$7:$D$7425,2,0)</f>
        <v>IMPERMEABILIZAÇÃO DE PISO COM ARGAMASSA DE CIMENTO E AREIA, COM ADITIVO IMPERMEABILIZANTE, E = 2CM. AF_06/2018</v>
      </c>
      <c r="F1839" s="112" t="str">
        <f>VLOOKUP(D1839,SERVIÇOS_AGOST!$A$7:$D$7425,3,0)</f>
        <v>M2</v>
      </c>
      <c r="G1839" s="129">
        <f>VLOOKUP(D1839,SERVIÇOS_AGOST!$A$7:$D$7425,4,0)</f>
        <v>40.840000000000003</v>
      </c>
      <c r="H1839" s="114">
        <v>40.840000000000003</v>
      </c>
      <c r="I1839" s="115"/>
      <c r="K1839" s="116">
        <f>ROUND(H1839*0.72,2)</f>
        <v>29.4</v>
      </c>
    </row>
    <row r="1840" spans="1:11" s="11" customFormat="1" ht="9.9499999999999993" customHeight="1">
      <c r="A1840" s="135"/>
      <c r="B1840" s="16"/>
      <c r="C1840" s="16"/>
      <c r="D1840" s="16"/>
      <c r="E1840" s="136" t="s">
        <v>442</v>
      </c>
      <c r="F1840" s="125" t="s">
        <v>19</v>
      </c>
      <c r="G1840" s="137" t="s">
        <v>537</v>
      </c>
      <c r="H1840" s="97" t="s">
        <v>443</v>
      </c>
      <c r="I1840" s="138" t="s">
        <v>444</v>
      </c>
    </row>
    <row r="1841" spans="1:12" s="11" customFormat="1" ht="20.100000000000001" customHeight="1">
      <c r="A1841" s="135"/>
      <c r="B1841" s="16"/>
      <c r="C1841" s="16"/>
      <c r="D1841" s="16"/>
      <c r="E1841" s="44" t="s">
        <v>840</v>
      </c>
      <c r="F1841" s="45" t="s">
        <v>471</v>
      </c>
      <c r="G1841" s="147">
        <v>0.02</v>
      </c>
      <c r="H1841" s="119" t="s">
        <v>841</v>
      </c>
      <c r="I1841" s="51">
        <f>ROUND(G1841*H1841,2)</f>
        <v>13.27</v>
      </c>
    </row>
    <row r="1842" spans="1:12" s="11" customFormat="1" ht="9.9499999999999993" customHeight="1">
      <c r="A1842" s="135"/>
      <c r="B1842" s="16"/>
      <c r="C1842" s="16"/>
      <c r="D1842" s="16"/>
      <c r="E1842" s="44" t="s">
        <v>539</v>
      </c>
      <c r="F1842" s="45" t="s">
        <v>464</v>
      </c>
      <c r="G1842" s="147">
        <v>0.66100000000000003</v>
      </c>
      <c r="H1842" s="133" t="s">
        <v>540</v>
      </c>
      <c r="I1842" s="51">
        <f>ROUND(G1842*H1842,2)</f>
        <v>12.47</v>
      </c>
    </row>
    <row r="1843" spans="1:12" s="11" customFormat="1" ht="9.9499999999999993" customHeight="1">
      <c r="E1843" s="44" t="s">
        <v>483</v>
      </c>
      <c r="F1843" s="45" t="s">
        <v>464</v>
      </c>
      <c r="G1843" s="184">
        <v>0.15</v>
      </c>
      <c r="H1843" s="133" t="s">
        <v>485</v>
      </c>
      <c r="I1843" s="51">
        <f>ROUND(G1843*H1843,2)</f>
        <v>2.17</v>
      </c>
    </row>
    <row r="1844" spans="1:12" s="11" customFormat="1" ht="20.100000000000001" customHeight="1">
      <c r="E1844" s="44" t="s">
        <v>836</v>
      </c>
      <c r="F1844" s="45" t="s">
        <v>645</v>
      </c>
      <c r="G1844" s="184">
        <v>0.2</v>
      </c>
      <c r="H1844" s="121">
        <v>7.45</v>
      </c>
      <c r="I1844" s="51">
        <f>ROUND(G1844*H1844,2)</f>
        <v>1.49</v>
      </c>
    </row>
    <row r="1845" spans="1:12" s="11" customFormat="1" ht="13.7" customHeight="1">
      <c r="A1845" s="135"/>
      <c r="B1845" s="16"/>
      <c r="C1845" s="16"/>
      <c r="D1845" s="16"/>
      <c r="E1845" s="124"/>
      <c r="F1845" s="177" t="s">
        <v>451</v>
      </c>
      <c r="G1845" s="178"/>
      <c r="H1845" s="179"/>
      <c r="I1845" s="168">
        <f>SUM(I1841:I1844)</f>
        <v>29.400000000000002</v>
      </c>
    </row>
    <row r="1846" spans="1:12" s="11" customFormat="1" ht="9.9499999999999993" customHeight="1">
      <c r="A1846" s="196">
        <v>4206</v>
      </c>
      <c r="B1846" s="201"/>
      <c r="C1846" s="202" t="s">
        <v>13</v>
      </c>
      <c r="D1846" s="202" t="s">
        <v>842</v>
      </c>
      <c r="E1846" s="203" t="s">
        <v>843</v>
      </c>
      <c r="F1846" s="202" t="s">
        <v>235</v>
      </c>
      <c r="G1846" s="204">
        <v>68.87</v>
      </c>
      <c r="H1846" s="114">
        <v>68.87</v>
      </c>
      <c r="I1846" s="115"/>
      <c r="K1846" s="116">
        <f>ROUND(H1846*0.72,2)</f>
        <v>49.59</v>
      </c>
    </row>
    <row r="1847" spans="1:12" s="11" customFormat="1" ht="9.9499999999999993" customHeight="1">
      <c r="A1847" s="135"/>
      <c r="B1847" s="205"/>
      <c r="C1847" s="205"/>
      <c r="D1847" s="205"/>
      <c r="E1847" s="44" t="s">
        <v>442</v>
      </c>
      <c r="F1847" s="45" t="s">
        <v>19</v>
      </c>
      <c r="G1847" s="118" t="s">
        <v>20</v>
      </c>
      <c r="H1847" s="119" t="s">
        <v>443</v>
      </c>
      <c r="I1847" s="45" t="s">
        <v>444</v>
      </c>
    </row>
    <row r="1848" spans="1:12" s="11" customFormat="1" ht="9.9499999999999993" customHeight="1">
      <c r="A1848" s="135"/>
      <c r="B1848" s="205"/>
      <c r="C1848" s="205"/>
      <c r="D1848" s="205"/>
      <c r="E1848" s="44" t="s">
        <v>483</v>
      </c>
      <c r="F1848" s="45" t="s">
        <v>464</v>
      </c>
      <c r="G1848" s="120">
        <f>3.95-0.52315134</f>
        <v>3.4268486600000001</v>
      </c>
      <c r="H1848" s="133" t="s">
        <v>485</v>
      </c>
      <c r="I1848" s="51">
        <f>ROUND(G1848*H1848,2)</f>
        <v>49.59</v>
      </c>
      <c r="K1848" s="134">
        <f>I1849-K1846</f>
        <v>0</v>
      </c>
      <c r="L1848" s="134">
        <f>K1848/H1848</f>
        <v>0</v>
      </c>
    </row>
    <row r="1849" spans="1:12" s="11" customFormat="1" ht="13.7" customHeight="1">
      <c r="A1849" s="135"/>
      <c r="B1849" s="205"/>
      <c r="C1849" s="205"/>
      <c r="D1849" s="205"/>
      <c r="E1849" s="124"/>
      <c r="F1849" s="177" t="s">
        <v>451</v>
      </c>
      <c r="G1849" s="178"/>
      <c r="H1849" s="179"/>
      <c r="I1849" s="168">
        <f>SUM(I1848)</f>
        <v>49.59</v>
      </c>
    </row>
    <row r="1850" spans="1:12" s="11" customFormat="1" ht="9.9499999999999993" customHeight="1">
      <c r="A1850" s="196">
        <v>4207</v>
      </c>
      <c r="B1850" s="201"/>
      <c r="C1850" s="202" t="s">
        <v>13</v>
      </c>
      <c r="D1850" s="202" t="s">
        <v>844</v>
      </c>
      <c r="E1850" s="203" t="s">
        <v>845</v>
      </c>
      <c r="F1850" s="202" t="s">
        <v>235</v>
      </c>
      <c r="G1850" s="204">
        <v>16.21</v>
      </c>
      <c r="H1850" s="114">
        <v>16.21</v>
      </c>
      <c r="I1850" s="115"/>
      <c r="K1850" s="116">
        <f>ROUND(H1850*0.72,2)</f>
        <v>11.67</v>
      </c>
    </row>
    <row r="1851" spans="1:12" s="11" customFormat="1" ht="9.9499999999999993" customHeight="1">
      <c r="A1851" s="135"/>
      <c r="B1851" s="205"/>
      <c r="C1851" s="205"/>
      <c r="D1851" s="205"/>
      <c r="E1851" s="44" t="s">
        <v>442</v>
      </c>
      <c r="F1851" s="45" t="s">
        <v>19</v>
      </c>
      <c r="G1851" s="118" t="s">
        <v>20</v>
      </c>
      <c r="H1851" s="119" t="s">
        <v>443</v>
      </c>
      <c r="I1851" s="45" t="s">
        <v>444</v>
      </c>
    </row>
    <row r="1852" spans="1:12" s="11" customFormat="1" ht="9.9499999999999993" customHeight="1">
      <c r="A1852" s="135"/>
      <c r="B1852" s="205"/>
      <c r="C1852" s="205"/>
      <c r="D1852" s="205"/>
      <c r="E1852" s="44" t="s">
        <v>483</v>
      </c>
      <c r="F1852" s="206" t="s">
        <v>464</v>
      </c>
      <c r="G1852" s="207">
        <f>0.93-0.1237042156</f>
        <v>0.80629578440000005</v>
      </c>
      <c r="H1852" s="133" t="s">
        <v>485</v>
      </c>
      <c r="I1852" s="51">
        <f>ROUND(G1852*H1852,2)</f>
        <v>11.67</v>
      </c>
      <c r="K1852" s="134">
        <f>I1853-K1850</f>
        <v>0</v>
      </c>
      <c r="L1852" s="134">
        <f>K1852/H1852</f>
        <v>0</v>
      </c>
    </row>
    <row r="1853" spans="1:12" s="11" customFormat="1" ht="13.7" customHeight="1">
      <c r="A1853" s="135"/>
      <c r="B1853" s="205"/>
      <c r="C1853" s="205"/>
      <c r="D1853" s="205"/>
      <c r="E1853" s="124"/>
      <c r="F1853" s="177" t="s">
        <v>451</v>
      </c>
      <c r="G1853" s="178"/>
      <c r="H1853" s="179"/>
      <c r="I1853" s="168">
        <f>SUM(I1852)</f>
        <v>11.67</v>
      </c>
    </row>
    <row r="1854" spans="1:12" s="11" customFormat="1" ht="20.100000000000001" customHeight="1">
      <c r="A1854" s="196">
        <v>4208</v>
      </c>
      <c r="B1854" s="201"/>
      <c r="C1854" s="202" t="s">
        <v>13</v>
      </c>
      <c r="D1854" s="202" t="s">
        <v>846</v>
      </c>
      <c r="E1854" s="203" t="s">
        <v>847</v>
      </c>
      <c r="F1854" s="202" t="s">
        <v>19</v>
      </c>
      <c r="G1854" s="204">
        <v>249.23</v>
      </c>
      <c r="H1854" s="114">
        <v>249.23</v>
      </c>
      <c r="I1854" s="115"/>
      <c r="K1854" s="116">
        <f>ROUND(H1854*0.72,2)</f>
        <v>179.45</v>
      </c>
    </row>
    <row r="1855" spans="1:12" s="11" customFormat="1" ht="9.9499999999999993" customHeight="1">
      <c r="A1855" s="135"/>
      <c r="B1855" s="205"/>
      <c r="C1855" s="205"/>
      <c r="D1855" s="205"/>
      <c r="E1855" s="44" t="s">
        <v>442</v>
      </c>
      <c r="F1855" s="45" t="s">
        <v>19</v>
      </c>
      <c r="G1855" s="118" t="s">
        <v>20</v>
      </c>
      <c r="H1855" s="119" t="s">
        <v>443</v>
      </c>
      <c r="I1855" s="45" t="s">
        <v>444</v>
      </c>
    </row>
    <row r="1856" spans="1:12" s="11" customFormat="1" ht="9.9499999999999993" customHeight="1">
      <c r="A1856" s="135"/>
      <c r="B1856" s="205"/>
      <c r="C1856" s="205"/>
      <c r="D1856" s="205"/>
      <c r="E1856" s="44" t="s">
        <v>848</v>
      </c>
      <c r="F1856" s="44" t="s">
        <v>47</v>
      </c>
      <c r="G1856" s="208">
        <v>0.3</v>
      </c>
      <c r="H1856" s="121">
        <v>78.84</v>
      </c>
      <c r="I1856" s="51">
        <f t="shared" ref="I1856:I1862" si="104">ROUND(G1856*H1856,2)</f>
        <v>23.65</v>
      </c>
    </row>
    <row r="1857" spans="1:11" s="11" customFormat="1" ht="9.9499999999999993" customHeight="1">
      <c r="A1857" s="135"/>
      <c r="B1857" s="205"/>
      <c r="C1857" s="205"/>
      <c r="D1857" s="205"/>
      <c r="E1857" s="44" t="s">
        <v>849</v>
      </c>
      <c r="F1857" s="44" t="s">
        <v>235</v>
      </c>
      <c r="G1857" s="147">
        <v>5.0999999999999997E-2</v>
      </c>
      <c r="H1857" s="121">
        <v>320.62</v>
      </c>
      <c r="I1857" s="51">
        <f t="shared" si="104"/>
        <v>16.350000000000001</v>
      </c>
    </row>
    <row r="1858" spans="1:11" s="11" customFormat="1" ht="20.100000000000001" customHeight="1">
      <c r="A1858" s="135"/>
      <c r="B1858" s="205"/>
      <c r="C1858" s="205"/>
      <c r="D1858" s="205"/>
      <c r="E1858" s="44" t="s">
        <v>850</v>
      </c>
      <c r="F1858" s="44" t="s">
        <v>476</v>
      </c>
      <c r="G1858" s="147">
        <v>1.1000000000000001</v>
      </c>
      <c r="H1858" s="209">
        <v>13.81</v>
      </c>
      <c r="I1858" s="51">
        <f t="shared" si="104"/>
        <v>15.19</v>
      </c>
    </row>
    <row r="1859" spans="1:11" s="11" customFormat="1" ht="20.100000000000001" customHeight="1">
      <c r="A1859" s="135"/>
      <c r="B1859" s="205"/>
      <c r="C1859" s="205"/>
      <c r="D1859" s="205"/>
      <c r="E1859" s="44" t="s">
        <v>851</v>
      </c>
      <c r="F1859" s="44" t="s">
        <v>47</v>
      </c>
      <c r="G1859" s="147">
        <v>1</v>
      </c>
      <c r="H1859" s="121">
        <v>84.58</v>
      </c>
      <c r="I1859" s="51">
        <f t="shared" si="104"/>
        <v>84.58</v>
      </c>
    </row>
    <row r="1860" spans="1:11" s="11" customFormat="1" ht="20.100000000000001" customHeight="1">
      <c r="A1860" s="135"/>
      <c r="B1860" s="205"/>
      <c r="C1860" s="205"/>
      <c r="D1860" s="205"/>
      <c r="E1860" s="44" t="s">
        <v>852</v>
      </c>
      <c r="F1860" s="44" t="s">
        <v>47</v>
      </c>
      <c r="G1860" s="147">
        <v>0.7</v>
      </c>
      <c r="H1860" s="209">
        <v>35.03</v>
      </c>
      <c r="I1860" s="51">
        <f t="shared" si="104"/>
        <v>24.52</v>
      </c>
    </row>
    <row r="1861" spans="1:11" s="11" customFormat="1" ht="9.9499999999999993" customHeight="1">
      <c r="A1861" s="135"/>
      <c r="B1861" s="205"/>
      <c r="C1861" s="205"/>
      <c r="D1861" s="205"/>
      <c r="E1861" s="44" t="s">
        <v>853</v>
      </c>
      <c r="F1861" s="44" t="s">
        <v>235</v>
      </c>
      <c r="G1861" s="147">
        <v>0.2</v>
      </c>
      <c r="H1861" s="209">
        <v>46.25</v>
      </c>
      <c r="I1861" s="51">
        <f t="shared" si="104"/>
        <v>9.25</v>
      </c>
    </row>
    <row r="1862" spans="1:11" s="11" customFormat="1" ht="9.9499999999999993" customHeight="1">
      <c r="A1862" s="135"/>
      <c r="B1862" s="205"/>
      <c r="C1862" s="205"/>
      <c r="D1862" s="205"/>
      <c r="E1862" s="44" t="s">
        <v>854</v>
      </c>
      <c r="F1862" s="44" t="s">
        <v>47</v>
      </c>
      <c r="G1862" s="147">
        <v>0.96</v>
      </c>
      <c r="H1862" s="209">
        <v>6.15</v>
      </c>
      <c r="I1862" s="51">
        <f t="shared" si="104"/>
        <v>5.9</v>
      </c>
    </row>
    <row r="1863" spans="1:11" s="11" customFormat="1" ht="13.7" customHeight="1">
      <c r="A1863" s="135"/>
      <c r="B1863" s="205"/>
      <c r="C1863" s="205"/>
      <c r="D1863" s="205"/>
      <c r="E1863" s="124"/>
      <c r="F1863" s="177" t="s">
        <v>451</v>
      </c>
      <c r="G1863" s="178"/>
      <c r="H1863" s="179"/>
      <c r="I1863" s="168">
        <f>SUM(I1856:I1862)</f>
        <v>179.44</v>
      </c>
    </row>
    <row r="1864" spans="1:11" s="11" customFormat="1" ht="20.100000000000001" customHeight="1">
      <c r="A1864" s="196">
        <v>4209</v>
      </c>
      <c r="B1864" s="201"/>
      <c r="C1864" s="202" t="s">
        <v>13</v>
      </c>
      <c r="D1864" s="202" t="s">
        <v>855</v>
      </c>
      <c r="E1864" s="203" t="s">
        <v>856</v>
      </c>
      <c r="F1864" s="202" t="s">
        <v>19</v>
      </c>
      <c r="G1864" s="204">
        <v>408.32</v>
      </c>
      <c r="H1864" s="114">
        <v>408.32</v>
      </c>
      <c r="I1864" s="115"/>
      <c r="K1864" s="116">
        <f>ROUND(H1864*0.72,2)</f>
        <v>293.99</v>
      </c>
    </row>
    <row r="1865" spans="1:11" s="11" customFormat="1" ht="9.9499999999999993" customHeight="1">
      <c r="A1865" s="135"/>
      <c r="B1865" s="205"/>
      <c r="C1865" s="205"/>
      <c r="D1865" s="205"/>
      <c r="E1865" s="136" t="s">
        <v>442</v>
      </c>
      <c r="F1865" s="125" t="s">
        <v>19</v>
      </c>
      <c r="G1865" s="137" t="s">
        <v>20</v>
      </c>
      <c r="H1865" s="97" t="s">
        <v>443</v>
      </c>
      <c r="I1865" s="138" t="s">
        <v>444</v>
      </c>
    </row>
    <row r="1866" spans="1:11" s="11" customFormat="1" ht="9.9499999999999993" customHeight="1">
      <c r="A1866" s="135"/>
      <c r="B1866" s="205"/>
      <c r="C1866" s="205"/>
      <c r="D1866" s="205"/>
      <c r="E1866" s="44" t="s">
        <v>848</v>
      </c>
      <c r="F1866" s="44" t="s">
        <v>47</v>
      </c>
      <c r="G1866" s="208">
        <v>0.6</v>
      </c>
      <c r="H1866" s="121">
        <v>78.84</v>
      </c>
      <c r="I1866" s="51">
        <f t="shared" ref="I1866:I1872" si="105">ROUND(G1866*H1866,2)</f>
        <v>47.3</v>
      </c>
    </row>
    <row r="1867" spans="1:11" s="11" customFormat="1" ht="9.9499999999999993" customHeight="1">
      <c r="A1867" s="135"/>
      <c r="B1867" s="205"/>
      <c r="C1867" s="205"/>
      <c r="D1867" s="205"/>
      <c r="E1867" s="44" t="s">
        <v>849</v>
      </c>
      <c r="F1867" s="44" t="s">
        <v>235</v>
      </c>
      <c r="G1867" s="147">
        <v>0.1</v>
      </c>
      <c r="H1867" s="121">
        <v>320.62</v>
      </c>
      <c r="I1867" s="51">
        <f t="shared" si="105"/>
        <v>32.06</v>
      </c>
    </row>
    <row r="1868" spans="1:11" s="11" customFormat="1" ht="20.100000000000001" customHeight="1">
      <c r="A1868" s="135"/>
      <c r="B1868" s="205"/>
      <c r="C1868" s="205"/>
      <c r="D1868" s="205"/>
      <c r="E1868" s="44" t="s">
        <v>857</v>
      </c>
      <c r="F1868" s="44" t="s">
        <v>476</v>
      </c>
      <c r="G1868" s="147">
        <v>2.4</v>
      </c>
      <c r="H1868" s="209">
        <v>14.76</v>
      </c>
      <c r="I1868" s="51">
        <f t="shared" si="105"/>
        <v>35.42</v>
      </c>
    </row>
    <row r="1869" spans="1:11" s="11" customFormat="1" ht="20.100000000000001" customHeight="1">
      <c r="A1869" s="135"/>
      <c r="B1869" s="205"/>
      <c r="C1869" s="205"/>
      <c r="D1869" s="205"/>
      <c r="E1869" s="44" t="s">
        <v>851</v>
      </c>
      <c r="F1869" s="44" t="s">
        <v>47</v>
      </c>
      <c r="G1869" s="147">
        <v>1.3</v>
      </c>
      <c r="H1869" s="121">
        <v>84.58</v>
      </c>
      <c r="I1869" s="51">
        <f t="shared" si="105"/>
        <v>109.95</v>
      </c>
    </row>
    <row r="1870" spans="1:11" s="11" customFormat="1" ht="20.100000000000001" customHeight="1">
      <c r="A1870" s="135"/>
      <c r="B1870" s="205"/>
      <c r="C1870" s="205"/>
      <c r="D1870" s="205"/>
      <c r="E1870" s="44" t="s">
        <v>852</v>
      </c>
      <c r="F1870" s="44" t="s">
        <v>47</v>
      </c>
      <c r="G1870" s="147">
        <v>1.2</v>
      </c>
      <c r="H1870" s="209">
        <v>35.03</v>
      </c>
      <c r="I1870" s="51">
        <f t="shared" si="105"/>
        <v>42.04</v>
      </c>
    </row>
    <row r="1871" spans="1:11" s="11" customFormat="1" ht="9.9499999999999993" customHeight="1">
      <c r="A1871" s="135"/>
      <c r="B1871" s="205"/>
      <c r="C1871" s="205"/>
      <c r="D1871" s="205"/>
      <c r="E1871" s="44" t="s">
        <v>853</v>
      </c>
      <c r="F1871" s="44" t="s">
        <v>235</v>
      </c>
      <c r="G1871" s="147">
        <v>0.4</v>
      </c>
      <c r="H1871" s="209">
        <v>46.25</v>
      </c>
      <c r="I1871" s="51">
        <f t="shared" si="105"/>
        <v>18.5</v>
      </c>
    </row>
    <row r="1872" spans="1:11" s="11" customFormat="1" ht="9.9499999999999993" customHeight="1">
      <c r="A1872" s="135"/>
      <c r="B1872" s="205"/>
      <c r="C1872" s="205"/>
      <c r="D1872" s="205"/>
      <c r="E1872" s="44" t="s">
        <v>854</v>
      </c>
      <c r="F1872" s="44" t="s">
        <v>47</v>
      </c>
      <c r="G1872" s="147">
        <v>1.417</v>
      </c>
      <c r="H1872" s="209">
        <v>6.15</v>
      </c>
      <c r="I1872" s="51">
        <f t="shared" si="105"/>
        <v>8.7100000000000009</v>
      </c>
    </row>
    <row r="1873" spans="1:11" s="11" customFormat="1" ht="13.7" customHeight="1">
      <c r="A1873" s="135"/>
      <c r="B1873" s="205"/>
      <c r="C1873" s="205"/>
      <c r="D1873" s="205"/>
      <c r="E1873" s="124"/>
      <c r="F1873" s="177" t="s">
        <v>451</v>
      </c>
      <c r="G1873" s="178"/>
      <c r="H1873" s="179"/>
      <c r="I1873" s="168">
        <f>SUM(I1866:I1872)</f>
        <v>293.98</v>
      </c>
    </row>
    <row r="1874" spans="1:11" s="11" customFormat="1" ht="20.100000000000001" customHeight="1">
      <c r="A1874" s="196">
        <v>4210</v>
      </c>
      <c r="B1874" s="201"/>
      <c r="C1874" s="202" t="s">
        <v>13</v>
      </c>
      <c r="D1874" s="202" t="s">
        <v>858</v>
      </c>
      <c r="E1874" s="203" t="s">
        <v>859</v>
      </c>
      <c r="F1874" s="202" t="s">
        <v>19</v>
      </c>
      <c r="G1874" s="204">
        <v>124</v>
      </c>
      <c r="H1874" s="114">
        <v>124</v>
      </c>
      <c r="I1874" s="115"/>
      <c r="K1874" s="116">
        <f>ROUND(H1874*0.72,2)</f>
        <v>89.28</v>
      </c>
    </row>
    <row r="1875" spans="1:11" s="11" customFormat="1" ht="9.9499999999999993" customHeight="1">
      <c r="A1875" s="135"/>
      <c r="B1875" s="205"/>
      <c r="C1875" s="205"/>
      <c r="D1875" s="205"/>
      <c r="E1875" s="136" t="s">
        <v>442</v>
      </c>
      <c r="F1875" s="125" t="s">
        <v>19</v>
      </c>
      <c r="G1875" s="137" t="s">
        <v>20</v>
      </c>
      <c r="H1875" s="97" t="s">
        <v>443</v>
      </c>
      <c r="I1875" s="138" t="s">
        <v>444</v>
      </c>
    </row>
    <row r="1876" spans="1:11" s="11" customFormat="1" ht="9.9499999999999993" customHeight="1">
      <c r="A1876" s="135"/>
      <c r="B1876" s="205"/>
      <c r="C1876" s="205"/>
      <c r="D1876" s="205"/>
      <c r="E1876" s="44" t="s">
        <v>848</v>
      </c>
      <c r="F1876" s="44" t="s">
        <v>47</v>
      </c>
      <c r="G1876" s="208">
        <v>0.24</v>
      </c>
      <c r="H1876" s="121">
        <v>78.84</v>
      </c>
      <c r="I1876" s="51">
        <f t="shared" ref="I1876:I1882" si="106">ROUND(G1876*H1876,2)</f>
        <v>18.920000000000002</v>
      </c>
    </row>
    <row r="1877" spans="1:11" s="11" customFormat="1" ht="9.9499999999999993" customHeight="1">
      <c r="A1877" s="135"/>
      <c r="B1877" s="205"/>
      <c r="C1877" s="205"/>
      <c r="D1877" s="205"/>
      <c r="E1877" s="44" t="s">
        <v>849</v>
      </c>
      <c r="F1877" s="44" t="s">
        <v>235</v>
      </c>
      <c r="G1877" s="147">
        <v>0.03</v>
      </c>
      <c r="H1877" s="121">
        <v>320.62</v>
      </c>
      <c r="I1877" s="51">
        <f t="shared" si="106"/>
        <v>9.6199999999999992</v>
      </c>
    </row>
    <row r="1878" spans="1:11" s="11" customFormat="1" ht="20.100000000000001" customHeight="1">
      <c r="A1878" s="135"/>
      <c r="B1878" s="205"/>
      <c r="C1878" s="205"/>
      <c r="D1878" s="205"/>
      <c r="E1878" s="44" t="s">
        <v>850</v>
      </c>
      <c r="F1878" s="44" t="s">
        <v>476</v>
      </c>
      <c r="G1878" s="147">
        <v>0.7</v>
      </c>
      <c r="H1878" s="209">
        <v>13.81</v>
      </c>
      <c r="I1878" s="51">
        <f t="shared" si="106"/>
        <v>9.67</v>
      </c>
    </row>
    <row r="1879" spans="1:11" s="11" customFormat="1" ht="20.100000000000001" customHeight="1">
      <c r="A1879" s="135"/>
      <c r="B1879" s="205"/>
      <c r="C1879" s="205"/>
      <c r="D1879" s="205"/>
      <c r="E1879" s="44" t="s">
        <v>851</v>
      </c>
      <c r="F1879" s="44" t="s">
        <v>47</v>
      </c>
      <c r="G1879" s="147">
        <v>0.4</v>
      </c>
      <c r="H1879" s="121">
        <v>84.58</v>
      </c>
      <c r="I1879" s="51">
        <f t="shared" si="106"/>
        <v>33.83</v>
      </c>
    </row>
    <row r="1880" spans="1:11" s="11" customFormat="1" ht="9.9499999999999993" customHeight="1">
      <c r="A1880" s="135"/>
      <c r="B1880" s="205"/>
      <c r="C1880" s="205"/>
      <c r="D1880" s="205"/>
      <c r="E1880" s="44" t="s">
        <v>853</v>
      </c>
      <c r="F1880" s="44" t="s">
        <v>235</v>
      </c>
      <c r="G1880" s="147">
        <v>0.12</v>
      </c>
      <c r="H1880" s="209">
        <v>46.25</v>
      </c>
      <c r="I1880" s="51">
        <f t="shared" si="106"/>
        <v>5.55</v>
      </c>
    </row>
    <row r="1881" spans="1:11" s="11" customFormat="1" ht="9.9499999999999993" customHeight="1">
      <c r="A1881" s="135"/>
      <c r="B1881" s="205"/>
      <c r="C1881" s="205"/>
      <c r="D1881" s="205"/>
      <c r="E1881" s="44" t="s">
        <v>854</v>
      </c>
      <c r="F1881" s="44" t="s">
        <v>47</v>
      </c>
      <c r="G1881" s="147">
        <v>0.36</v>
      </c>
      <c r="H1881" s="209">
        <v>6.15</v>
      </c>
      <c r="I1881" s="51">
        <f t="shared" si="106"/>
        <v>2.21</v>
      </c>
    </row>
    <row r="1882" spans="1:11" s="11" customFormat="1" ht="20.100000000000001" customHeight="1">
      <c r="A1882" s="135"/>
      <c r="B1882" s="205"/>
      <c r="C1882" s="205"/>
      <c r="D1882" s="205"/>
      <c r="E1882" s="44" t="s">
        <v>852</v>
      </c>
      <c r="F1882" s="44" t="s">
        <v>47</v>
      </c>
      <c r="G1882" s="147">
        <v>0.27</v>
      </c>
      <c r="H1882" s="209">
        <v>35.03</v>
      </c>
      <c r="I1882" s="51">
        <f t="shared" si="106"/>
        <v>9.4600000000000009</v>
      </c>
    </row>
    <row r="1883" spans="1:11" s="11" customFormat="1" ht="13.7" customHeight="1">
      <c r="A1883" s="135"/>
      <c r="B1883" s="205"/>
      <c r="C1883" s="205"/>
      <c r="D1883" s="205"/>
      <c r="E1883" s="124"/>
      <c r="F1883" s="177" t="s">
        <v>451</v>
      </c>
      <c r="G1883" s="178"/>
      <c r="H1883" s="179"/>
      <c r="I1883" s="168">
        <f>SUM(I1876:I1882)</f>
        <v>89.259999999999991</v>
      </c>
    </row>
    <row r="1884" spans="1:11" s="11" customFormat="1" ht="20.100000000000001" customHeight="1">
      <c r="A1884" s="196">
        <v>4211</v>
      </c>
      <c r="B1884" s="110" t="s">
        <v>244</v>
      </c>
      <c r="C1884" s="110" t="s">
        <v>13</v>
      </c>
      <c r="D1884" s="110" t="s">
        <v>860</v>
      </c>
      <c r="E1884" s="111" t="s">
        <v>861</v>
      </c>
      <c r="F1884" s="112" t="s">
        <v>247</v>
      </c>
      <c r="G1884" s="129">
        <v>684.08</v>
      </c>
      <c r="H1884" s="114">
        <v>684.08</v>
      </c>
      <c r="I1884" s="115"/>
      <c r="K1884" s="116">
        <f>ROUND(H1884*0.72,2)</f>
        <v>492.54</v>
      </c>
    </row>
    <row r="1885" spans="1:11" s="11" customFormat="1" ht="9.9499999999999993" customHeight="1">
      <c r="A1885" s="135"/>
      <c r="B1885" s="205"/>
      <c r="C1885" s="205"/>
      <c r="D1885" s="205"/>
      <c r="E1885" s="136" t="s">
        <v>442</v>
      </c>
      <c r="F1885" s="125" t="s">
        <v>19</v>
      </c>
      <c r="G1885" s="137" t="s">
        <v>20</v>
      </c>
      <c r="H1885" s="97" t="s">
        <v>443</v>
      </c>
      <c r="I1885" s="138" t="s">
        <v>444</v>
      </c>
    </row>
    <row r="1886" spans="1:11" s="11" customFormat="1" ht="9.9499999999999993" customHeight="1">
      <c r="A1886" s="135"/>
      <c r="B1886" s="205"/>
      <c r="C1886" s="205"/>
      <c r="D1886" s="205"/>
      <c r="E1886" s="44" t="s">
        <v>862</v>
      </c>
      <c r="F1886" s="44" t="s">
        <v>19</v>
      </c>
      <c r="G1886" s="147">
        <v>1</v>
      </c>
      <c r="H1886" s="209">
        <v>492.54</v>
      </c>
      <c r="I1886" s="51">
        <f>ROUND(G1886*H1886,2)</f>
        <v>492.54</v>
      </c>
    </row>
    <row r="1887" spans="1:11" s="11" customFormat="1" ht="13.7" customHeight="1">
      <c r="A1887" s="135"/>
      <c r="B1887" s="205"/>
      <c r="C1887" s="205"/>
      <c r="D1887" s="205"/>
      <c r="E1887" s="124"/>
      <c r="F1887" s="177" t="s">
        <v>451</v>
      </c>
      <c r="G1887" s="178"/>
      <c r="H1887" s="179"/>
      <c r="I1887" s="168">
        <f>SUM(I1886)</f>
        <v>492.54</v>
      </c>
      <c r="K1887" s="134">
        <f>I1887-K1884</f>
        <v>0</v>
      </c>
    </row>
    <row r="1888" spans="1:11" s="11" customFormat="1" ht="20.100000000000001" customHeight="1">
      <c r="A1888" s="196">
        <v>4212</v>
      </c>
      <c r="B1888" s="110" t="s">
        <v>244</v>
      </c>
      <c r="C1888" s="110" t="s">
        <v>13</v>
      </c>
      <c r="D1888" s="110" t="s">
        <v>863</v>
      </c>
      <c r="E1888" s="111" t="s">
        <v>864</v>
      </c>
      <c r="F1888" s="112" t="s">
        <v>247</v>
      </c>
      <c r="G1888" s="129">
        <v>1125.21</v>
      </c>
      <c r="H1888" s="114">
        <v>1125.21</v>
      </c>
      <c r="I1888" s="115"/>
      <c r="K1888" s="116">
        <f>ROUND(H1888*0.72,2)</f>
        <v>810.15</v>
      </c>
    </row>
    <row r="1889" spans="1:11" s="11" customFormat="1" ht="9.9499999999999993" customHeight="1">
      <c r="A1889" s="135"/>
      <c r="B1889" s="205"/>
      <c r="C1889" s="205"/>
      <c r="D1889" s="205"/>
      <c r="E1889" s="136" t="s">
        <v>442</v>
      </c>
      <c r="F1889" s="125" t="s">
        <v>19</v>
      </c>
      <c r="G1889" s="137" t="s">
        <v>20</v>
      </c>
      <c r="H1889" s="97" t="s">
        <v>443</v>
      </c>
      <c r="I1889" s="138" t="s">
        <v>444</v>
      </c>
    </row>
    <row r="1890" spans="1:11" s="11" customFormat="1" ht="9.9499999999999993" customHeight="1">
      <c r="A1890" s="135"/>
      <c r="B1890" s="205"/>
      <c r="C1890" s="205"/>
      <c r="D1890" s="205"/>
      <c r="E1890" s="44" t="s">
        <v>865</v>
      </c>
      <c r="F1890" s="44" t="s">
        <v>19</v>
      </c>
      <c r="G1890" s="147">
        <v>1</v>
      </c>
      <c r="H1890" s="209">
        <v>810.15</v>
      </c>
      <c r="I1890" s="51">
        <f>ROUND(G1890*H1890,2)</f>
        <v>810.15</v>
      </c>
    </row>
    <row r="1891" spans="1:11" s="11" customFormat="1" ht="13.7" customHeight="1">
      <c r="A1891" s="135"/>
      <c r="B1891" s="205"/>
      <c r="C1891" s="205"/>
      <c r="D1891" s="205"/>
      <c r="E1891" s="124"/>
      <c r="F1891" s="177" t="s">
        <v>451</v>
      </c>
      <c r="G1891" s="178"/>
      <c r="H1891" s="179"/>
      <c r="I1891" s="168">
        <f>SUM(I1890)</f>
        <v>810.15</v>
      </c>
    </row>
    <row r="1892" spans="1:11" s="11" customFormat="1" ht="20.100000000000001" customHeight="1">
      <c r="A1892" s="196">
        <v>4213</v>
      </c>
      <c r="B1892" s="110" t="s">
        <v>244</v>
      </c>
      <c r="C1892" s="110" t="s">
        <v>13</v>
      </c>
      <c r="D1892" s="110" t="s">
        <v>866</v>
      </c>
      <c r="E1892" s="111" t="s">
        <v>867</v>
      </c>
      <c r="F1892" s="112" t="s">
        <v>247</v>
      </c>
      <c r="G1892" s="129">
        <v>283.45999999999998</v>
      </c>
      <c r="H1892" s="114">
        <v>283.45999999999998</v>
      </c>
      <c r="I1892" s="115"/>
      <c r="K1892" s="116">
        <f>ROUND(H1892*0.72,2)</f>
        <v>204.09</v>
      </c>
    </row>
    <row r="1893" spans="1:11" s="11" customFormat="1" ht="9.9499999999999993" customHeight="1">
      <c r="A1893" s="135"/>
      <c r="B1893" s="205"/>
      <c r="C1893" s="205"/>
      <c r="D1893" s="205"/>
      <c r="E1893" s="136" t="s">
        <v>442</v>
      </c>
      <c r="F1893" s="125" t="s">
        <v>19</v>
      </c>
      <c r="G1893" s="137" t="s">
        <v>20</v>
      </c>
      <c r="H1893" s="97" t="s">
        <v>443</v>
      </c>
      <c r="I1893" s="138" t="s">
        <v>444</v>
      </c>
    </row>
    <row r="1894" spans="1:11" s="11" customFormat="1" ht="20.100000000000001" customHeight="1">
      <c r="A1894" s="135"/>
      <c r="B1894" s="205"/>
      <c r="C1894" s="205"/>
      <c r="D1894" s="205"/>
      <c r="E1894" s="44" t="s">
        <v>868</v>
      </c>
      <c r="F1894" s="44" t="s">
        <v>19</v>
      </c>
      <c r="G1894" s="147">
        <v>1</v>
      </c>
      <c r="H1894" s="209">
        <v>204.09</v>
      </c>
      <c r="I1894" s="51">
        <f>ROUND(G1894*H1894,2)</f>
        <v>204.09</v>
      </c>
    </row>
    <row r="1895" spans="1:11" s="11" customFormat="1" ht="13.7" customHeight="1">
      <c r="A1895" s="135"/>
      <c r="B1895" s="205"/>
      <c r="C1895" s="205"/>
      <c r="D1895" s="205"/>
      <c r="E1895" s="124"/>
      <c r="F1895" s="177" t="s">
        <v>451</v>
      </c>
      <c r="G1895" s="178"/>
      <c r="H1895" s="179"/>
      <c r="I1895" s="168">
        <f>SUM(I1894)</f>
        <v>204.09</v>
      </c>
    </row>
    <row r="1896" spans="1:11" s="11" customFormat="1" ht="20.100000000000001" customHeight="1">
      <c r="A1896" s="196">
        <v>4214</v>
      </c>
      <c r="B1896" s="110" t="s">
        <v>244</v>
      </c>
      <c r="C1896" s="110" t="s">
        <v>13</v>
      </c>
      <c r="D1896" s="110" t="s">
        <v>869</v>
      </c>
      <c r="E1896" s="111" t="s">
        <v>870</v>
      </c>
      <c r="F1896" s="112" t="s">
        <v>254</v>
      </c>
      <c r="G1896" s="129">
        <v>74.56</v>
      </c>
      <c r="H1896" s="114">
        <v>74.56</v>
      </c>
      <c r="I1896" s="115"/>
      <c r="K1896" s="116">
        <f>ROUND(H1896*0.72,2)</f>
        <v>53.68</v>
      </c>
    </row>
    <row r="1897" spans="1:11" s="11" customFormat="1" ht="9.9499999999999993" customHeight="1">
      <c r="A1897" s="135"/>
      <c r="B1897" s="205"/>
      <c r="C1897" s="205"/>
      <c r="D1897" s="205"/>
      <c r="E1897" s="136" t="s">
        <v>442</v>
      </c>
      <c r="F1897" s="125" t="s">
        <v>19</v>
      </c>
      <c r="G1897" s="137" t="s">
        <v>20</v>
      </c>
      <c r="H1897" s="97" t="s">
        <v>443</v>
      </c>
      <c r="I1897" s="138" t="s">
        <v>444</v>
      </c>
    </row>
    <row r="1898" spans="1:11" s="11" customFormat="1" ht="9.9499999999999993" customHeight="1">
      <c r="A1898" s="135"/>
      <c r="B1898" s="205"/>
      <c r="C1898" s="205"/>
      <c r="E1898" s="44" t="s">
        <v>871</v>
      </c>
      <c r="F1898" s="44" t="s">
        <v>464</v>
      </c>
      <c r="G1898" s="147">
        <v>0.2</v>
      </c>
      <c r="H1898" s="210">
        <v>19.09</v>
      </c>
      <c r="I1898" s="51">
        <f>ROUND(G1898*H1898,2)</f>
        <v>3.82</v>
      </c>
    </row>
    <row r="1899" spans="1:11" s="11" customFormat="1" ht="9.9499999999999993" customHeight="1">
      <c r="A1899" s="135"/>
      <c r="B1899" s="205"/>
      <c r="C1899" s="205"/>
      <c r="E1899" s="44" t="s">
        <v>483</v>
      </c>
      <c r="F1899" s="45" t="s">
        <v>464</v>
      </c>
      <c r="G1899" s="120">
        <v>0.2</v>
      </c>
      <c r="H1899" s="133" t="s">
        <v>485</v>
      </c>
      <c r="I1899" s="51">
        <f>ROUND(G1899*H1899,2)</f>
        <v>2.89</v>
      </c>
    </row>
    <row r="1900" spans="1:11" s="11" customFormat="1" ht="9.9499999999999993" customHeight="1">
      <c r="A1900" s="135"/>
      <c r="B1900" s="205"/>
      <c r="C1900" s="205"/>
      <c r="E1900" s="44" t="s">
        <v>872</v>
      </c>
      <c r="F1900" s="44" t="s">
        <v>254</v>
      </c>
      <c r="G1900" s="147">
        <v>1</v>
      </c>
      <c r="H1900" s="209">
        <f>55.6-8.63</f>
        <v>46.97</v>
      </c>
      <c r="I1900" s="51">
        <f>ROUND(G1900*H1900,2)</f>
        <v>46.97</v>
      </c>
      <c r="K1900" s="134">
        <f>I1901-K1896</f>
        <v>0</v>
      </c>
    </row>
    <row r="1901" spans="1:11" s="11" customFormat="1" ht="13.7" customHeight="1">
      <c r="A1901" s="135"/>
      <c r="B1901" s="205"/>
      <c r="C1901" s="205"/>
      <c r="D1901" s="205"/>
      <c r="E1901" s="124"/>
      <c r="F1901" s="177" t="s">
        <v>451</v>
      </c>
      <c r="G1901" s="178"/>
      <c r="H1901" s="179"/>
      <c r="I1901" s="168">
        <f>SUM(I1898:I1900)</f>
        <v>53.68</v>
      </c>
    </row>
    <row r="1902" spans="1:11" s="11" customFormat="1" ht="20.100000000000001" customHeight="1">
      <c r="A1902" s="196">
        <v>4215</v>
      </c>
      <c r="B1902" s="110" t="s">
        <v>244</v>
      </c>
      <c r="C1902" s="110" t="s">
        <v>13</v>
      </c>
      <c r="D1902" s="110" t="s">
        <v>873</v>
      </c>
      <c r="E1902" s="111" t="s">
        <v>874</v>
      </c>
      <c r="F1902" s="112" t="s">
        <v>254</v>
      </c>
      <c r="G1902" s="129">
        <v>117.32</v>
      </c>
      <c r="H1902" s="114">
        <v>117.32</v>
      </c>
      <c r="I1902" s="115"/>
      <c r="K1902" s="116">
        <f>ROUND(H1902*0.72,2)</f>
        <v>84.47</v>
      </c>
    </row>
    <row r="1903" spans="1:11" s="11" customFormat="1" ht="9.9499999999999993" customHeight="1">
      <c r="A1903" s="135"/>
      <c r="B1903" s="205"/>
      <c r="C1903" s="205"/>
      <c r="D1903" s="205"/>
      <c r="E1903" s="136" t="s">
        <v>442</v>
      </c>
      <c r="F1903" s="125" t="s">
        <v>19</v>
      </c>
      <c r="G1903" s="137" t="s">
        <v>20</v>
      </c>
      <c r="H1903" s="97" t="s">
        <v>443</v>
      </c>
      <c r="I1903" s="138" t="s">
        <v>444</v>
      </c>
    </row>
    <row r="1904" spans="1:11" s="11" customFormat="1" ht="9.9499999999999993" customHeight="1">
      <c r="A1904" s="135"/>
      <c r="B1904" s="205"/>
      <c r="C1904" s="205"/>
      <c r="D1904" s="205"/>
      <c r="E1904" s="44" t="s">
        <v>871</v>
      </c>
      <c r="F1904" s="44" t="s">
        <v>464</v>
      </c>
      <c r="G1904" s="147">
        <v>0.3</v>
      </c>
      <c r="H1904" s="210">
        <v>19.09</v>
      </c>
      <c r="I1904" s="51">
        <f>ROUND(G1904*H1904,2)</f>
        <v>5.73</v>
      </c>
    </row>
    <row r="1905" spans="1:11" s="11" customFormat="1" ht="9.9499999999999993" customHeight="1">
      <c r="A1905" s="135"/>
      <c r="B1905" s="205"/>
      <c r="C1905" s="205"/>
      <c r="D1905" s="205"/>
      <c r="E1905" s="44" t="s">
        <v>483</v>
      </c>
      <c r="F1905" s="45" t="s">
        <v>464</v>
      </c>
      <c r="G1905" s="120">
        <v>0.3</v>
      </c>
      <c r="H1905" s="133" t="s">
        <v>485</v>
      </c>
      <c r="I1905" s="51">
        <f>ROUND(G1905*H1905,2)</f>
        <v>4.34</v>
      </c>
    </row>
    <row r="1906" spans="1:11" s="11" customFormat="1" ht="9.9499999999999993" customHeight="1">
      <c r="A1906" s="135"/>
      <c r="B1906" s="205"/>
      <c r="C1906" s="205"/>
      <c r="D1906" s="205"/>
      <c r="E1906" s="44" t="s">
        <v>875</v>
      </c>
      <c r="F1906" s="44" t="s">
        <v>254</v>
      </c>
      <c r="G1906" s="147">
        <v>1</v>
      </c>
      <c r="H1906" s="209">
        <v>74.400000000000006</v>
      </c>
      <c r="I1906" s="51">
        <f>ROUND(G1906*H1906,2)</f>
        <v>74.400000000000006</v>
      </c>
    </row>
    <row r="1907" spans="1:11" s="11" customFormat="1" ht="13.7" customHeight="1">
      <c r="A1907" s="135"/>
      <c r="B1907" s="205"/>
      <c r="C1907" s="205"/>
      <c r="D1907" s="205"/>
      <c r="E1907" s="124"/>
      <c r="F1907" s="177" t="s">
        <v>451</v>
      </c>
      <c r="G1907" s="178"/>
      <c r="H1907" s="179"/>
      <c r="I1907" s="168">
        <f>SUM(I1904:I1906)</f>
        <v>84.47</v>
      </c>
      <c r="K1907" s="134">
        <f>I1907-K1902</f>
        <v>0</v>
      </c>
    </row>
    <row r="1908" spans="1:11" s="11" customFormat="1" ht="20.100000000000001" customHeight="1">
      <c r="A1908" s="196">
        <v>4216</v>
      </c>
      <c r="B1908" s="110" t="s">
        <v>244</v>
      </c>
      <c r="C1908" s="110" t="s">
        <v>13</v>
      </c>
      <c r="D1908" s="110" t="s">
        <v>876</v>
      </c>
      <c r="E1908" s="111" t="s">
        <v>877</v>
      </c>
      <c r="F1908" s="112" t="s">
        <v>247</v>
      </c>
      <c r="G1908" s="129">
        <v>62.25</v>
      </c>
      <c r="H1908" s="114">
        <v>62.25</v>
      </c>
      <c r="I1908" s="115"/>
    </row>
    <row r="1909" spans="1:11" s="11" customFormat="1" ht="9.9499999999999993" customHeight="1">
      <c r="A1909" s="135"/>
      <c r="B1909" s="205"/>
      <c r="C1909" s="205"/>
      <c r="D1909" s="205"/>
      <c r="E1909" s="136" t="s">
        <v>442</v>
      </c>
      <c r="F1909" s="125" t="s">
        <v>19</v>
      </c>
      <c r="G1909" s="137" t="s">
        <v>20</v>
      </c>
      <c r="H1909" s="97" t="s">
        <v>443</v>
      </c>
      <c r="I1909" s="138" t="s">
        <v>444</v>
      </c>
    </row>
    <row r="1910" spans="1:11" s="11" customFormat="1" ht="9.9499999999999993" customHeight="1">
      <c r="A1910" s="135"/>
      <c r="B1910" s="205"/>
      <c r="C1910" s="205"/>
      <c r="D1910" s="205"/>
      <c r="E1910" s="44" t="s">
        <v>871</v>
      </c>
      <c r="F1910" s="44" t="s">
        <v>464</v>
      </c>
      <c r="G1910" s="147">
        <v>0.2</v>
      </c>
      <c r="H1910" s="210">
        <v>19.09</v>
      </c>
      <c r="I1910" s="51">
        <f>ROUND(G1910*H1910,2)</f>
        <v>3.82</v>
      </c>
    </row>
    <row r="1911" spans="1:11" s="11" customFormat="1" ht="9.9499999999999993" customHeight="1">
      <c r="A1911" s="135"/>
      <c r="B1911" s="205"/>
      <c r="C1911" s="205"/>
      <c r="D1911" s="205"/>
      <c r="E1911" s="44" t="s">
        <v>483</v>
      </c>
      <c r="F1911" s="45" t="s">
        <v>464</v>
      </c>
      <c r="G1911" s="120">
        <v>0.2</v>
      </c>
      <c r="H1911" s="133" t="s">
        <v>485</v>
      </c>
      <c r="I1911" s="51">
        <f>ROUND(G1911*H1911,2)</f>
        <v>2.89</v>
      </c>
    </row>
    <row r="1912" spans="1:11" s="11" customFormat="1" ht="20.100000000000001" customHeight="1">
      <c r="A1912" s="135"/>
      <c r="B1912" s="205"/>
      <c r="C1912" s="205"/>
      <c r="D1912" s="205"/>
      <c r="E1912" s="44" t="s">
        <v>878</v>
      </c>
      <c r="F1912" s="44" t="s">
        <v>879</v>
      </c>
      <c r="G1912" s="147">
        <v>1</v>
      </c>
      <c r="H1912" s="211">
        <v>50.2</v>
      </c>
      <c r="I1912" s="51">
        <f>ROUND(G1912*H1912,2)</f>
        <v>50.2</v>
      </c>
    </row>
    <row r="1913" spans="1:11" s="11" customFormat="1" ht="13.7" customHeight="1">
      <c r="A1913" s="135"/>
      <c r="B1913" s="205"/>
      <c r="C1913" s="205"/>
      <c r="D1913" s="205"/>
      <c r="E1913" s="124"/>
      <c r="F1913" s="177" t="s">
        <v>451</v>
      </c>
      <c r="G1913" s="178"/>
      <c r="H1913" s="179"/>
      <c r="I1913" s="200">
        <f>SUM(I1910:I1912)</f>
        <v>56.910000000000004</v>
      </c>
    </row>
    <row r="1914" spans="1:11" s="11" customFormat="1" ht="20.100000000000001" customHeight="1">
      <c r="A1914" s="196">
        <v>4217</v>
      </c>
      <c r="B1914" s="110" t="s">
        <v>244</v>
      </c>
      <c r="C1914" s="110" t="s">
        <v>13</v>
      </c>
      <c r="D1914" s="110" t="s">
        <v>880</v>
      </c>
      <c r="E1914" s="111" t="s">
        <v>881</v>
      </c>
      <c r="F1914" s="112" t="s">
        <v>247</v>
      </c>
      <c r="G1914" s="129">
        <v>81.5</v>
      </c>
      <c r="H1914" s="114">
        <v>81.5</v>
      </c>
      <c r="I1914" s="115"/>
    </row>
    <row r="1915" spans="1:11" s="11" customFormat="1" ht="9.9499999999999993" customHeight="1">
      <c r="A1915" s="135"/>
      <c r="B1915" s="205"/>
      <c r="C1915" s="205"/>
      <c r="D1915" s="205"/>
      <c r="E1915" s="136" t="s">
        <v>442</v>
      </c>
      <c r="F1915" s="125" t="s">
        <v>19</v>
      </c>
      <c r="G1915" s="137" t="s">
        <v>20</v>
      </c>
      <c r="H1915" s="97" t="s">
        <v>443</v>
      </c>
      <c r="I1915" s="138" t="s">
        <v>444</v>
      </c>
    </row>
    <row r="1916" spans="1:11" s="11" customFormat="1" ht="9.9499999999999993" customHeight="1">
      <c r="A1916" s="135"/>
      <c r="B1916" s="205"/>
      <c r="C1916" s="205"/>
      <c r="D1916" s="205"/>
      <c r="E1916" s="44" t="s">
        <v>871</v>
      </c>
      <c r="F1916" s="44" t="s">
        <v>464</v>
      </c>
      <c r="G1916" s="147">
        <v>0.2</v>
      </c>
      <c r="H1916" s="210">
        <v>19.09</v>
      </c>
      <c r="I1916" s="51">
        <f>ROUND(G1916*H1916,2)</f>
        <v>3.82</v>
      </c>
    </row>
    <row r="1917" spans="1:11" s="11" customFormat="1" ht="9.9499999999999993" customHeight="1">
      <c r="A1917" s="135"/>
      <c r="B1917" s="205"/>
      <c r="C1917" s="205"/>
      <c r="D1917" s="205"/>
      <c r="E1917" s="44" t="s">
        <v>483</v>
      </c>
      <c r="F1917" s="45" t="s">
        <v>464</v>
      </c>
      <c r="G1917" s="120">
        <v>0.2</v>
      </c>
      <c r="H1917" s="133" t="s">
        <v>485</v>
      </c>
      <c r="I1917" s="51">
        <f>ROUND(G1917*H1917,2)</f>
        <v>2.89</v>
      </c>
    </row>
    <row r="1918" spans="1:11" s="11" customFormat="1" ht="20.100000000000001" customHeight="1">
      <c r="A1918" s="135"/>
      <c r="B1918" s="205"/>
      <c r="C1918" s="205"/>
      <c r="D1918" s="205"/>
      <c r="E1918" s="44" t="s">
        <v>882</v>
      </c>
      <c r="F1918" s="44" t="s">
        <v>879</v>
      </c>
      <c r="G1918" s="147">
        <v>1</v>
      </c>
      <c r="H1918" s="211">
        <v>65.400000000000006</v>
      </c>
      <c r="I1918" s="51">
        <f>ROUND(G1918*H1918,2)</f>
        <v>65.400000000000006</v>
      </c>
    </row>
    <row r="1919" spans="1:11" s="11" customFormat="1" ht="13.7" customHeight="1">
      <c r="A1919" s="135"/>
      <c r="B1919" s="205"/>
      <c r="C1919" s="205"/>
      <c r="D1919" s="205"/>
      <c r="E1919" s="124"/>
      <c r="F1919" s="177" t="s">
        <v>451</v>
      </c>
      <c r="G1919" s="178"/>
      <c r="H1919" s="179"/>
      <c r="I1919" s="200">
        <f>SUM(I1916:I1918)</f>
        <v>72.11</v>
      </c>
    </row>
    <row r="1920" spans="1:11" s="11" customFormat="1" ht="20.100000000000001" customHeight="1">
      <c r="A1920" s="196">
        <v>4218</v>
      </c>
      <c r="B1920" s="110" t="s">
        <v>244</v>
      </c>
      <c r="C1920" s="110" t="s">
        <v>13</v>
      </c>
      <c r="D1920" s="110" t="s">
        <v>883</v>
      </c>
      <c r="E1920" s="111" t="s">
        <v>884</v>
      </c>
      <c r="F1920" s="112" t="s">
        <v>247</v>
      </c>
      <c r="G1920" s="129">
        <v>23</v>
      </c>
      <c r="H1920" s="114">
        <v>23</v>
      </c>
      <c r="I1920" s="115"/>
    </row>
    <row r="1921" spans="1:9" s="11" customFormat="1" ht="9.9499999999999993" customHeight="1">
      <c r="A1921" s="135"/>
      <c r="B1921" s="205"/>
      <c r="C1921" s="205"/>
      <c r="D1921" s="205"/>
      <c r="E1921" s="136" t="s">
        <v>442</v>
      </c>
      <c r="F1921" s="125" t="s">
        <v>19</v>
      </c>
      <c r="G1921" s="137" t="s">
        <v>20</v>
      </c>
      <c r="H1921" s="97" t="s">
        <v>443</v>
      </c>
      <c r="I1921" s="138" t="s">
        <v>444</v>
      </c>
    </row>
    <row r="1922" spans="1:9" s="11" customFormat="1" ht="9.9499999999999993" customHeight="1">
      <c r="A1922" s="135"/>
      <c r="B1922" s="205"/>
      <c r="C1922" s="205"/>
      <c r="D1922" s="205"/>
      <c r="E1922" s="44" t="s">
        <v>871</v>
      </c>
      <c r="F1922" s="44" t="s">
        <v>464</v>
      </c>
      <c r="G1922" s="147">
        <v>0.2</v>
      </c>
      <c r="H1922" s="210">
        <v>19.09</v>
      </c>
      <c r="I1922" s="51">
        <f>ROUND(G1922*H1922,2)</f>
        <v>3.82</v>
      </c>
    </row>
    <row r="1923" spans="1:9" s="11" customFormat="1" ht="9.9499999999999993" customHeight="1">
      <c r="A1923" s="135"/>
      <c r="B1923" s="205"/>
      <c r="C1923" s="205"/>
      <c r="D1923" s="205"/>
      <c r="E1923" s="44" t="s">
        <v>483</v>
      </c>
      <c r="F1923" s="45" t="s">
        <v>464</v>
      </c>
      <c r="G1923" s="120">
        <v>0.2</v>
      </c>
      <c r="H1923" s="133" t="s">
        <v>485</v>
      </c>
      <c r="I1923" s="51">
        <f>ROUND(G1923*H1923,2)</f>
        <v>2.89</v>
      </c>
    </row>
    <row r="1924" spans="1:9" s="11" customFormat="1" ht="20.100000000000001" customHeight="1">
      <c r="A1924" s="135"/>
      <c r="B1924" s="205"/>
      <c r="C1924" s="205"/>
      <c r="D1924" s="205"/>
      <c r="E1924" s="44" t="s">
        <v>885</v>
      </c>
      <c r="F1924" s="44" t="s">
        <v>879</v>
      </c>
      <c r="G1924" s="147">
        <v>1</v>
      </c>
      <c r="H1924" s="209">
        <v>11.8</v>
      </c>
      <c r="I1924" s="51">
        <f>ROUND(G1924*H1924,2)</f>
        <v>11.8</v>
      </c>
    </row>
    <row r="1925" spans="1:9" s="11" customFormat="1" ht="13.7" customHeight="1">
      <c r="A1925" s="135"/>
      <c r="B1925" s="205"/>
      <c r="C1925" s="205"/>
      <c r="D1925" s="205"/>
      <c r="E1925" s="124"/>
      <c r="F1925" s="177" t="s">
        <v>451</v>
      </c>
      <c r="G1925" s="178"/>
      <c r="H1925" s="179"/>
      <c r="I1925" s="200">
        <f>SUM(I1922:I1924)</f>
        <v>18.510000000000002</v>
      </c>
    </row>
    <row r="1926" spans="1:9" s="11" customFormat="1" ht="20.100000000000001" customHeight="1">
      <c r="A1926" s="196">
        <v>4219</v>
      </c>
      <c r="B1926" s="110" t="s">
        <v>244</v>
      </c>
      <c r="C1926" s="110" t="s">
        <v>13</v>
      </c>
      <c r="D1926" s="110" t="s">
        <v>886</v>
      </c>
      <c r="E1926" s="111" t="s">
        <v>887</v>
      </c>
      <c r="F1926" s="112" t="s">
        <v>247</v>
      </c>
      <c r="G1926" s="129">
        <v>27.6</v>
      </c>
      <c r="H1926" s="114">
        <v>27.6</v>
      </c>
      <c r="I1926" s="115"/>
    </row>
    <row r="1927" spans="1:9" s="11" customFormat="1" ht="9.9499999999999993" customHeight="1">
      <c r="A1927" s="135"/>
      <c r="B1927" s="205"/>
      <c r="C1927" s="205"/>
      <c r="D1927" s="205"/>
      <c r="E1927" s="136" t="s">
        <v>442</v>
      </c>
      <c r="F1927" s="125" t="s">
        <v>19</v>
      </c>
      <c r="G1927" s="137" t="s">
        <v>20</v>
      </c>
      <c r="H1927" s="97" t="s">
        <v>443</v>
      </c>
      <c r="I1927" s="138" t="s">
        <v>444</v>
      </c>
    </row>
    <row r="1928" spans="1:9" s="11" customFormat="1" ht="9.9499999999999993" customHeight="1">
      <c r="A1928" s="135"/>
      <c r="B1928" s="205"/>
      <c r="C1928" s="205"/>
      <c r="D1928" s="205"/>
      <c r="E1928" s="44" t="s">
        <v>871</v>
      </c>
      <c r="F1928" s="44" t="s">
        <v>464</v>
      </c>
      <c r="G1928" s="147">
        <v>0.2</v>
      </c>
      <c r="H1928" s="210">
        <v>19.09</v>
      </c>
      <c r="I1928" s="51">
        <f>ROUND(G1928*H1928,2)</f>
        <v>3.82</v>
      </c>
    </row>
    <row r="1929" spans="1:9" s="11" customFormat="1" ht="9.9499999999999993" customHeight="1">
      <c r="A1929" s="135"/>
      <c r="B1929" s="205"/>
      <c r="C1929" s="205"/>
      <c r="D1929" s="205"/>
      <c r="E1929" s="44" t="s">
        <v>483</v>
      </c>
      <c r="F1929" s="45" t="s">
        <v>464</v>
      </c>
      <c r="G1929" s="120">
        <v>0.2</v>
      </c>
      <c r="H1929" s="133" t="s">
        <v>485</v>
      </c>
      <c r="I1929" s="51">
        <f>ROUND(G1929*H1929,2)</f>
        <v>2.89</v>
      </c>
    </row>
    <row r="1930" spans="1:9" s="11" customFormat="1" ht="20.100000000000001" customHeight="1">
      <c r="A1930" s="135"/>
      <c r="B1930" s="205"/>
      <c r="C1930" s="205"/>
      <c r="D1930" s="205"/>
      <c r="E1930" s="44" t="s">
        <v>888</v>
      </c>
      <c r="F1930" s="44" t="s">
        <v>879</v>
      </c>
      <c r="G1930" s="147">
        <v>1</v>
      </c>
      <c r="H1930" s="209">
        <v>15.4</v>
      </c>
      <c r="I1930" s="51">
        <f>ROUND(G1930*H1930,2)</f>
        <v>15.4</v>
      </c>
    </row>
    <row r="1931" spans="1:9" s="11" customFormat="1" ht="13.7" customHeight="1">
      <c r="A1931" s="135"/>
      <c r="B1931" s="205"/>
      <c r="C1931" s="205"/>
      <c r="D1931" s="205"/>
      <c r="E1931" s="124"/>
      <c r="F1931" s="177" t="s">
        <v>451</v>
      </c>
      <c r="G1931" s="178"/>
      <c r="H1931" s="179"/>
      <c r="I1931" s="200">
        <f>SUM(I1928:I1930)</f>
        <v>22.11</v>
      </c>
    </row>
    <row r="1932" spans="1:9" s="11" customFormat="1" ht="20.100000000000001" customHeight="1">
      <c r="A1932" s="196">
        <v>4220</v>
      </c>
      <c r="B1932" s="110" t="s">
        <v>244</v>
      </c>
      <c r="C1932" s="110" t="s">
        <v>13</v>
      </c>
      <c r="D1932" s="110" t="s">
        <v>889</v>
      </c>
      <c r="E1932" s="111" t="s">
        <v>890</v>
      </c>
      <c r="F1932" s="112" t="s">
        <v>247</v>
      </c>
      <c r="G1932" s="129">
        <v>16.09</v>
      </c>
      <c r="H1932" s="114">
        <v>16.09</v>
      </c>
      <c r="I1932" s="115"/>
    </row>
    <row r="1933" spans="1:9" s="11" customFormat="1" ht="9.9499999999999993" customHeight="1">
      <c r="A1933" s="135"/>
      <c r="B1933" s="205"/>
      <c r="C1933" s="205"/>
      <c r="D1933" s="205"/>
      <c r="E1933" s="136" t="s">
        <v>442</v>
      </c>
      <c r="F1933" s="125" t="s">
        <v>19</v>
      </c>
      <c r="G1933" s="137" t="s">
        <v>20</v>
      </c>
      <c r="H1933" s="97" t="s">
        <v>443</v>
      </c>
      <c r="I1933" s="138" t="s">
        <v>444</v>
      </c>
    </row>
    <row r="1934" spans="1:9" s="11" customFormat="1" ht="9.9499999999999993" customHeight="1">
      <c r="A1934" s="135"/>
      <c r="B1934" s="205"/>
      <c r="C1934" s="205"/>
      <c r="D1934" s="205"/>
      <c r="E1934" s="44" t="s">
        <v>871</v>
      </c>
      <c r="F1934" s="44" t="s">
        <v>464</v>
      </c>
      <c r="G1934" s="147">
        <v>0.26</v>
      </c>
      <c r="H1934" s="210">
        <v>19.09</v>
      </c>
      <c r="I1934" s="51">
        <f>ROUND(G1934*H1934,2)</f>
        <v>4.96</v>
      </c>
    </row>
    <row r="1935" spans="1:9" s="11" customFormat="1" ht="9.9499999999999993" customHeight="1">
      <c r="A1935" s="135"/>
      <c r="B1935" s="205"/>
      <c r="C1935" s="205"/>
      <c r="D1935" s="205"/>
      <c r="E1935" s="44" t="s">
        <v>483</v>
      </c>
      <c r="F1935" s="45" t="s">
        <v>464</v>
      </c>
      <c r="G1935" s="120">
        <v>0.26</v>
      </c>
      <c r="H1935" s="133" t="s">
        <v>485</v>
      </c>
      <c r="I1935" s="51">
        <f>ROUND(G1935*H1935,2)</f>
        <v>3.76</v>
      </c>
    </row>
    <row r="1936" spans="1:9" s="11" customFormat="1" ht="9.9499999999999993" customHeight="1">
      <c r="A1936" s="135"/>
      <c r="B1936" s="205"/>
      <c r="C1936" s="205"/>
      <c r="D1936" s="205"/>
      <c r="E1936" s="44" t="s">
        <v>891</v>
      </c>
      <c r="F1936" s="44" t="s">
        <v>879</v>
      </c>
      <c r="G1936" s="147">
        <v>1</v>
      </c>
      <c r="H1936" s="211">
        <v>4.8899999999999997</v>
      </c>
      <c r="I1936" s="51">
        <f>ROUND(G1936*H1936,2)</f>
        <v>4.8899999999999997</v>
      </c>
    </row>
    <row r="1937" spans="1:9" s="11" customFormat="1" ht="13.7" customHeight="1">
      <c r="A1937" s="135"/>
      <c r="B1937" s="205"/>
      <c r="C1937" s="205"/>
      <c r="D1937" s="205"/>
      <c r="E1937" s="124"/>
      <c r="F1937" s="177" t="s">
        <v>451</v>
      </c>
      <c r="G1937" s="178"/>
      <c r="H1937" s="179"/>
      <c r="I1937" s="200">
        <f>SUM(I1934:I1936)</f>
        <v>13.61</v>
      </c>
    </row>
    <row r="1938" spans="1:9" s="11" customFormat="1" ht="20.100000000000001" customHeight="1">
      <c r="A1938" s="196">
        <v>4221</v>
      </c>
      <c r="B1938" s="110" t="s">
        <v>244</v>
      </c>
      <c r="C1938" s="110" t="s">
        <v>13</v>
      </c>
      <c r="D1938" s="110" t="s">
        <v>892</v>
      </c>
      <c r="E1938" s="111" t="s">
        <v>893</v>
      </c>
      <c r="F1938" s="112" t="s">
        <v>247</v>
      </c>
      <c r="G1938" s="129">
        <v>23.61</v>
      </c>
      <c r="H1938" s="114">
        <v>23.61</v>
      </c>
      <c r="I1938" s="115"/>
    </row>
    <row r="1939" spans="1:9" s="11" customFormat="1" ht="9.9499999999999993" customHeight="1">
      <c r="A1939" s="135"/>
      <c r="B1939" s="205"/>
      <c r="C1939" s="205"/>
      <c r="D1939" s="205"/>
      <c r="E1939" s="136" t="s">
        <v>442</v>
      </c>
      <c r="F1939" s="125" t="s">
        <v>19</v>
      </c>
      <c r="G1939" s="137" t="s">
        <v>20</v>
      </c>
      <c r="H1939" s="97" t="s">
        <v>443</v>
      </c>
      <c r="I1939" s="138" t="s">
        <v>444</v>
      </c>
    </row>
    <row r="1940" spans="1:9" s="11" customFormat="1" ht="9.9499999999999993" customHeight="1">
      <c r="A1940" s="135"/>
      <c r="B1940" s="205"/>
      <c r="C1940" s="205"/>
      <c r="D1940" s="205"/>
      <c r="E1940" s="44" t="s">
        <v>871</v>
      </c>
      <c r="F1940" s="44" t="s">
        <v>464</v>
      </c>
      <c r="G1940" s="147">
        <v>0.26</v>
      </c>
      <c r="H1940" s="210">
        <v>19.09</v>
      </c>
      <c r="I1940" s="51">
        <f>ROUND(G1940*H1940,2)</f>
        <v>4.96</v>
      </c>
    </row>
    <row r="1941" spans="1:9" s="11" customFormat="1" ht="9.9499999999999993" customHeight="1">
      <c r="A1941" s="135"/>
      <c r="B1941" s="205"/>
      <c r="C1941" s="205"/>
      <c r="D1941" s="205"/>
      <c r="E1941" s="44" t="s">
        <v>483</v>
      </c>
      <c r="F1941" s="45" t="s">
        <v>464</v>
      </c>
      <c r="G1941" s="120">
        <v>0.26</v>
      </c>
      <c r="H1941" s="133" t="s">
        <v>485</v>
      </c>
      <c r="I1941" s="51">
        <f>ROUND(G1941*H1941,2)</f>
        <v>3.76</v>
      </c>
    </row>
    <row r="1942" spans="1:9" s="11" customFormat="1" ht="9.9499999999999993" customHeight="1">
      <c r="A1942" s="135"/>
      <c r="B1942" s="205"/>
      <c r="C1942" s="205"/>
      <c r="D1942" s="205"/>
      <c r="E1942" s="44" t="s">
        <v>894</v>
      </c>
      <c r="F1942" s="44" t="s">
        <v>879</v>
      </c>
      <c r="G1942" s="147">
        <v>1</v>
      </c>
      <c r="H1942" s="211">
        <v>11.87</v>
      </c>
      <c r="I1942" s="51">
        <f>ROUND(G1942*H1942,2)</f>
        <v>11.87</v>
      </c>
    </row>
    <row r="1943" spans="1:9" s="11" customFormat="1" ht="13.7" customHeight="1">
      <c r="A1943" s="135"/>
      <c r="B1943" s="205"/>
      <c r="C1943" s="205"/>
      <c r="D1943" s="205"/>
      <c r="E1943" s="124"/>
      <c r="F1943" s="177" t="s">
        <v>451</v>
      </c>
      <c r="G1943" s="178"/>
      <c r="H1943" s="179"/>
      <c r="I1943" s="200">
        <f>SUM(I1940:I1942)</f>
        <v>20.589999999999996</v>
      </c>
    </row>
    <row r="1944" spans="1:9" s="11" customFormat="1" ht="20.100000000000001" customHeight="1">
      <c r="A1944" s="196">
        <v>4222</v>
      </c>
      <c r="B1944" s="110" t="s">
        <v>244</v>
      </c>
      <c r="C1944" s="110" t="s">
        <v>13</v>
      </c>
      <c r="D1944" s="110" t="s">
        <v>895</v>
      </c>
      <c r="E1944" s="111" t="s">
        <v>896</v>
      </c>
      <c r="F1944" s="112" t="s">
        <v>247</v>
      </c>
      <c r="G1944" s="129">
        <v>57.95</v>
      </c>
      <c r="H1944" s="114">
        <v>57.95</v>
      </c>
      <c r="I1944" s="115"/>
    </row>
    <row r="1945" spans="1:9" s="11" customFormat="1" ht="9.9499999999999993" customHeight="1">
      <c r="A1945" s="135"/>
      <c r="B1945" s="205"/>
      <c r="C1945" s="205"/>
      <c r="D1945" s="205"/>
      <c r="E1945" s="136" t="s">
        <v>442</v>
      </c>
      <c r="F1945" s="125" t="s">
        <v>19</v>
      </c>
      <c r="G1945" s="137" t="s">
        <v>20</v>
      </c>
      <c r="H1945" s="97" t="s">
        <v>443</v>
      </c>
      <c r="I1945" s="138" t="s">
        <v>444</v>
      </c>
    </row>
    <row r="1946" spans="1:9" s="11" customFormat="1" ht="9.9499999999999993" customHeight="1">
      <c r="A1946" s="135"/>
      <c r="B1946" s="205"/>
      <c r="C1946" s="205"/>
      <c r="D1946" s="205"/>
      <c r="E1946" s="44" t="s">
        <v>871</v>
      </c>
      <c r="F1946" s="44" t="s">
        <v>464</v>
      </c>
      <c r="G1946" s="147">
        <v>0.42</v>
      </c>
      <c r="H1946" s="210">
        <v>19.09</v>
      </c>
      <c r="I1946" s="51">
        <f>ROUND(G1946*H1946,2)</f>
        <v>8.02</v>
      </c>
    </row>
    <row r="1947" spans="1:9" s="11" customFormat="1" ht="9.9499999999999993" customHeight="1">
      <c r="A1947" s="135"/>
      <c r="B1947" s="205"/>
      <c r="C1947" s="205"/>
      <c r="D1947" s="205"/>
      <c r="E1947" s="44" t="s">
        <v>483</v>
      </c>
      <c r="F1947" s="45" t="s">
        <v>464</v>
      </c>
      <c r="G1947" s="120">
        <v>0.42</v>
      </c>
      <c r="H1947" s="133" t="s">
        <v>485</v>
      </c>
      <c r="I1947" s="51">
        <f>ROUND(G1947*H1947,2)</f>
        <v>6.08</v>
      </c>
    </row>
    <row r="1948" spans="1:9" s="11" customFormat="1" ht="9.9499999999999993" customHeight="1">
      <c r="A1948" s="135"/>
      <c r="B1948" s="205"/>
      <c r="C1948" s="205"/>
      <c r="D1948" s="205"/>
      <c r="E1948" s="44" t="s">
        <v>897</v>
      </c>
      <c r="F1948" s="44" t="s">
        <v>879</v>
      </c>
      <c r="G1948" s="147">
        <v>1</v>
      </c>
      <c r="H1948" s="211">
        <v>36.78</v>
      </c>
      <c r="I1948" s="51">
        <f>ROUND(G1948*H1948,2)</f>
        <v>36.78</v>
      </c>
    </row>
    <row r="1949" spans="1:9" s="11" customFormat="1" ht="13.7" customHeight="1">
      <c r="A1949" s="135"/>
      <c r="B1949" s="205"/>
      <c r="C1949" s="205"/>
      <c r="D1949" s="205"/>
      <c r="E1949" s="124"/>
      <c r="F1949" s="177" t="s">
        <v>451</v>
      </c>
      <c r="G1949" s="178"/>
      <c r="H1949" s="179"/>
      <c r="I1949" s="200">
        <f>SUM(I1946:I1948)</f>
        <v>50.88</v>
      </c>
    </row>
    <row r="1950" spans="1:9" s="11" customFormat="1" ht="20.100000000000001" customHeight="1">
      <c r="A1950" s="196">
        <v>4223</v>
      </c>
      <c r="B1950" s="110" t="s">
        <v>244</v>
      </c>
      <c r="C1950" s="110" t="s">
        <v>13</v>
      </c>
      <c r="D1950" s="110" t="s">
        <v>898</v>
      </c>
      <c r="E1950" s="111" t="s">
        <v>899</v>
      </c>
      <c r="F1950" s="112" t="s">
        <v>247</v>
      </c>
      <c r="G1950" s="129">
        <v>12.38</v>
      </c>
      <c r="H1950" s="114">
        <v>12.38</v>
      </c>
      <c r="I1950" s="115"/>
    </row>
    <row r="1951" spans="1:9" s="11" customFormat="1" ht="9.9499999999999993" customHeight="1">
      <c r="A1951" s="135"/>
      <c r="B1951" s="205"/>
      <c r="C1951" s="205"/>
      <c r="D1951" s="205"/>
      <c r="E1951" s="136" t="s">
        <v>442</v>
      </c>
      <c r="F1951" s="125" t="s">
        <v>19</v>
      </c>
      <c r="G1951" s="137" t="s">
        <v>20</v>
      </c>
      <c r="H1951" s="97" t="s">
        <v>443</v>
      </c>
      <c r="I1951" s="138" t="s">
        <v>444</v>
      </c>
    </row>
    <row r="1952" spans="1:9" s="11" customFormat="1" ht="9.9499999999999993" customHeight="1">
      <c r="A1952" s="135"/>
      <c r="B1952" s="205"/>
      <c r="C1952" s="205"/>
      <c r="D1952" s="205"/>
      <c r="E1952" s="44" t="s">
        <v>871</v>
      </c>
      <c r="F1952" s="44" t="s">
        <v>464</v>
      </c>
      <c r="G1952" s="147">
        <v>0.1</v>
      </c>
      <c r="H1952" s="210">
        <v>19.09</v>
      </c>
      <c r="I1952" s="51">
        <f>ROUND(G1952*H1952,2)</f>
        <v>1.91</v>
      </c>
    </row>
    <row r="1953" spans="1:11" s="11" customFormat="1" ht="9.9499999999999993" customHeight="1">
      <c r="A1953" s="135"/>
      <c r="B1953" s="205"/>
      <c r="C1953" s="205"/>
      <c r="D1953" s="205"/>
      <c r="E1953" s="44" t="s">
        <v>483</v>
      </c>
      <c r="F1953" s="45" t="s">
        <v>464</v>
      </c>
      <c r="G1953" s="120">
        <v>0.15</v>
      </c>
      <c r="H1953" s="133" t="s">
        <v>485</v>
      </c>
      <c r="I1953" s="51">
        <f>ROUND(G1953*H1953,2)</f>
        <v>2.17</v>
      </c>
    </row>
    <row r="1954" spans="1:11" s="11" customFormat="1" ht="9.9499999999999993" customHeight="1">
      <c r="A1954" s="135"/>
      <c r="B1954" s="205"/>
      <c r="C1954" s="205"/>
      <c r="D1954" s="205"/>
      <c r="E1954" s="44" t="s">
        <v>900</v>
      </c>
      <c r="F1954" s="44" t="s">
        <v>879</v>
      </c>
      <c r="G1954" s="147">
        <v>1</v>
      </c>
      <c r="H1954" s="212" t="s">
        <v>901</v>
      </c>
      <c r="I1954" s="51">
        <f>ROUND(G1954*H1954,2)</f>
        <v>6.86</v>
      </c>
    </row>
    <row r="1955" spans="1:11" s="11" customFormat="1" ht="13.7" customHeight="1">
      <c r="A1955" s="135"/>
      <c r="B1955" s="205"/>
      <c r="C1955" s="205"/>
      <c r="D1955" s="205"/>
      <c r="E1955" s="124"/>
      <c r="F1955" s="177" t="s">
        <v>451</v>
      </c>
      <c r="G1955" s="178"/>
      <c r="H1955" s="179"/>
      <c r="I1955" s="200">
        <f>SUM(I1952:I1954)</f>
        <v>10.940000000000001</v>
      </c>
    </row>
    <row r="1956" spans="1:11" s="11" customFormat="1" ht="20.100000000000001" customHeight="1">
      <c r="A1956" s="196">
        <v>4224</v>
      </c>
      <c r="B1956" s="110" t="s">
        <v>244</v>
      </c>
      <c r="C1956" s="110" t="s">
        <v>13</v>
      </c>
      <c r="D1956" s="110" t="s">
        <v>902</v>
      </c>
      <c r="E1956" s="111" t="s">
        <v>903</v>
      </c>
      <c r="F1956" s="112" t="s">
        <v>247</v>
      </c>
      <c r="G1956" s="129">
        <v>12.57</v>
      </c>
      <c r="H1956" s="114">
        <v>12.57</v>
      </c>
      <c r="I1956" s="115"/>
    </row>
    <row r="1957" spans="1:11" s="11" customFormat="1" ht="9.9499999999999993" customHeight="1">
      <c r="A1957" s="135"/>
      <c r="B1957" s="205"/>
      <c r="C1957" s="205"/>
      <c r="D1957" s="205"/>
      <c r="E1957" s="136" t="s">
        <v>442</v>
      </c>
      <c r="F1957" s="125" t="s">
        <v>19</v>
      </c>
      <c r="G1957" s="137" t="s">
        <v>20</v>
      </c>
      <c r="H1957" s="97" t="s">
        <v>443</v>
      </c>
      <c r="I1957" s="138" t="s">
        <v>444</v>
      </c>
    </row>
    <row r="1958" spans="1:11" s="11" customFormat="1" ht="9.9499999999999993" customHeight="1">
      <c r="A1958" s="135"/>
      <c r="B1958" s="205"/>
      <c r="C1958" s="205"/>
      <c r="D1958" s="205"/>
      <c r="E1958" s="44" t="s">
        <v>871</v>
      </c>
      <c r="F1958" s="44" t="s">
        <v>464</v>
      </c>
      <c r="G1958" s="147">
        <v>0.1</v>
      </c>
      <c r="H1958" s="210">
        <v>19.09</v>
      </c>
      <c r="I1958" s="51">
        <f>ROUND(G1958*H1958,2)</f>
        <v>1.91</v>
      </c>
    </row>
    <row r="1959" spans="1:11" s="11" customFormat="1" ht="9.9499999999999993" customHeight="1">
      <c r="A1959" s="135"/>
      <c r="B1959" s="205"/>
      <c r="C1959" s="205"/>
      <c r="D1959" s="205"/>
      <c r="E1959" s="44" t="s">
        <v>483</v>
      </c>
      <c r="F1959" s="45" t="s">
        <v>464</v>
      </c>
      <c r="G1959" s="120">
        <v>0.15</v>
      </c>
      <c r="H1959" s="133" t="s">
        <v>485</v>
      </c>
      <c r="I1959" s="51">
        <f>ROUND(G1959*H1959,2)</f>
        <v>2.17</v>
      </c>
    </row>
    <row r="1960" spans="1:11" s="11" customFormat="1" ht="9.9499999999999993" customHeight="1">
      <c r="A1960" s="135"/>
      <c r="B1960" s="205"/>
      <c r="C1960" s="205"/>
      <c r="D1960" s="205"/>
      <c r="E1960" s="44" t="s">
        <v>904</v>
      </c>
      <c r="F1960" s="44" t="s">
        <v>879</v>
      </c>
      <c r="G1960" s="147">
        <v>1</v>
      </c>
      <c r="H1960" s="211">
        <v>6.99</v>
      </c>
      <c r="I1960" s="51">
        <f>ROUND(G1960*H1960,2)</f>
        <v>6.99</v>
      </c>
    </row>
    <row r="1961" spans="1:11" s="11" customFormat="1" ht="13.7" customHeight="1">
      <c r="A1961" s="135"/>
      <c r="B1961" s="205"/>
      <c r="C1961" s="205"/>
      <c r="D1961" s="205"/>
      <c r="E1961" s="124"/>
      <c r="F1961" s="177" t="s">
        <v>451</v>
      </c>
      <c r="G1961" s="178"/>
      <c r="H1961" s="179"/>
      <c r="I1961" s="200">
        <f>SUM(I1958:I1960)</f>
        <v>11.07</v>
      </c>
    </row>
    <row r="1962" spans="1:11" s="11" customFormat="1" ht="20.100000000000001" customHeight="1">
      <c r="A1962" s="196">
        <v>4225</v>
      </c>
      <c r="B1962" s="110" t="s">
        <v>244</v>
      </c>
      <c r="C1962" s="110" t="s">
        <v>13</v>
      </c>
      <c r="D1962" s="110" t="s">
        <v>905</v>
      </c>
      <c r="E1962" s="111" t="s">
        <v>906</v>
      </c>
      <c r="F1962" s="112" t="s">
        <v>254</v>
      </c>
      <c r="G1962" s="129">
        <v>17.98</v>
      </c>
      <c r="H1962" s="114">
        <v>17.98</v>
      </c>
      <c r="I1962" s="115"/>
      <c r="K1962" s="134">
        <f>ROUND(H1962*0.72,2)</f>
        <v>12.95</v>
      </c>
    </row>
    <row r="1963" spans="1:11" s="11" customFormat="1" ht="9.9499999999999993" customHeight="1">
      <c r="A1963" s="135"/>
      <c r="B1963" s="205"/>
      <c r="C1963" s="205"/>
      <c r="D1963" s="205"/>
      <c r="E1963" s="136" t="s">
        <v>442</v>
      </c>
      <c r="F1963" s="125" t="s">
        <v>19</v>
      </c>
      <c r="G1963" s="137" t="s">
        <v>20</v>
      </c>
      <c r="H1963" s="97" t="s">
        <v>443</v>
      </c>
      <c r="I1963" s="138" t="s">
        <v>444</v>
      </c>
    </row>
    <row r="1964" spans="1:11" s="11" customFormat="1" ht="9.9499999999999993" customHeight="1">
      <c r="A1964" s="135"/>
      <c r="B1964" s="205"/>
      <c r="C1964" s="205"/>
      <c r="D1964" s="205"/>
      <c r="E1964" s="44" t="s">
        <v>483</v>
      </c>
      <c r="F1964" s="45" t="s">
        <v>464</v>
      </c>
      <c r="G1964" s="120">
        <f>0.15549412+0.39</f>
        <v>0.54549412000000008</v>
      </c>
      <c r="H1964" s="133" t="s">
        <v>485</v>
      </c>
      <c r="I1964" s="51">
        <f>ROUND(G1964*H1964,2)</f>
        <v>7.89</v>
      </c>
    </row>
    <row r="1965" spans="1:11" s="11" customFormat="1" ht="9.9499999999999993" customHeight="1">
      <c r="A1965" s="135"/>
      <c r="B1965" s="205"/>
      <c r="C1965" s="205"/>
      <c r="D1965" s="205"/>
      <c r="E1965" s="159" t="s">
        <v>907</v>
      </c>
      <c r="F1965" s="45" t="s">
        <v>53</v>
      </c>
      <c r="G1965" s="118" t="s">
        <v>908</v>
      </c>
      <c r="H1965" s="121">
        <v>4.5999999999999996</v>
      </c>
      <c r="I1965" s="51">
        <f>ROUND(G1965*H1965,2)</f>
        <v>5.0599999999999996</v>
      </c>
      <c r="K1965" s="134">
        <f>K1966/H1964</f>
        <v>0</v>
      </c>
    </row>
    <row r="1966" spans="1:11" s="11" customFormat="1" ht="13.7" customHeight="1">
      <c r="A1966" s="135"/>
      <c r="B1966" s="205"/>
      <c r="C1966" s="205"/>
      <c r="D1966" s="205"/>
      <c r="E1966" s="124"/>
      <c r="F1966" s="177" t="s">
        <v>451</v>
      </c>
      <c r="G1966" s="178"/>
      <c r="H1966" s="179"/>
      <c r="I1966" s="168">
        <f>SUM(I1964:I1965)</f>
        <v>12.95</v>
      </c>
      <c r="K1966" s="134">
        <f>I1966-K1962</f>
        <v>0</v>
      </c>
    </row>
    <row r="1967" spans="1:11" s="11" customFormat="1" ht="20.100000000000001" customHeight="1">
      <c r="A1967" s="196">
        <v>4226</v>
      </c>
      <c r="B1967" s="110" t="s">
        <v>244</v>
      </c>
      <c r="C1967" s="110" t="s">
        <v>13</v>
      </c>
      <c r="D1967" s="110" t="s">
        <v>909</v>
      </c>
      <c r="E1967" s="111" t="s">
        <v>910</v>
      </c>
      <c r="F1967" s="112" t="s">
        <v>254</v>
      </c>
      <c r="G1967" s="129">
        <v>21.96</v>
      </c>
      <c r="H1967" s="114">
        <v>21.96</v>
      </c>
      <c r="I1967" s="115"/>
    </row>
    <row r="1968" spans="1:11" s="11" customFormat="1" ht="9.9499999999999993" customHeight="1">
      <c r="A1968" s="135"/>
      <c r="B1968" s="205"/>
      <c r="C1968" s="205"/>
      <c r="D1968" s="205"/>
      <c r="E1968" s="136" t="s">
        <v>442</v>
      </c>
      <c r="F1968" s="125" t="s">
        <v>19</v>
      </c>
      <c r="G1968" s="137" t="s">
        <v>20</v>
      </c>
      <c r="H1968" s="97" t="s">
        <v>443</v>
      </c>
      <c r="I1968" s="138" t="s">
        <v>444</v>
      </c>
    </row>
    <row r="1969" spans="1:9" s="11" customFormat="1" ht="9.9499999999999993" customHeight="1">
      <c r="A1969" s="135"/>
      <c r="B1969" s="205"/>
      <c r="C1969" s="205"/>
      <c r="D1969" s="205"/>
      <c r="E1969" s="44" t="s">
        <v>483</v>
      </c>
      <c r="F1969" s="45" t="s">
        <v>464</v>
      </c>
      <c r="G1969" s="120">
        <v>0.39</v>
      </c>
      <c r="H1969" s="133" t="s">
        <v>485</v>
      </c>
      <c r="I1969" s="51">
        <f>ROUND(G1969*H1969,2)</f>
        <v>5.64</v>
      </c>
    </row>
    <row r="1970" spans="1:9" s="11" customFormat="1" ht="20.100000000000001" customHeight="1">
      <c r="A1970" s="135"/>
      <c r="B1970" s="205"/>
      <c r="C1970" s="205"/>
      <c r="D1970" s="205"/>
      <c r="E1970" s="159" t="s">
        <v>911</v>
      </c>
      <c r="F1970" s="45" t="s">
        <v>53</v>
      </c>
      <c r="G1970" s="118" t="s">
        <v>908</v>
      </c>
      <c r="H1970" s="121">
        <v>9.7799999999999994</v>
      </c>
      <c r="I1970" s="51">
        <f>ROUND(G1970*H1970,2)</f>
        <v>10.76</v>
      </c>
    </row>
    <row r="1971" spans="1:9" s="11" customFormat="1" ht="13.7" customHeight="1">
      <c r="A1971" s="135"/>
      <c r="B1971" s="205"/>
      <c r="C1971" s="205"/>
      <c r="D1971" s="205"/>
      <c r="E1971" s="124"/>
      <c r="F1971" s="177" t="s">
        <v>451</v>
      </c>
      <c r="G1971" s="178"/>
      <c r="H1971" s="179"/>
      <c r="I1971" s="200">
        <f>SUM(I1969:I1970)</f>
        <v>16.399999999999999</v>
      </c>
    </row>
    <row r="1972" spans="1:9" s="11" customFormat="1" ht="20.100000000000001" customHeight="1">
      <c r="A1972" s="196">
        <v>4227</v>
      </c>
      <c r="B1972" s="110" t="s">
        <v>244</v>
      </c>
      <c r="C1972" s="110" t="s">
        <v>13</v>
      </c>
      <c r="D1972" s="110" t="s">
        <v>912</v>
      </c>
      <c r="E1972" s="111" t="s">
        <v>913</v>
      </c>
      <c r="F1972" s="112" t="s">
        <v>247</v>
      </c>
      <c r="G1972" s="129">
        <v>151.1</v>
      </c>
      <c r="H1972" s="114">
        <v>151.1</v>
      </c>
      <c r="I1972" s="115"/>
    </row>
    <row r="1973" spans="1:9" s="11" customFormat="1" ht="9.9499999999999993" customHeight="1">
      <c r="A1973" s="135"/>
      <c r="B1973" s="205"/>
      <c r="C1973" s="205"/>
      <c r="D1973" s="205"/>
      <c r="E1973" s="136" t="s">
        <v>442</v>
      </c>
      <c r="F1973" s="125" t="s">
        <v>19</v>
      </c>
      <c r="G1973" s="137" t="s">
        <v>20</v>
      </c>
      <c r="H1973" s="97" t="s">
        <v>443</v>
      </c>
      <c r="I1973" s="138" t="s">
        <v>444</v>
      </c>
    </row>
    <row r="1974" spans="1:9" s="11" customFormat="1" ht="9.9499999999999993" customHeight="1">
      <c r="A1974" s="135"/>
      <c r="B1974" s="205"/>
      <c r="C1974" s="205"/>
      <c r="D1974" s="205"/>
      <c r="E1974" s="44" t="s">
        <v>914</v>
      </c>
      <c r="F1974" s="45" t="s">
        <v>879</v>
      </c>
      <c r="G1974" s="120">
        <v>1</v>
      </c>
      <c r="H1974" s="209">
        <v>138.9</v>
      </c>
      <c r="I1974" s="51">
        <f>ROUND(G1974*H1974,2)</f>
        <v>138.9</v>
      </c>
    </row>
    <row r="1975" spans="1:9" s="11" customFormat="1" ht="13.7" customHeight="1">
      <c r="A1975" s="135"/>
      <c r="B1975" s="205"/>
      <c r="C1975" s="205"/>
      <c r="D1975" s="205"/>
      <c r="E1975" s="124"/>
      <c r="F1975" s="177" t="s">
        <v>451</v>
      </c>
      <c r="G1975" s="178"/>
      <c r="H1975" s="179"/>
      <c r="I1975" s="200">
        <f>SUM(I1974)</f>
        <v>138.9</v>
      </c>
    </row>
    <row r="1976" spans="1:9" s="11" customFormat="1" ht="20.100000000000001" customHeight="1">
      <c r="A1976" s="196">
        <v>4228</v>
      </c>
      <c r="B1976" s="201"/>
      <c r="C1976" s="202" t="s">
        <v>13</v>
      </c>
      <c r="D1976" s="202" t="s">
        <v>915</v>
      </c>
      <c r="E1976" s="203" t="s">
        <v>916</v>
      </c>
      <c r="F1976" s="213" t="s">
        <v>247</v>
      </c>
      <c r="G1976" s="204">
        <v>255.76</v>
      </c>
      <c r="H1976" s="114">
        <v>255.76</v>
      </c>
      <c r="I1976" s="115"/>
    </row>
    <row r="1977" spans="1:9" s="11" customFormat="1" ht="9.9499999999999993" customHeight="1">
      <c r="A1977" s="135"/>
      <c r="B1977" s="205"/>
      <c r="C1977" s="205"/>
      <c r="D1977" s="205"/>
      <c r="E1977" s="136" t="s">
        <v>442</v>
      </c>
      <c r="F1977" s="125" t="s">
        <v>19</v>
      </c>
      <c r="G1977" s="137" t="s">
        <v>20</v>
      </c>
      <c r="H1977" s="97" t="s">
        <v>443</v>
      </c>
      <c r="I1977" s="138" t="s">
        <v>444</v>
      </c>
    </row>
    <row r="1978" spans="1:9" s="11" customFormat="1" ht="9.9499999999999993" customHeight="1">
      <c r="A1978" s="135"/>
      <c r="B1978" s="205"/>
      <c r="C1978" s="205"/>
      <c r="D1978" s="205"/>
      <c r="E1978" s="44" t="s">
        <v>871</v>
      </c>
      <c r="F1978" s="44" t="s">
        <v>464</v>
      </c>
      <c r="G1978" s="147">
        <v>2</v>
      </c>
      <c r="H1978" s="210">
        <v>19.09</v>
      </c>
      <c r="I1978" s="51">
        <f>ROUND(G1978*H1978,2)</f>
        <v>38.18</v>
      </c>
    </row>
    <row r="1979" spans="1:9" s="11" customFormat="1" ht="9.9499999999999993" customHeight="1">
      <c r="A1979" s="135"/>
      <c r="B1979" s="205"/>
      <c r="C1979" s="205"/>
      <c r="D1979" s="205"/>
      <c r="E1979" s="44" t="s">
        <v>483</v>
      </c>
      <c r="F1979" s="45" t="s">
        <v>464</v>
      </c>
      <c r="G1979" s="120">
        <v>2.2000000000000002</v>
      </c>
      <c r="H1979" s="133" t="s">
        <v>485</v>
      </c>
      <c r="I1979" s="51">
        <f>ROUND(G1979*H1979,2)</f>
        <v>31.83</v>
      </c>
    </row>
    <row r="1980" spans="1:9" s="11" customFormat="1" ht="9.9499999999999993" customHeight="1">
      <c r="A1980" s="135"/>
      <c r="B1980" s="205"/>
      <c r="C1980" s="205"/>
      <c r="D1980" s="205"/>
      <c r="E1980" s="44" t="s">
        <v>917</v>
      </c>
      <c r="F1980" s="44" t="s">
        <v>464</v>
      </c>
      <c r="G1980" s="147">
        <v>1</v>
      </c>
      <c r="H1980" s="133" t="s">
        <v>540</v>
      </c>
      <c r="I1980" s="51">
        <f>ROUND(G1980*H1980,2)</f>
        <v>18.87</v>
      </c>
    </row>
    <row r="1981" spans="1:9" s="11" customFormat="1" ht="20.100000000000001" customHeight="1">
      <c r="A1981" s="135"/>
      <c r="B1981" s="205"/>
      <c r="C1981" s="205"/>
      <c r="D1981" s="205"/>
      <c r="E1981" s="44" t="s">
        <v>918</v>
      </c>
      <c r="F1981" s="44" t="s">
        <v>19</v>
      </c>
      <c r="G1981" s="147">
        <v>1</v>
      </c>
      <c r="H1981" s="211">
        <v>125.43</v>
      </c>
      <c r="I1981" s="51">
        <f>ROUND(G1981*H1981,2)</f>
        <v>125.43</v>
      </c>
    </row>
    <row r="1982" spans="1:9" s="11" customFormat="1" ht="24.95" customHeight="1">
      <c r="A1982" s="135"/>
      <c r="B1982" s="205"/>
      <c r="C1982" s="205"/>
      <c r="D1982" s="205"/>
      <c r="E1982" s="44" t="s">
        <v>919</v>
      </c>
      <c r="F1982" s="44" t="s">
        <v>235</v>
      </c>
      <c r="G1982" s="147">
        <v>2.7E-2</v>
      </c>
      <c r="H1982" s="214">
        <v>503.67</v>
      </c>
      <c r="I1982" s="51">
        <f>ROUND(G1982*H1982,2)</f>
        <v>13.6</v>
      </c>
    </row>
    <row r="1983" spans="1:9" s="11" customFormat="1" ht="13.7" customHeight="1">
      <c r="E1983" s="124"/>
      <c r="F1983" s="177" t="s">
        <v>451</v>
      </c>
      <c r="G1983" s="178"/>
      <c r="H1983" s="179"/>
      <c r="I1983" s="200">
        <f>SUM(I1978:I1982)</f>
        <v>227.91</v>
      </c>
    </row>
    <row r="1984" spans="1:9" s="11" customFormat="1" ht="20.100000000000001" customHeight="1">
      <c r="A1984" s="196">
        <v>4229</v>
      </c>
      <c r="B1984" s="201"/>
      <c r="C1984" s="202" t="s">
        <v>13</v>
      </c>
      <c r="D1984" s="202" t="s">
        <v>920</v>
      </c>
      <c r="E1984" s="203" t="s">
        <v>921</v>
      </c>
      <c r="F1984" s="213" t="s">
        <v>247</v>
      </c>
      <c r="G1984" s="204">
        <v>12.47</v>
      </c>
      <c r="H1984" s="114">
        <v>12.47</v>
      </c>
      <c r="I1984" s="115"/>
    </row>
    <row r="1985" spans="1:9" s="11" customFormat="1" ht="9.9499999999999993" customHeight="1">
      <c r="E1985" s="136" t="s">
        <v>442</v>
      </c>
      <c r="F1985" s="125" t="s">
        <v>19</v>
      </c>
      <c r="G1985" s="137" t="s">
        <v>20</v>
      </c>
      <c r="H1985" s="97" t="s">
        <v>443</v>
      </c>
      <c r="I1985" s="138" t="s">
        <v>444</v>
      </c>
    </row>
    <row r="1986" spans="1:9" s="11" customFormat="1" ht="9.9499999999999993" customHeight="1">
      <c r="E1986" s="50" t="s">
        <v>922</v>
      </c>
      <c r="F1986" s="45" t="s">
        <v>19</v>
      </c>
      <c r="G1986" s="120">
        <v>1</v>
      </c>
      <c r="H1986" s="121">
        <v>7.3</v>
      </c>
      <c r="I1986" s="51">
        <f>ROUND(G1986*H1986,2)</f>
        <v>7.3</v>
      </c>
    </row>
    <row r="1987" spans="1:9" s="11" customFormat="1" ht="20.100000000000001" customHeight="1">
      <c r="E1987" s="215" t="s">
        <v>923</v>
      </c>
      <c r="F1987" s="216" t="s">
        <v>297</v>
      </c>
      <c r="G1987" s="147">
        <v>1</v>
      </c>
      <c r="H1987" s="121">
        <v>0.87</v>
      </c>
      <c r="I1987" s="51">
        <f>ROUND(G1987*H1987,2)</f>
        <v>0.87</v>
      </c>
    </row>
    <row r="1988" spans="1:9" s="11" customFormat="1" ht="9.9499999999999993" customHeight="1">
      <c r="E1988" s="44" t="s">
        <v>924</v>
      </c>
      <c r="F1988" s="45" t="s">
        <v>464</v>
      </c>
      <c r="G1988" s="120">
        <v>4.7E-2</v>
      </c>
      <c r="H1988" s="214">
        <v>17.8</v>
      </c>
      <c r="I1988" s="51">
        <f>ROUND(G1988*H1988,2)</f>
        <v>0.84</v>
      </c>
    </row>
    <row r="1989" spans="1:9" s="11" customFormat="1" ht="9.9499999999999993" customHeight="1">
      <c r="E1989" s="44" t="s">
        <v>925</v>
      </c>
      <c r="F1989" s="45" t="s">
        <v>464</v>
      </c>
      <c r="G1989" s="120">
        <v>4.7E-2</v>
      </c>
      <c r="H1989" s="214">
        <v>22.68</v>
      </c>
      <c r="I1989" s="51">
        <f>ROUND(G1989*H1989,2)</f>
        <v>1.07</v>
      </c>
    </row>
    <row r="1990" spans="1:9" s="11" customFormat="1" ht="13.7" customHeight="1">
      <c r="E1990" s="124"/>
      <c r="F1990" s="177" t="s">
        <v>451</v>
      </c>
      <c r="G1990" s="178"/>
      <c r="H1990" s="179"/>
      <c r="I1990" s="200">
        <f>SUM(I1986:I1989)</f>
        <v>10.08</v>
      </c>
    </row>
    <row r="1991" spans="1:9" s="11" customFormat="1" ht="20.100000000000001" customHeight="1">
      <c r="A1991" s="196">
        <v>4230</v>
      </c>
      <c r="B1991" s="201"/>
      <c r="C1991" s="202" t="s">
        <v>13</v>
      </c>
      <c r="D1991" s="202" t="s">
        <v>926</v>
      </c>
      <c r="E1991" s="203" t="s">
        <v>927</v>
      </c>
      <c r="F1991" s="213" t="s">
        <v>247</v>
      </c>
      <c r="G1991" s="204">
        <v>13.5</v>
      </c>
      <c r="H1991" s="114">
        <v>13.5</v>
      </c>
      <c r="I1991" s="115"/>
    </row>
    <row r="1992" spans="1:9" s="11" customFormat="1" ht="9.9499999999999993" customHeight="1">
      <c r="E1992" s="136" t="s">
        <v>442</v>
      </c>
      <c r="F1992" s="125" t="s">
        <v>19</v>
      </c>
      <c r="G1992" s="137" t="s">
        <v>20</v>
      </c>
      <c r="H1992" s="97" t="s">
        <v>443</v>
      </c>
      <c r="I1992" s="138" t="s">
        <v>444</v>
      </c>
    </row>
    <row r="1993" spans="1:9" s="11" customFormat="1" ht="20.100000000000001" customHeight="1">
      <c r="E1993" s="215" t="s">
        <v>928</v>
      </c>
      <c r="F1993" s="216" t="s">
        <v>297</v>
      </c>
      <c r="G1993" s="147">
        <v>1</v>
      </c>
      <c r="H1993" s="210">
        <v>1.1200000000000001</v>
      </c>
      <c r="I1993" s="51">
        <f>ROUND(G1993*H1993,2)</f>
        <v>1.1200000000000001</v>
      </c>
    </row>
    <row r="1994" spans="1:9" s="11" customFormat="1" ht="9.9499999999999993" customHeight="1">
      <c r="E1994" s="50" t="s">
        <v>922</v>
      </c>
      <c r="F1994" s="45" t="s">
        <v>19</v>
      </c>
      <c r="G1994" s="120">
        <v>1</v>
      </c>
      <c r="H1994" s="121">
        <v>7.3</v>
      </c>
      <c r="I1994" s="51">
        <f>ROUND(G1994*H1994,2)</f>
        <v>7.3</v>
      </c>
    </row>
    <row r="1995" spans="1:9" s="11" customFormat="1" ht="9.9499999999999993" customHeight="1">
      <c r="E1995" s="44" t="s">
        <v>924</v>
      </c>
      <c r="F1995" s="45" t="s">
        <v>464</v>
      </c>
      <c r="G1995" s="120">
        <v>6.6000000000000003E-2</v>
      </c>
      <c r="H1995" s="214">
        <v>17.8</v>
      </c>
      <c r="I1995" s="51">
        <f>ROUND(G1995*H1995,2)</f>
        <v>1.17</v>
      </c>
    </row>
    <row r="1996" spans="1:9" s="11" customFormat="1" ht="9.9499999999999993" customHeight="1">
      <c r="E1996" s="44" t="s">
        <v>925</v>
      </c>
      <c r="F1996" s="45" t="s">
        <v>464</v>
      </c>
      <c r="G1996" s="120">
        <v>6.6000000000000003E-2</v>
      </c>
      <c r="H1996" s="214">
        <v>22.68</v>
      </c>
      <c r="I1996" s="51">
        <f>ROUND(G1996*H1996,2)</f>
        <v>1.5</v>
      </c>
    </row>
    <row r="1997" spans="1:9" s="11" customFormat="1" ht="13.7" customHeight="1">
      <c r="E1997" s="124"/>
      <c r="F1997" s="177" t="s">
        <v>451</v>
      </c>
      <c r="G1997" s="178"/>
      <c r="H1997" s="179"/>
      <c r="I1997" s="200">
        <f>SUM(I1993:I1996)</f>
        <v>11.09</v>
      </c>
    </row>
    <row r="1998" spans="1:9" s="11" customFormat="1" ht="18.95" customHeight="1">
      <c r="A1998" s="196">
        <v>4231</v>
      </c>
      <c r="B1998" s="201"/>
      <c r="C1998" s="202" t="s">
        <v>13</v>
      </c>
      <c r="D1998" s="202" t="s">
        <v>929</v>
      </c>
      <c r="E1998" s="203" t="s">
        <v>930</v>
      </c>
      <c r="F1998" s="213" t="s">
        <v>247</v>
      </c>
      <c r="G1998" s="204">
        <v>79.33</v>
      </c>
      <c r="H1998" s="114">
        <v>79.33</v>
      </c>
      <c r="I1998" s="115"/>
    </row>
    <row r="1999" spans="1:9" s="11" customFormat="1" ht="9.9499999999999993" customHeight="1">
      <c r="E1999" s="136" t="s">
        <v>442</v>
      </c>
      <c r="F1999" s="125" t="s">
        <v>19</v>
      </c>
      <c r="G1999" s="137" t="s">
        <v>20</v>
      </c>
      <c r="H1999" s="97" t="s">
        <v>443</v>
      </c>
      <c r="I1999" s="138" t="s">
        <v>444</v>
      </c>
    </row>
    <row r="2000" spans="1:9" s="11" customFormat="1" ht="20.100000000000001" customHeight="1">
      <c r="E2000" s="215" t="s">
        <v>928</v>
      </c>
      <c r="F2000" s="216" t="s">
        <v>297</v>
      </c>
      <c r="G2000" s="147">
        <v>3</v>
      </c>
      <c r="H2000" s="210">
        <v>1.1200000000000001</v>
      </c>
      <c r="I2000" s="51">
        <f>ROUND(G2000*H2000,2)</f>
        <v>3.36</v>
      </c>
    </row>
    <row r="2001" spans="1:9" s="11" customFormat="1" ht="9.9499999999999993" customHeight="1">
      <c r="E2001" s="50" t="s">
        <v>931</v>
      </c>
      <c r="F2001" s="45" t="s">
        <v>19</v>
      </c>
      <c r="G2001" s="120">
        <v>1</v>
      </c>
      <c r="H2001" s="121">
        <v>50.1</v>
      </c>
      <c r="I2001" s="51">
        <f>ROUND(G2001*H2001,2)</f>
        <v>50.1</v>
      </c>
    </row>
    <row r="2002" spans="1:9" s="11" customFormat="1" ht="9.9499999999999993" customHeight="1">
      <c r="E2002" s="44" t="s">
        <v>924</v>
      </c>
      <c r="F2002" s="45" t="s">
        <v>464</v>
      </c>
      <c r="G2002" s="120">
        <v>0.19800000000000001</v>
      </c>
      <c r="H2002" s="214">
        <v>17.8</v>
      </c>
      <c r="I2002" s="51">
        <f>ROUND(G2002*H2002,2)</f>
        <v>3.52</v>
      </c>
    </row>
    <row r="2003" spans="1:9" s="11" customFormat="1" ht="9.9499999999999993" customHeight="1">
      <c r="E2003" s="44" t="s">
        <v>925</v>
      </c>
      <c r="F2003" s="45" t="s">
        <v>464</v>
      </c>
      <c r="G2003" s="120">
        <v>0.19800000000000001</v>
      </c>
      <c r="H2003" s="214">
        <v>22.68</v>
      </c>
      <c r="I2003" s="51">
        <f>ROUND(G2003*H2003,2)</f>
        <v>4.49</v>
      </c>
    </row>
    <row r="2004" spans="1:9" s="11" customFormat="1" ht="13.7" customHeight="1">
      <c r="E2004" s="124"/>
      <c r="F2004" s="177" t="s">
        <v>451</v>
      </c>
      <c r="G2004" s="178"/>
      <c r="H2004" s="179"/>
      <c r="I2004" s="200">
        <f>SUM(I2000:I2003)</f>
        <v>61.470000000000006</v>
      </c>
    </row>
    <row r="2005" spans="1:9" s="11" customFormat="1" ht="18" customHeight="1">
      <c r="A2005" s="196">
        <v>4232</v>
      </c>
      <c r="B2005" s="201"/>
      <c r="C2005" s="202" t="s">
        <v>13</v>
      </c>
      <c r="D2005" s="202" t="s">
        <v>932</v>
      </c>
      <c r="E2005" s="203" t="s">
        <v>933</v>
      </c>
      <c r="F2005" s="213" t="s">
        <v>247</v>
      </c>
      <c r="G2005" s="204">
        <v>83.01</v>
      </c>
      <c r="H2005" s="114">
        <v>83.01</v>
      </c>
      <c r="I2005" s="115"/>
    </row>
    <row r="2006" spans="1:9" s="11" customFormat="1" ht="9.9499999999999993" customHeight="1">
      <c r="E2006" s="136" t="s">
        <v>442</v>
      </c>
      <c r="F2006" s="125" t="s">
        <v>19</v>
      </c>
      <c r="G2006" s="137" t="s">
        <v>20</v>
      </c>
      <c r="H2006" s="97" t="s">
        <v>443</v>
      </c>
      <c r="I2006" s="138" t="s">
        <v>444</v>
      </c>
    </row>
    <row r="2007" spans="1:9" s="11" customFormat="1" ht="9.9499999999999993" customHeight="1">
      <c r="E2007" s="50" t="s">
        <v>931</v>
      </c>
      <c r="F2007" s="45" t="s">
        <v>19</v>
      </c>
      <c r="G2007" s="120">
        <v>1</v>
      </c>
      <c r="H2007" s="121">
        <v>50.1</v>
      </c>
      <c r="I2007" s="51">
        <f>ROUND(G2007*H2007,2)</f>
        <v>50.1</v>
      </c>
    </row>
    <row r="2008" spans="1:9" s="11" customFormat="1" ht="20.100000000000001" customHeight="1">
      <c r="E2008" s="215" t="s">
        <v>934</v>
      </c>
      <c r="F2008" s="216" t="s">
        <v>297</v>
      </c>
      <c r="G2008" s="147">
        <v>3</v>
      </c>
      <c r="H2008" s="121">
        <v>1.35</v>
      </c>
      <c r="I2008" s="51">
        <f>ROUND(G2008*H2008,2)</f>
        <v>4.05</v>
      </c>
    </row>
    <row r="2009" spans="1:9" s="11" customFormat="1" ht="9.9499999999999993" customHeight="1">
      <c r="E2009" s="44" t="s">
        <v>924</v>
      </c>
      <c r="F2009" s="45" t="s">
        <v>464</v>
      </c>
      <c r="G2009" s="120">
        <v>0.27300000000000002</v>
      </c>
      <c r="H2009" s="214">
        <v>17.8</v>
      </c>
      <c r="I2009" s="51">
        <f>ROUND(G2009*H2009,2)</f>
        <v>4.8600000000000003</v>
      </c>
    </row>
    <row r="2010" spans="1:9" s="11" customFormat="1" ht="9.9499999999999993" customHeight="1">
      <c r="E2010" s="44" t="s">
        <v>925</v>
      </c>
      <c r="F2010" s="45" t="s">
        <v>464</v>
      </c>
      <c r="G2010" s="120">
        <v>0.27300000000000002</v>
      </c>
      <c r="H2010" s="214">
        <v>22.68</v>
      </c>
      <c r="I2010" s="51">
        <f>ROUND(G2010*H2010,2)</f>
        <v>6.19</v>
      </c>
    </row>
    <row r="2011" spans="1:9" s="11" customFormat="1" ht="13.7" customHeight="1">
      <c r="E2011" s="124"/>
      <c r="F2011" s="177" t="s">
        <v>451</v>
      </c>
      <c r="G2011" s="178"/>
      <c r="H2011" s="179"/>
      <c r="I2011" s="200">
        <f>SUM(I2007:I2010)</f>
        <v>65.2</v>
      </c>
    </row>
    <row r="2012" spans="1:9" s="11" customFormat="1" ht="18.95" customHeight="1">
      <c r="A2012" s="196">
        <v>4233</v>
      </c>
      <c r="B2012" s="201"/>
      <c r="C2012" s="202" t="s">
        <v>13</v>
      </c>
      <c r="D2012" s="202" t="s">
        <v>935</v>
      </c>
      <c r="E2012" s="203" t="s">
        <v>936</v>
      </c>
      <c r="F2012" s="213" t="s">
        <v>247</v>
      </c>
      <c r="G2012" s="204">
        <v>88.73</v>
      </c>
      <c r="H2012" s="114">
        <v>88.73</v>
      </c>
      <c r="I2012" s="115"/>
    </row>
    <row r="2013" spans="1:9" s="11" customFormat="1" ht="9.9499999999999993" customHeight="1">
      <c r="E2013" s="136" t="s">
        <v>442</v>
      </c>
      <c r="F2013" s="125" t="s">
        <v>19</v>
      </c>
      <c r="G2013" s="137" t="s">
        <v>937</v>
      </c>
      <c r="H2013" s="97" t="s">
        <v>443</v>
      </c>
      <c r="I2013" s="138" t="s">
        <v>938</v>
      </c>
    </row>
    <row r="2014" spans="1:9" s="11" customFormat="1" ht="9.9499999999999993" customHeight="1">
      <c r="E2014" s="50" t="s">
        <v>931</v>
      </c>
      <c r="F2014" s="45" t="s">
        <v>19</v>
      </c>
      <c r="G2014" s="120">
        <v>1</v>
      </c>
      <c r="H2014" s="121">
        <v>50.1</v>
      </c>
      <c r="I2014" s="51">
        <f>ROUND(G2014*H2014,2)</f>
        <v>50.1</v>
      </c>
    </row>
    <row r="2015" spans="1:9" s="11" customFormat="1" ht="20.100000000000001" customHeight="1">
      <c r="E2015" s="50" t="s">
        <v>939</v>
      </c>
      <c r="F2015" s="216" t="s">
        <v>297</v>
      </c>
      <c r="G2015" s="147">
        <v>3</v>
      </c>
      <c r="H2015" s="121">
        <v>1.46</v>
      </c>
      <c r="I2015" s="51">
        <f>ROUND(G2015*H2015,2)</f>
        <v>4.38</v>
      </c>
    </row>
    <row r="2016" spans="1:9" s="11" customFormat="1" ht="9.9499999999999993" customHeight="1">
      <c r="E2016" s="44" t="s">
        <v>924</v>
      </c>
      <c r="F2016" s="45" t="s">
        <v>464</v>
      </c>
      <c r="G2016" s="120">
        <v>0.4</v>
      </c>
      <c r="H2016" s="214">
        <v>17.8</v>
      </c>
      <c r="I2016" s="51">
        <f>ROUND(G2016*H2016,2)</f>
        <v>7.12</v>
      </c>
    </row>
    <row r="2017" spans="1:9" s="11" customFormat="1" ht="9.9499999999999993" customHeight="1">
      <c r="E2017" s="44" t="s">
        <v>925</v>
      </c>
      <c r="F2017" s="45" t="s">
        <v>464</v>
      </c>
      <c r="G2017" s="120">
        <v>0.4</v>
      </c>
      <c r="H2017" s="214">
        <v>22.68</v>
      </c>
      <c r="I2017" s="51">
        <f>ROUND(G2017*H2017,2)</f>
        <v>9.07</v>
      </c>
    </row>
    <row r="2018" spans="1:9" s="11" customFormat="1" ht="13.7" customHeight="1">
      <c r="E2018" s="124"/>
      <c r="F2018" s="177" t="s">
        <v>451</v>
      </c>
      <c r="G2018" s="178"/>
      <c r="H2018" s="179"/>
      <c r="I2018" s="200">
        <f>SUM(I2014:I2017)</f>
        <v>70.67</v>
      </c>
    </row>
    <row r="2019" spans="1:9" s="11" customFormat="1" ht="20.100000000000001" customHeight="1">
      <c r="A2019" s="196">
        <v>4234</v>
      </c>
      <c r="B2019" s="201"/>
      <c r="C2019" s="202" t="s">
        <v>13</v>
      </c>
      <c r="D2019" s="202" t="s">
        <v>940</v>
      </c>
      <c r="E2019" s="203" t="s">
        <v>941</v>
      </c>
      <c r="F2019" s="213" t="s">
        <v>247</v>
      </c>
      <c r="G2019" s="204">
        <v>257.02999999999997</v>
      </c>
      <c r="H2019" s="114">
        <v>257.02999999999997</v>
      </c>
      <c r="I2019" s="115"/>
    </row>
    <row r="2020" spans="1:9" s="11" customFormat="1" ht="9.9499999999999993" customHeight="1">
      <c r="E2020" s="136" t="s">
        <v>442</v>
      </c>
      <c r="F2020" s="125" t="s">
        <v>19</v>
      </c>
      <c r="G2020" s="137" t="s">
        <v>937</v>
      </c>
      <c r="H2020" s="97" t="s">
        <v>443</v>
      </c>
      <c r="I2020" s="138" t="s">
        <v>938</v>
      </c>
    </row>
    <row r="2021" spans="1:9" s="11" customFormat="1" ht="9.9499999999999993" customHeight="1">
      <c r="E2021" s="44" t="s">
        <v>483</v>
      </c>
      <c r="F2021" s="45" t="s">
        <v>464</v>
      </c>
      <c r="G2021" s="120">
        <v>0.8</v>
      </c>
      <c r="H2021" s="133" t="s">
        <v>485</v>
      </c>
      <c r="I2021" s="51">
        <f>ROUND(G2021*H2021,2)</f>
        <v>11.58</v>
      </c>
    </row>
    <row r="2022" spans="1:9" s="11" customFormat="1" ht="9.9499999999999993" customHeight="1">
      <c r="E2022" s="44" t="s">
        <v>925</v>
      </c>
      <c r="F2022" s="45" t="s">
        <v>464</v>
      </c>
      <c r="G2022" s="120">
        <v>0.79700000000000004</v>
      </c>
      <c r="H2022" s="214">
        <v>22.68</v>
      </c>
      <c r="I2022" s="51">
        <f>ROUND(G2022*H2022,2)</f>
        <v>18.079999999999998</v>
      </c>
    </row>
    <row r="2023" spans="1:9" s="11" customFormat="1" ht="20.100000000000001" customHeight="1">
      <c r="E2023" s="44" t="s">
        <v>942</v>
      </c>
      <c r="F2023" s="45" t="s">
        <v>19</v>
      </c>
      <c r="G2023" s="184">
        <v>1</v>
      </c>
      <c r="H2023" s="121">
        <v>210.5</v>
      </c>
      <c r="I2023" s="51">
        <f>ROUND(G2023*H2023,2)</f>
        <v>210.5</v>
      </c>
    </row>
    <row r="2024" spans="1:9" s="11" customFormat="1" ht="13.7" customHeight="1">
      <c r="E2024" s="124"/>
      <c r="F2024" s="177" t="s">
        <v>451</v>
      </c>
      <c r="G2024" s="178"/>
      <c r="H2024" s="179"/>
      <c r="I2024" s="200">
        <f>SUM(I2021:I2023)</f>
        <v>240.16</v>
      </c>
    </row>
    <row r="2025" spans="1:9" s="11" customFormat="1" ht="20.100000000000001" customHeight="1">
      <c r="A2025" s="196">
        <v>4235</v>
      </c>
      <c r="B2025" s="110" t="s">
        <v>244</v>
      </c>
      <c r="C2025" s="110" t="s">
        <v>13</v>
      </c>
      <c r="D2025" s="110" t="s">
        <v>943</v>
      </c>
      <c r="E2025" s="111" t="s">
        <v>944</v>
      </c>
      <c r="F2025" s="112" t="s">
        <v>297</v>
      </c>
      <c r="G2025" s="129">
        <v>437.96</v>
      </c>
      <c r="H2025" s="114">
        <v>437.96</v>
      </c>
      <c r="I2025" s="115"/>
    </row>
    <row r="2026" spans="1:9" s="11" customFormat="1" ht="9.9499999999999993" customHeight="1">
      <c r="E2026" s="136" t="s">
        <v>442</v>
      </c>
      <c r="F2026" s="125" t="s">
        <v>19</v>
      </c>
      <c r="G2026" s="137" t="s">
        <v>937</v>
      </c>
      <c r="H2026" s="97" t="s">
        <v>443</v>
      </c>
      <c r="I2026" s="138" t="s">
        <v>938</v>
      </c>
    </row>
    <row r="2027" spans="1:9" s="11" customFormat="1" ht="9.9499999999999993" customHeight="1">
      <c r="E2027" s="44" t="s">
        <v>945</v>
      </c>
      <c r="F2027" s="45" t="s">
        <v>19</v>
      </c>
      <c r="G2027" s="184">
        <v>1</v>
      </c>
      <c r="H2027" s="211">
        <v>397.96</v>
      </c>
      <c r="I2027" s="51">
        <f>ROUND(G2027*H2027,2)</f>
        <v>397.96</v>
      </c>
    </row>
    <row r="2028" spans="1:9" s="11" customFormat="1" ht="13.7" customHeight="1">
      <c r="E2028" s="124"/>
      <c r="F2028" s="177" t="s">
        <v>451</v>
      </c>
      <c r="G2028" s="178"/>
      <c r="H2028" s="179"/>
      <c r="I2028" s="200">
        <f>SUM(I2027)</f>
        <v>397.96</v>
      </c>
    </row>
    <row r="2029" spans="1:9" s="11" customFormat="1" ht="20.100000000000001" customHeight="1">
      <c r="A2029" s="196">
        <v>4236</v>
      </c>
      <c r="B2029" s="110" t="s">
        <v>244</v>
      </c>
      <c r="C2029" s="110" t="s">
        <v>13</v>
      </c>
      <c r="D2029" s="110" t="s">
        <v>946</v>
      </c>
      <c r="E2029" s="111" t="s">
        <v>947</v>
      </c>
      <c r="F2029" s="112" t="s">
        <v>297</v>
      </c>
      <c r="G2029" s="129">
        <v>1162.8599999999999</v>
      </c>
      <c r="H2029" s="114">
        <v>1162.8599999999999</v>
      </c>
      <c r="I2029" s="115"/>
    </row>
    <row r="2030" spans="1:9" s="11" customFormat="1" ht="9.9499999999999993" customHeight="1">
      <c r="E2030" s="136" t="s">
        <v>442</v>
      </c>
      <c r="F2030" s="125" t="s">
        <v>19</v>
      </c>
      <c r="G2030" s="137" t="s">
        <v>937</v>
      </c>
      <c r="H2030" s="97" t="s">
        <v>443</v>
      </c>
      <c r="I2030" s="138" t="s">
        <v>938</v>
      </c>
    </row>
    <row r="2031" spans="1:9" s="11" customFormat="1" ht="9.9499999999999993" customHeight="1">
      <c r="E2031" s="44" t="s">
        <v>925</v>
      </c>
      <c r="F2031" s="45" t="s">
        <v>464</v>
      </c>
      <c r="G2031" s="120">
        <v>0.17499999999999999</v>
      </c>
      <c r="H2031" s="214">
        <v>22.68</v>
      </c>
      <c r="I2031" s="51">
        <f>ROUND(G2031*H2031,2)</f>
        <v>3.97</v>
      </c>
    </row>
    <row r="2032" spans="1:9" s="11" customFormat="1" ht="9.9499999999999993" customHeight="1">
      <c r="E2032" s="44" t="s">
        <v>948</v>
      </c>
      <c r="F2032" s="45" t="s">
        <v>19</v>
      </c>
      <c r="G2032" s="184">
        <v>1</v>
      </c>
      <c r="H2032" s="209">
        <v>1028.8399999999999</v>
      </c>
      <c r="I2032" s="48">
        <f>ROUND(G2032*H2032,2)</f>
        <v>1028.8399999999999</v>
      </c>
    </row>
    <row r="2033" spans="1:9" s="11" customFormat="1" ht="13.7" customHeight="1">
      <c r="E2033" s="124"/>
      <c r="F2033" s="177" t="s">
        <v>451</v>
      </c>
      <c r="G2033" s="178"/>
      <c r="H2033" s="179"/>
      <c r="I2033" s="200">
        <f>SUM(I2031:I2032)</f>
        <v>1032.81</v>
      </c>
    </row>
    <row r="2034" spans="1:9" s="11" customFormat="1" ht="20.100000000000001" customHeight="1">
      <c r="A2034" s="196">
        <v>4237</v>
      </c>
      <c r="B2034" s="110" t="s">
        <v>244</v>
      </c>
      <c r="C2034" s="110" t="s">
        <v>13</v>
      </c>
      <c r="D2034" s="110" t="s">
        <v>949</v>
      </c>
      <c r="E2034" s="111" t="s">
        <v>950</v>
      </c>
      <c r="F2034" s="112" t="s">
        <v>297</v>
      </c>
      <c r="G2034" s="129">
        <v>85.34</v>
      </c>
      <c r="H2034" s="114">
        <v>85.34</v>
      </c>
      <c r="I2034" s="115"/>
    </row>
    <row r="2035" spans="1:9" s="11" customFormat="1" ht="9.9499999999999993" customHeight="1">
      <c r="E2035" s="136" t="s">
        <v>442</v>
      </c>
      <c r="F2035" s="125" t="s">
        <v>19</v>
      </c>
      <c r="G2035" s="137" t="s">
        <v>937</v>
      </c>
      <c r="H2035" s="97" t="s">
        <v>443</v>
      </c>
      <c r="I2035" s="138" t="s">
        <v>938</v>
      </c>
    </row>
    <row r="2036" spans="1:9" s="11" customFormat="1" ht="9.9499999999999993" customHeight="1">
      <c r="E2036" s="44" t="s">
        <v>483</v>
      </c>
      <c r="F2036" s="45" t="s">
        <v>464</v>
      </c>
      <c r="G2036" s="120">
        <v>2.2999999999999998</v>
      </c>
      <c r="H2036" s="133" t="s">
        <v>485</v>
      </c>
      <c r="I2036" s="51">
        <f>ROUND(G2036*H2036,2)</f>
        <v>33.28</v>
      </c>
    </row>
    <row r="2037" spans="1:9" s="11" customFormat="1" ht="9.9499999999999993" customHeight="1">
      <c r="E2037" s="159" t="s">
        <v>951</v>
      </c>
      <c r="F2037" s="45" t="s">
        <v>53</v>
      </c>
      <c r="G2037" s="147">
        <v>2.2999999999999998</v>
      </c>
      <c r="H2037" s="121">
        <v>12.9</v>
      </c>
      <c r="I2037" s="51">
        <f>ROUND(G2037*H2037,2)</f>
        <v>29.67</v>
      </c>
    </row>
    <row r="2038" spans="1:9" s="11" customFormat="1" ht="13.7" customHeight="1">
      <c r="E2038" s="124"/>
      <c r="F2038" s="177" t="s">
        <v>451</v>
      </c>
      <c r="G2038" s="178"/>
      <c r="H2038" s="179"/>
      <c r="I2038" s="200">
        <f>SUM(I2036:I2037)</f>
        <v>62.95</v>
      </c>
    </row>
    <row r="2039" spans="1:9" s="11" customFormat="1" ht="9.9499999999999993" customHeight="1">
      <c r="A2039" s="196">
        <v>4238</v>
      </c>
      <c r="B2039" s="201"/>
      <c r="C2039" s="202" t="s">
        <v>13</v>
      </c>
      <c r="D2039" s="202" t="s">
        <v>952</v>
      </c>
      <c r="E2039" s="203" t="s">
        <v>953</v>
      </c>
      <c r="F2039" s="213" t="s">
        <v>254</v>
      </c>
      <c r="G2039" s="204">
        <v>12.33</v>
      </c>
      <c r="H2039" s="114">
        <v>12.33</v>
      </c>
      <c r="I2039" s="115"/>
    </row>
    <row r="2040" spans="1:9" s="11" customFormat="1" ht="9.9499999999999993" customHeight="1">
      <c r="E2040" s="136" t="s">
        <v>442</v>
      </c>
      <c r="F2040" s="125" t="s">
        <v>19</v>
      </c>
      <c r="G2040" s="137" t="s">
        <v>937</v>
      </c>
      <c r="H2040" s="97" t="s">
        <v>443</v>
      </c>
      <c r="I2040" s="138" t="s">
        <v>938</v>
      </c>
    </row>
    <row r="2041" spans="1:9" s="11" customFormat="1" ht="9.9499999999999993" customHeight="1">
      <c r="E2041" s="44" t="s">
        <v>925</v>
      </c>
      <c r="F2041" s="45" t="s">
        <v>464</v>
      </c>
      <c r="G2041" s="120">
        <v>0.17</v>
      </c>
      <c r="H2041" s="214">
        <v>22.68</v>
      </c>
      <c r="I2041" s="51">
        <f>ROUND(G2041*H2041,2)</f>
        <v>3.86</v>
      </c>
    </row>
    <row r="2042" spans="1:9" s="11" customFormat="1" ht="9.9499999999999993" customHeight="1">
      <c r="E2042" s="44" t="s">
        <v>483</v>
      </c>
      <c r="F2042" s="45" t="s">
        <v>464</v>
      </c>
      <c r="G2042" s="120">
        <v>0.18</v>
      </c>
      <c r="H2042" s="133" t="s">
        <v>485</v>
      </c>
      <c r="I2042" s="51">
        <f>ROUND(G2042*H2042,2)</f>
        <v>2.6</v>
      </c>
    </row>
    <row r="2043" spans="1:9" s="11" customFormat="1" ht="9.9499999999999993" customHeight="1">
      <c r="E2043" s="159" t="s">
        <v>954</v>
      </c>
      <c r="F2043" s="45" t="s">
        <v>53</v>
      </c>
      <c r="G2043" s="184">
        <v>1.05</v>
      </c>
      <c r="H2043" s="121">
        <v>3.8</v>
      </c>
      <c r="I2043" s="51">
        <f>ROUND(G2043*H2043,2)</f>
        <v>3.99</v>
      </c>
    </row>
    <row r="2044" spans="1:9" s="11" customFormat="1" ht="13.7" customHeight="1">
      <c r="E2044" s="124"/>
      <c r="F2044" s="177" t="s">
        <v>451</v>
      </c>
      <c r="G2044" s="178"/>
      <c r="H2044" s="179"/>
      <c r="I2044" s="200">
        <f>SUM(I2041:I2043)</f>
        <v>10.45</v>
      </c>
    </row>
    <row r="2045" spans="1:9" s="11" customFormat="1" ht="9.9499999999999993" customHeight="1">
      <c r="A2045" s="196">
        <v>4239</v>
      </c>
      <c r="B2045" s="201"/>
      <c r="C2045" s="202" t="s">
        <v>13</v>
      </c>
      <c r="D2045" s="202" t="s">
        <v>955</v>
      </c>
      <c r="E2045" s="203" t="s">
        <v>956</v>
      </c>
      <c r="F2045" s="213" t="s">
        <v>53</v>
      </c>
      <c r="G2045" s="204">
        <v>31.62</v>
      </c>
      <c r="H2045" s="114">
        <v>31.62</v>
      </c>
      <c r="I2045" s="115"/>
    </row>
    <row r="2046" spans="1:9" s="11" customFormat="1" ht="9.9499999999999993" customHeight="1">
      <c r="E2046" s="136" t="s">
        <v>442</v>
      </c>
      <c r="F2046" s="125" t="s">
        <v>19</v>
      </c>
      <c r="G2046" s="137" t="s">
        <v>937</v>
      </c>
      <c r="H2046" s="97" t="s">
        <v>443</v>
      </c>
      <c r="I2046" s="138" t="s">
        <v>938</v>
      </c>
    </row>
    <row r="2047" spans="1:9" s="11" customFormat="1" ht="9.9499999999999993" customHeight="1">
      <c r="E2047" s="44" t="s">
        <v>925</v>
      </c>
      <c r="F2047" s="45" t="s">
        <v>464</v>
      </c>
      <c r="G2047" s="120">
        <v>0.3</v>
      </c>
      <c r="H2047" s="214">
        <v>22.68</v>
      </c>
      <c r="I2047" s="51">
        <f>ROUND(G2047*H2047,2)</f>
        <v>6.8</v>
      </c>
    </row>
    <row r="2048" spans="1:9" s="11" customFormat="1" ht="9.9499999999999993" customHeight="1">
      <c r="E2048" s="44" t="s">
        <v>483</v>
      </c>
      <c r="F2048" s="45" t="s">
        <v>464</v>
      </c>
      <c r="G2048" s="120">
        <v>0.3</v>
      </c>
      <c r="H2048" s="133" t="s">
        <v>485</v>
      </c>
      <c r="I2048" s="51">
        <f>ROUND(G2048*H2048,2)</f>
        <v>4.34</v>
      </c>
    </row>
    <row r="2049" spans="1:9" s="11" customFormat="1" ht="9.9499999999999993" customHeight="1">
      <c r="E2049" s="44" t="s">
        <v>957</v>
      </c>
      <c r="F2049" s="45" t="s">
        <v>53</v>
      </c>
      <c r="G2049" s="184">
        <v>1.05</v>
      </c>
      <c r="H2049" s="214">
        <v>18.61</v>
      </c>
      <c r="I2049" s="51">
        <f>ROUND(G2049*H2049,2)</f>
        <v>19.54</v>
      </c>
    </row>
    <row r="2050" spans="1:9" s="11" customFormat="1" ht="13.7" customHeight="1">
      <c r="E2050" s="124"/>
      <c r="F2050" s="177" t="s">
        <v>451</v>
      </c>
      <c r="G2050" s="178"/>
      <c r="H2050" s="179"/>
      <c r="I2050" s="200">
        <f>SUM(I2047:I2049)</f>
        <v>30.68</v>
      </c>
    </row>
    <row r="2051" spans="1:9" s="11" customFormat="1" ht="9.9499999999999993" customHeight="1">
      <c r="A2051" s="196">
        <v>4240</v>
      </c>
      <c r="B2051" s="201"/>
      <c r="C2051" s="202" t="s">
        <v>13</v>
      </c>
      <c r="D2051" s="202" t="s">
        <v>958</v>
      </c>
      <c r="E2051" s="203" t="s">
        <v>959</v>
      </c>
      <c r="F2051" s="213" t="s">
        <v>53</v>
      </c>
      <c r="G2051" s="204">
        <v>15.97</v>
      </c>
      <c r="H2051" s="114">
        <v>15.97</v>
      </c>
      <c r="I2051" s="115"/>
    </row>
    <row r="2052" spans="1:9" s="11" customFormat="1" ht="9.9499999999999993" customHeight="1">
      <c r="E2052" s="136" t="s">
        <v>442</v>
      </c>
      <c r="F2052" s="125" t="s">
        <v>19</v>
      </c>
      <c r="G2052" s="137" t="s">
        <v>937</v>
      </c>
      <c r="H2052" s="97" t="s">
        <v>443</v>
      </c>
      <c r="I2052" s="138" t="s">
        <v>938</v>
      </c>
    </row>
    <row r="2053" spans="1:9" s="11" customFormat="1" ht="9.9499999999999993" customHeight="1">
      <c r="E2053" s="44" t="s">
        <v>925</v>
      </c>
      <c r="F2053" s="45" t="s">
        <v>464</v>
      </c>
      <c r="G2053" s="120">
        <v>0.19</v>
      </c>
      <c r="H2053" s="214">
        <v>22.68</v>
      </c>
      <c r="I2053" s="51">
        <f>ROUND(G2053*H2053,2)</f>
        <v>4.3099999999999996</v>
      </c>
    </row>
    <row r="2054" spans="1:9" s="11" customFormat="1" ht="9.9499999999999993" customHeight="1">
      <c r="E2054" s="44" t="s">
        <v>483</v>
      </c>
      <c r="F2054" s="45" t="s">
        <v>464</v>
      </c>
      <c r="G2054" s="120">
        <v>0.2</v>
      </c>
      <c r="H2054" s="133" t="s">
        <v>485</v>
      </c>
      <c r="I2054" s="51">
        <f>ROUND(G2054*H2054,2)</f>
        <v>2.89</v>
      </c>
    </row>
    <row r="2055" spans="1:9" s="11" customFormat="1" ht="9.9499999999999993" customHeight="1">
      <c r="E2055" s="159" t="s">
        <v>960</v>
      </c>
      <c r="F2055" s="45" t="s">
        <v>53</v>
      </c>
      <c r="G2055" s="184">
        <v>1.05</v>
      </c>
      <c r="H2055" s="121">
        <v>5.9</v>
      </c>
      <c r="I2055" s="51">
        <f>ROUND(G2055*H2055,2)</f>
        <v>6.2</v>
      </c>
    </row>
    <row r="2056" spans="1:9" s="11" customFormat="1" ht="13.7" customHeight="1">
      <c r="E2056" s="124"/>
      <c r="F2056" s="177" t="s">
        <v>451</v>
      </c>
      <c r="G2056" s="178"/>
      <c r="H2056" s="179"/>
      <c r="I2056" s="200">
        <f>SUM(I2053:I2055)</f>
        <v>13.399999999999999</v>
      </c>
    </row>
    <row r="2057" spans="1:9" s="11" customFormat="1" ht="9.9499999999999993" customHeight="1">
      <c r="A2057" s="196">
        <v>4241</v>
      </c>
      <c r="B2057" s="201"/>
      <c r="C2057" s="202" t="s">
        <v>13</v>
      </c>
      <c r="D2057" s="202" t="s">
        <v>961</v>
      </c>
      <c r="E2057" s="203" t="s">
        <v>962</v>
      </c>
      <c r="F2057" s="213" t="s">
        <v>53</v>
      </c>
      <c r="G2057" s="204">
        <v>22.64</v>
      </c>
      <c r="H2057" s="114">
        <v>22.64</v>
      </c>
      <c r="I2057" s="115"/>
    </row>
    <row r="2058" spans="1:9" s="11" customFormat="1" ht="9.9499999999999993" customHeight="1">
      <c r="E2058" s="136" t="s">
        <v>442</v>
      </c>
      <c r="F2058" s="125" t="s">
        <v>19</v>
      </c>
      <c r="G2058" s="137" t="s">
        <v>937</v>
      </c>
      <c r="H2058" s="97" t="s">
        <v>443</v>
      </c>
      <c r="I2058" s="138" t="s">
        <v>938</v>
      </c>
    </row>
    <row r="2059" spans="1:9" s="11" customFormat="1" ht="9.9499999999999993" customHeight="1">
      <c r="E2059" s="44" t="s">
        <v>925</v>
      </c>
      <c r="F2059" s="45" t="s">
        <v>464</v>
      </c>
      <c r="G2059" s="120">
        <v>0.26</v>
      </c>
      <c r="H2059" s="214">
        <v>22.68</v>
      </c>
      <c r="I2059" s="51">
        <f>ROUND(G2059*H2059,2)</f>
        <v>5.9</v>
      </c>
    </row>
    <row r="2060" spans="1:9" s="11" customFormat="1" ht="9.9499999999999993" customHeight="1">
      <c r="E2060" s="44" t="s">
        <v>483</v>
      </c>
      <c r="F2060" s="45" t="s">
        <v>464</v>
      </c>
      <c r="G2060" s="120">
        <v>0.26</v>
      </c>
      <c r="H2060" s="133" t="s">
        <v>485</v>
      </c>
      <c r="I2060" s="51">
        <f>ROUND(G2060*H2060,2)</f>
        <v>3.76</v>
      </c>
    </row>
    <row r="2061" spans="1:9" s="11" customFormat="1" ht="9.9499999999999993" customHeight="1">
      <c r="E2061" s="159" t="s">
        <v>963</v>
      </c>
      <c r="F2061" s="45" t="s">
        <v>53</v>
      </c>
      <c r="G2061" s="184">
        <v>1.05</v>
      </c>
      <c r="H2061" s="121">
        <v>8.6999999999999993</v>
      </c>
      <c r="I2061" s="51">
        <f>ROUND(G2061*H2061,2)</f>
        <v>9.14</v>
      </c>
    </row>
    <row r="2062" spans="1:9" s="11" customFormat="1" ht="13.7" customHeight="1">
      <c r="E2062" s="124"/>
      <c r="F2062" s="177" t="s">
        <v>451</v>
      </c>
      <c r="G2062" s="178"/>
      <c r="H2062" s="179"/>
      <c r="I2062" s="200">
        <f>SUM(I2059:I2061)</f>
        <v>18.8</v>
      </c>
    </row>
    <row r="2063" spans="1:9" s="11" customFormat="1" ht="9.9499999999999993" customHeight="1">
      <c r="A2063" s="196">
        <v>4242</v>
      </c>
      <c r="B2063" s="201"/>
      <c r="C2063" s="202" t="s">
        <v>13</v>
      </c>
      <c r="D2063" s="202" t="s">
        <v>964</v>
      </c>
      <c r="E2063" s="203" t="s">
        <v>965</v>
      </c>
      <c r="F2063" s="213" t="s">
        <v>53</v>
      </c>
      <c r="G2063" s="204">
        <v>42.36</v>
      </c>
      <c r="H2063" s="114">
        <v>42.36</v>
      </c>
      <c r="I2063" s="115"/>
    </row>
    <row r="2064" spans="1:9" s="11" customFormat="1" ht="9.9499999999999993" customHeight="1">
      <c r="E2064" s="136" t="s">
        <v>442</v>
      </c>
      <c r="F2064" s="125" t="s">
        <v>19</v>
      </c>
      <c r="G2064" s="137" t="s">
        <v>937</v>
      </c>
      <c r="H2064" s="97" t="s">
        <v>443</v>
      </c>
      <c r="I2064" s="138" t="s">
        <v>938</v>
      </c>
    </row>
    <row r="2065" spans="1:9" s="11" customFormat="1" ht="9.9499999999999993" customHeight="1">
      <c r="E2065" s="44" t="s">
        <v>925</v>
      </c>
      <c r="F2065" s="45" t="s">
        <v>464</v>
      </c>
      <c r="G2065" s="120">
        <v>0.34</v>
      </c>
      <c r="H2065" s="214">
        <v>22.68</v>
      </c>
      <c r="I2065" s="51">
        <f>ROUND(G2065*H2065,2)</f>
        <v>7.71</v>
      </c>
    </row>
    <row r="2066" spans="1:9" s="11" customFormat="1" ht="9.9499999999999993" customHeight="1">
      <c r="E2066" s="44" t="s">
        <v>483</v>
      </c>
      <c r="F2066" s="45" t="s">
        <v>464</v>
      </c>
      <c r="G2066" s="120">
        <v>0.34</v>
      </c>
      <c r="H2066" s="133" t="s">
        <v>485</v>
      </c>
      <c r="I2066" s="51">
        <f>ROUND(G2066*H2066,2)</f>
        <v>4.92</v>
      </c>
    </row>
    <row r="2067" spans="1:9" s="11" customFormat="1" ht="9.9499999999999993" customHeight="1">
      <c r="E2067" s="159" t="s">
        <v>966</v>
      </c>
      <c r="F2067" s="45" t="s">
        <v>53</v>
      </c>
      <c r="G2067" s="184">
        <v>1.05</v>
      </c>
      <c r="H2067" s="121">
        <v>20.9</v>
      </c>
      <c r="I2067" s="51">
        <f>ROUND(G2067*H2067,2)</f>
        <v>21.95</v>
      </c>
    </row>
    <row r="2068" spans="1:9" s="11" customFormat="1" ht="13.7" customHeight="1">
      <c r="E2068" s="124"/>
      <c r="F2068" s="177" t="s">
        <v>451</v>
      </c>
      <c r="G2068" s="178"/>
      <c r="H2068" s="179"/>
      <c r="I2068" s="200">
        <f>SUM(I2065:I2067)</f>
        <v>34.58</v>
      </c>
    </row>
    <row r="2069" spans="1:9" s="11" customFormat="1" ht="9.9499999999999993" customHeight="1">
      <c r="A2069" s="196">
        <v>4243</v>
      </c>
      <c r="B2069" s="201"/>
      <c r="C2069" s="202" t="s">
        <v>13</v>
      </c>
      <c r="D2069" s="202" t="s">
        <v>967</v>
      </c>
      <c r="E2069" s="203" t="s">
        <v>968</v>
      </c>
      <c r="F2069" s="213" t="s">
        <v>53</v>
      </c>
      <c r="G2069" s="204">
        <v>51.72</v>
      </c>
      <c r="H2069" s="114">
        <v>51.72</v>
      </c>
      <c r="I2069" s="115"/>
    </row>
    <row r="2070" spans="1:9" s="11" customFormat="1" ht="9.9499999999999993" customHeight="1">
      <c r="E2070" s="136" t="s">
        <v>442</v>
      </c>
      <c r="F2070" s="125" t="s">
        <v>19</v>
      </c>
      <c r="G2070" s="137" t="s">
        <v>937</v>
      </c>
      <c r="H2070" s="97" t="s">
        <v>443</v>
      </c>
      <c r="I2070" s="138" t="s">
        <v>938</v>
      </c>
    </row>
    <row r="2071" spans="1:9" s="11" customFormat="1" ht="9.9499999999999993" customHeight="1">
      <c r="E2071" s="44" t="s">
        <v>925</v>
      </c>
      <c r="F2071" s="45" t="s">
        <v>464</v>
      </c>
      <c r="G2071" s="120">
        <v>0.39</v>
      </c>
      <c r="H2071" s="214">
        <v>22.68</v>
      </c>
      <c r="I2071" s="51">
        <f>ROUND(G2071*H2071,2)</f>
        <v>8.85</v>
      </c>
    </row>
    <row r="2072" spans="1:9" s="11" customFormat="1" ht="9.9499999999999993" customHeight="1">
      <c r="E2072" s="44" t="s">
        <v>483</v>
      </c>
      <c r="F2072" s="45" t="s">
        <v>464</v>
      </c>
      <c r="G2072" s="120">
        <v>0.39</v>
      </c>
      <c r="H2072" s="133" t="s">
        <v>485</v>
      </c>
      <c r="I2072" s="51">
        <f>ROUND(G2072*H2072,2)</f>
        <v>5.64</v>
      </c>
    </row>
    <row r="2073" spans="1:9" s="11" customFormat="1" ht="9.9499999999999993" customHeight="1">
      <c r="E2073" s="44" t="s">
        <v>969</v>
      </c>
      <c r="F2073" s="45" t="s">
        <v>53</v>
      </c>
      <c r="G2073" s="184">
        <v>1.05</v>
      </c>
      <c r="H2073" s="214">
        <v>34.049999999999997</v>
      </c>
      <c r="I2073" s="51">
        <f>ROUND(G2073*H2073,2)</f>
        <v>35.75</v>
      </c>
    </row>
    <row r="2074" spans="1:9" s="11" customFormat="1" ht="13.7" customHeight="1">
      <c r="E2074" s="124"/>
      <c r="F2074" s="177" t="s">
        <v>451</v>
      </c>
      <c r="G2074" s="178"/>
      <c r="H2074" s="179"/>
      <c r="I2074" s="200">
        <f>SUM(I2071:I2073)</f>
        <v>50.239999999999995</v>
      </c>
    </row>
    <row r="2075" spans="1:9" s="11" customFormat="1" ht="9.9499999999999993" customHeight="1">
      <c r="A2075" s="196">
        <v>4244</v>
      </c>
      <c r="B2075" s="201"/>
      <c r="C2075" s="202" t="s">
        <v>13</v>
      </c>
      <c r="D2075" s="202" t="s">
        <v>970</v>
      </c>
      <c r="E2075" s="203" t="s">
        <v>971</v>
      </c>
      <c r="F2075" s="213" t="s">
        <v>247</v>
      </c>
      <c r="G2075" s="204">
        <v>5.91</v>
      </c>
      <c r="H2075" s="114">
        <v>5.91</v>
      </c>
      <c r="I2075" s="115"/>
    </row>
    <row r="2076" spans="1:9" s="11" customFormat="1" ht="9.9499999999999993" customHeight="1">
      <c r="E2076" s="136" t="s">
        <v>442</v>
      </c>
      <c r="F2076" s="125" t="s">
        <v>19</v>
      </c>
      <c r="G2076" s="137" t="s">
        <v>937</v>
      </c>
      <c r="H2076" s="97" t="s">
        <v>443</v>
      </c>
      <c r="I2076" s="138" t="s">
        <v>938</v>
      </c>
    </row>
    <row r="2077" spans="1:9" s="11" customFormat="1" ht="9.9499999999999993" customHeight="1">
      <c r="E2077" s="44" t="s">
        <v>925</v>
      </c>
      <c r="F2077" s="45" t="s">
        <v>464</v>
      </c>
      <c r="G2077" s="120">
        <v>0.11</v>
      </c>
      <c r="H2077" s="214">
        <v>22.68</v>
      </c>
      <c r="I2077" s="51">
        <f>ROUND(G2077*H2077,2)</f>
        <v>2.4900000000000002</v>
      </c>
    </row>
    <row r="2078" spans="1:9" s="11" customFormat="1" ht="9.9499999999999993" customHeight="1">
      <c r="E2078" s="44" t="s">
        <v>483</v>
      </c>
      <c r="F2078" s="45" t="s">
        <v>464</v>
      </c>
      <c r="G2078" s="120">
        <v>0.12</v>
      </c>
      <c r="H2078" s="133" t="s">
        <v>485</v>
      </c>
      <c r="I2078" s="51">
        <f>ROUND(G2078*H2078,2)</f>
        <v>1.74</v>
      </c>
    </row>
    <row r="2079" spans="1:9" s="11" customFormat="1" ht="9.9499999999999993" customHeight="1">
      <c r="E2079" s="44" t="s">
        <v>972</v>
      </c>
      <c r="F2079" s="45" t="s">
        <v>19</v>
      </c>
      <c r="G2079" s="184">
        <v>1</v>
      </c>
      <c r="H2079" s="214">
        <v>1.29</v>
      </c>
      <c r="I2079" s="51">
        <f>ROUND(G2079*H2079,2)</f>
        <v>1.29</v>
      </c>
    </row>
    <row r="2080" spans="1:9" s="11" customFormat="1" ht="13.7" customHeight="1">
      <c r="E2080" s="124"/>
      <c r="F2080" s="177" t="s">
        <v>451</v>
      </c>
      <c r="G2080" s="178"/>
      <c r="H2080" s="179"/>
      <c r="I2080" s="200">
        <f>SUM(I2077:I2079)</f>
        <v>5.5200000000000005</v>
      </c>
    </row>
    <row r="2081" spans="1:9" s="11" customFormat="1" ht="9.9499999999999993" customHeight="1">
      <c r="A2081" s="196">
        <v>4245</v>
      </c>
      <c r="B2081" s="201"/>
      <c r="C2081" s="202" t="s">
        <v>13</v>
      </c>
      <c r="D2081" s="202" t="s">
        <v>973</v>
      </c>
      <c r="E2081" s="203" t="s">
        <v>974</v>
      </c>
      <c r="F2081" s="213" t="s">
        <v>247</v>
      </c>
      <c r="G2081" s="204">
        <v>6.85</v>
      </c>
      <c r="H2081" s="114">
        <v>6.85</v>
      </c>
      <c r="I2081" s="115"/>
    </row>
    <row r="2082" spans="1:9" s="11" customFormat="1" ht="9.9499999999999993" customHeight="1">
      <c r="E2082" s="136" t="s">
        <v>442</v>
      </c>
      <c r="F2082" s="125" t="s">
        <v>19</v>
      </c>
      <c r="G2082" s="137" t="s">
        <v>937</v>
      </c>
      <c r="H2082" s="97" t="s">
        <v>443</v>
      </c>
      <c r="I2082" s="138" t="s">
        <v>938</v>
      </c>
    </row>
    <row r="2083" spans="1:9" s="11" customFormat="1" ht="9.9499999999999993" customHeight="1">
      <c r="E2083" s="44" t="s">
        <v>925</v>
      </c>
      <c r="F2083" s="45" t="s">
        <v>464</v>
      </c>
      <c r="G2083" s="120">
        <v>0.11</v>
      </c>
      <c r="H2083" s="214">
        <v>22.68</v>
      </c>
      <c r="I2083" s="51">
        <f>ROUND(G2083*H2083,2)</f>
        <v>2.4900000000000002</v>
      </c>
    </row>
    <row r="2084" spans="1:9" s="11" customFormat="1" ht="9.9499999999999993" customHeight="1">
      <c r="E2084" s="44" t="s">
        <v>483</v>
      </c>
      <c r="F2084" s="45" t="s">
        <v>464</v>
      </c>
      <c r="G2084" s="120">
        <v>0.12</v>
      </c>
      <c r="H2084" s="133" t="s">
        <v>485</v>
      </c>
      <c r="I2084" s="51">
        <f>ROUND(G2084*H2084,2)</f>
        <v>1.74</v>
      </c>
    </row>
    <row r="2085" spans="1:9" s="11" customFormat="1" ht="9.9499999999999993" customHeight="1">
      <c r="E2085" s="159" t="s">
        <v>975</v>
      </c>
      <c r="F2085" s="45" t="s">
        <v>19</v>
      </c>
      <c r="G2085" s="184">
        <v>1</v>
      </c>
      <c r="H2085" s="211">
        <v>2.15</v>
      </c>
      <c r="I2085" s="51">
        <f>ROUND(G2085*H2085,2)</f>
        <v>2.15</v>
      </c>
    </row>
    <row r="2086" spans="1:9" s="11" customFormat="1" ht="13.7" customHeight="1">
      <c r="E2086" s="124"/>
      <c r="F2086" s="177" t="s">
        <v>451</v>
      </c>
      <c r="G2086" s="178"/>
      <c r="H2086" s="179"/>
      <c r="I2086" s="200">
        <f>SUM(I2083:I2085)</f>
        <v>6.3800000000000008</v>
      </c>
    </row>
    <row r="2087" spans="1:9" s="11" customFormat="1" ht="9.9499999999999993" customHeight="1">
      <c r="A2087" s="196">
        <v>4246</v>
      </c>
      <c r="B2087" s="201"/>
      <c r="C2087" s="202" t="s">
        <v>13</v>
      </c>
      <c r="D2087" s="202" t="s">
        <v>976</v>
      </c>
      <c r="E2087" s="203" t="s">
        <v>977</v>
      </c>
      <c r="F2087" s="213" t="s">
        <v>247</v>
      </c>
      <c r="G2087" s="204">
        <v>8.11</v>
      </c>
      <c r="H2087" s="114">
        <v>8.11</v>
      </c>
      <c r="I2087" s="115"/>
    </row>
    <row r="2088" spans="1:9" s="11" customFormat="1" ht="9.9499999999999993" customHeight="1">
      <c r="E2088" s="136" t="s">
        <v>442</v>
      </c>
      <c r="F2088" s="125" t="s">
        <v>19</v>
      </c>
      <c r="G2088" s="137" t="s">
        <v>937</v>
      </c>
      <c r="H2088" s="97" t="s">
        <v>443</v>
      </c>
      <c r="I2088" s="138" t="s">
        <v>938</v>
      </c>
    </row>
    <row r="2089" spans="1:9" s="11" customFormat="1" ht="9.9499999999999993" customHeight="1">
      <c r="E2089" s="44" t="s">
        <v>925</v>
      </c>
      <c r="F2089" s="45" t="s">
        <v>464</v>
      </c>
      <c r="G2089" s="120">
        <v>0.11</v>
      </c>
      <c r="H2089" s="214">
        <v>22.68</v>
      </c>
      <c r="I2089" s="51">
        <f>ROUND(G2089*H2089,2)</f>
        <v>2.4900000000000002</v>
      </c>
    </row>
    <row r="2090" spans="1:9" s="11" customFormat="1" ht="9.9499999999999993" customHeight="1">
      <c r="E2090" s="44" t="s">
        <v>483</v>
      </c>
      <c r="F2090" s="45" t="s">
        <v>464</v>
      </c>
      <c r="G2090" s="120">
        <v>0.12</v>
      </c>
      <c r="H2090" s="133" t="s">
        <v>485</v>
      </c>
      <c r="I2090" s="51">
        <f>ROUND(G2090*H2090,2)</f>
        <v>1.74</v>
      </c>
    </row>
    <row r="2091" spans="1:9" s="11" customFormat="1" ht="9.9499999999999993" customHeight="1">
      <c r="E2091" s="44" t="s">
        <v>978</v>
      </c>
      <c r="F2091" s="45" t="s">
        <v>19</v>
      </c>
      <c r="G2091" s="184">
        <v>1</v>
      </c>
      <c r="H2091" s="214">
        <v>3.49</v>
      </c>
      <c r="I2091" s="51">
        <f>ROUND(G2091*H2091,2)</f>
        <v>3.49</v>
      </c>
    </row>
    <row r="2092" spans="1:9" s="11" customFormat="1" ht="13.7" customHeight="1">
      <c r="E2092" s="124"/>
      <c r="F2092" s="177" t="s">
        <v>451</v>
      </c>
      <c r="G2092" s="178"/>
      <c r="H2092" s="179"/>
      <c r="I2092" s="200">
        <f>SUM(I2089:I2091)</f>
        <v>7.7200000000000006</v>
      </c>
    </row>
    <row r="2093" spans="1:9" s="11" customFormat="1" ht="9.9499999999999993" customHeight="1">
      <c r="A2093" s="196">
        <v>4247</v>
      </c>
      <c r="B2093" s="201"/>
      <c r="C2093" s="202" t="s">
        <v>13</v>
      </c>
      <c r="D2093" s="202" t="s">
        <v>979</v>
      </c>
      <c r="E2093" s="203" t="s">
        <v>980</v>
      </c>
      <c r="F2093" s="213" t="s">
        <v>247</v>
      </c>
      <c r="G2093" s="204">
        <v>23</v>
      </c>
      <c r="H2093" s="114">
        <v>23</v>
      </c>
      <c r="I2093" s="115"/>
    </row>
    <row r="2094" spans="1:9" s="11" customFormat="1" ht="9.9499999999999993" customHeight="1">
      <c r="E2094" s="136" t="s">
        <v>442</v>
      </c>
      <c r="F2094" s="125" t="s">
        <v>19</v>
      </c>
      <c r="G2094" s="137" t="s">
        <v>937</v>
      </c>
      <c r="H2094" s="97" t="s">
        <v>443</v>
      </c>
      <c r="I2094" s="138" t="s">
        <v>938</v>
      </c>
    </row>
    <row r="2095" spans="1:9" s="11" customFormat="1" ht="9.9499999999999993" customHeight="1">
      <c r="E2095" s="44" t="s">
        <v>925</v>
      </c>
      <c r="F2095" s="45" t="s">
        <v>464</v>
      </c>
      <c r="G2095" s="120">
        <v>0.33</v>
      </c>
      <c r="H2095" s="214">
        <v>22.68</v>
      </c>
      <c r="I2095" s="51">
        <f>ROUND(G2095*H2095,2)</f>
        <v>7.48</v>
      </c>
    </row>
    <row r="2096" spans="1:9" s="11" customFormat="1" ht="9.9499999999999993" customHeight="1">
      <c r="E2096" s="44" t="s">
        <v>483</v>
      </c>
      <c r="F2096" s="45" t="s">
        <v>464</v>
      </c>
      <c r="G2096" s="120">
        <v>0.33</v>
      </c>
      <c r="H2096" s="133" t="s">
        <v>485</v>
      </c>
      <c r="I2096" s="51">
        <f>ROUND(G2096*H2096,2)</f>
        <v>4.78</v>
      </c>
    </row>
    <row r="2097" spans="1:9" s="11" customFormat="1" ht="9.9499999999999993" customHeight="1">
      <c r="E2097" s="44" t="s">
        <v>981</v>
      </c>
      <c r="F2097" s="45" t="s">
        <v>19</v>
      </c>
      <c r="G2097" s="184">
        <v>1</v>
      </c>
      <c r="H2097" s="214">
        <v>9.51</v>
      </c>
      <c r="I2097" s="51">
        <f>ROUND(G2097*H2097,2)</f>
        <v>9.51</v>
      </c>
    </row>
    <row r="2098" spans="1:9" s="11" customFormat="1" ht="13.7" customHeight="1">
      <c r="E2098" s="124"/>
      <c r="F2098" s="177" t="s">
        <v>451</v>
      </c>
      <c r="G2098" s="178"/>
      <c r="H2098" s="179"/>
      <c r="I2098" s="200">
        <f>SUM(I2095:I2097)</f>
        <v>21.770000000000003</v>
      </c>
    </row>
    <row r="2099" spans="1:9" s="11" customFormat="1" ht="9.9499999999999993" customHeight="1">
      <c r="A2099" s="196">
        <v>4248</v>
      </c>
      <c r="B2099" s="201"/>
      <c r="C2099" s="202" t="s">
        <v>13</v>
      </c>
      <c r="D2099" s="202" t="s">
        <v>982</v>
      </c>
      <c r="E2099" s="203" t="s">
        <v>983</v>
      </c>
      <c r="F2099" s="213" t="s">
        <v>247</v>
      </c>
      <c r="G2099" s="204">
        <v>52.71</v>
      </c>
      <c r="H2099" s="114">
        <v>52.71</v>
      </c>
      <c r="I2099" s="115"/>
    </row>
    <row r="2100" spans="1:9" s="11" customFormat="1" ht="9.9499999999999993" customHeight="1">
      <c r="E2100" s="136" t="s">
        <v>442</v>
      </c>
      <c r="F2100" s="125" t="s">
        <v>19</v>
      </c>
      <c r="G2100" s="137" t="s">
        <v>984</v>
      </c>
      <c r="H2100" s="97" t="s">
        <v>443</v>
      </c>
      <c r="I2100" s="138" t="s">
        <v>985</v>
      </c>
    </row>
    <row r="2101" spans="1:9" s="11" customFormat="1" ht="9.9499999999999993" customHeight="1">
      <c r="E2101" s="44" t="s">
        <v>871</v>
      </c>
      <c r="F2101" s="45" t="s">
        <v>464</v>
      </c>
      <c r="G2101" s="120">
        <v>0.7</v>
      </c>
      <c r="H2101" s="210">
        <v>19.09</v>
      </c>
      <c r="I2101" s="51">
        <f>ROUND(G2101*H2101,2)</f>
        <v>13.36</v>
      </c>
    </row>
    <row r="2102" spans="1:9" s="11" customFormat="1" ht="9.9499999999999993" customHeight="1">
      <c r="E2102" s="44" t="s">
        <v>483</v>
      </c>
      <c r="F2102" s="45" t="s">
        <v>464</v>
      </c>
      <c r="G2102" s="120">
        <v>0.7</v>
      </c>
      <c r="H2102" s="133" t="s">
        <v>485</v>
      </c>
      <c r="I2102" s="51">
        <f>ROUND(G2102*H2102,2)</f>
        <v>10.130000000000001</v>
      </c>
    </row>
    <row r="2103" spans="1:9" s="11" customFormat="1" ht="9.9499999999999993" customHeight="1">
      <c r="E2103" s="215" t="s">
        <v>986</v>
      </c>
      <c r="F2103" s="216" t="s">
        <v>297</v>
      </c>
      <c r="G2103" s="147">
        <v>1</v>
      </c>
      <c r="H2103" s="121">
        <v>19.8</v>
      </c>
      <c r="I2103" s="51">
        <f>ROUND(G2103*H2103,2)</f>
        <v>19.8</v>
      </c>
    </row>
    <row r="2104" spans="1:9" s="11" customFormat="1" ht="13.7" customHeight="1">
      <c r="E2104" s="124"/>
      <c r="F2104" s="177" t="s">
        <v>451</v>
      </c>
      <c r="G2104" s="178"/>
      <c r="H2104" s="179"/>
      <c r="I2104" s="200">
        <f>SUM(I2101:I2103)</f>
        <v>43.290000000000006</v>
      </c>
    </row>
    <row r="2105" spans="1:9" s="11" customFormat="1" ht="9.9499999999999993" customHeight="1">
      <c r="A2105" s="196">
        <v>4249</v>
      </c>
      <c r="B2105" s="201"/>
      <c r="C2105" s="202" t="s">
        <v>13</v>
      </c>
      <c r="D2105" s="202" t="s">
        <v>987</v>
      </c>
      <c r="E2105" s="203" t="s">
        <v>988</v>
      </c>
      <c r="F2105" s="213" t="s">
        <v>247</v>
      </c>
      <c r="G2105" s="204">
        <v>59.86</v>
      </c>
      <c r="H2105" s="114">
        <v>59.86</v>
      </c>
      <c r="I2105" s="115"/>
    </row>
    <row r="2106" spans="1:9" s="11" customFormat="1" ht="9.9499999999999993" customHeight="1">
      <c r="E2106" s="136" t="s">
        <v>442</v>
      </c>
      <c r="F2106" s="125" t="s">
        <v>19</v>
      </c>
      <c r="G2106" s="137" t="s">
        <v>984</v>
      </c>
      <c r="H2106" s="97" t="s">
        <v>443</v>
      </c>
      <c r="I2106" s="138" t="s">
        <v>985</v>
      </c>
    </row>
    <row r="2107" spans="1:9" s="11" customFormat="1" ht="9.9499999999999993" customHeight="1">
      <c r="E2107" s="44" t="s">
        <v>871</v>
      </c>
      <c r="F2107" s="45" t="s">
        <v>464</v>
      </c>
      <c r="G2107" s="120">
        <v>0.88</v>
      </c>
      <c r="H2107" s="210">
        <v>19.09</v>
      </c>
      <c r="I2107" s="51">
        <f>ROUND(G2107*H2107,2)</f>
        <v>16.8</v>
      </c>
    </row>
    <row r="2108" spans="1:9" s="11" customFormat="1" ht="9.9499999999999993" customHeight="1">
      <c r="E2108" s="44" t="s">
        <v>483</v>
      </c>
      <c r="F2108" s="45" t="s">
        <v>464</v>
      </c>
      <c r="G2108" s="120">
        <v>0.89</v>
      </c>
      <c r="H2108" s="133" t="s">
        <v>485</v>
      </c>
      <c r="I2108" s="51">
        <f>ROUND(G2108*H2108,2)</f>
        <v>12.88</v>
      </c>
    </row>
    <row r="2109" spans="1:9" s="11" customFormat="1" ht="9.9499999999999993" customHeight="1">
      <c r="E2109" s="215" t="s">
        <v>989</v>
      </c>
      <c r="F2109" s="216" t="s">
        <v>297</v>
      </c>
      <c r="G2109" s="147">
        <v>1</v>
      </c>
      <c r="H2109" s="121">
        <v>20.350000000000001</v>
      </c>
      <c r="I2109" s="51">
        <f>ROUND(G2109*H2109,2)</f>
        <v>20.350000000000001</v>
      </c>
    </row>
    <row r="2110" spans="1:9" s="11" customFormat="1" ht="13.7" customHeight="1">
      <c r="E2110" s="124"/>
      <c r="F2110" s="177" t="s">
        <v>451</v>
      </c>
      <c r="G2110" s="178"/>
      <c r="H2110" s="179"/>
      <c r="I2110" s="200">
        <f>SUM(I2107:I2109)</f>
        <v>50.03</v>
      </c>
    </row>
    <row r="2111" spans="1:9" s="11" customFormat="1" ht="30" customHeight="1">
      <c r="A2111" s="196">
        <v>4250</v>
      </c>
      <c r="B2111" s="201"/>
      <c r="C2111" s="202" t="s">
        <v>12</v>
      </c>
      <c r="D2111" s="202" t="s">
        <v>326</v>
      </c>
      <c r="E2111" s="203" t="s">
        <v>327</v>
      </c>
      <c r="F2111" s="213" t="s">
        <v>247</v>
      </c>
      <c r="G2111" s="204">
        <v>63.43</v>
      </c>
      <c r="H2111" s="114">
        <v>63.43</v>
      </c>
      <c r="I2111" s="115"/>
    </row>
    <row r="2112" spans="1:9" s="11" customFormat="1" ht="9.9499999999999993" customHeight="1">
      <c r="E2112" s="136" t="s">
        <v>442</v>
      </c>
      <c r="F2112" s="125" t="s">
        <v>19</v>
      </c>
      <c r="G2112" s="137" t="s">
        <v>984</v>
      </c>
      <c r="H2112" s="97" t="s">
        <v>443</v>
      </c>
      <c r="I2112" s="138" t="s">
        <v>985</v>
      </c>
    </row>
    <row r="2113" spans="1:9" s="11" customFormat="1" ht="9.9499999999999993" customHeight="1">
      <c r="A2113" s="135"/>
      <c r="B2113" s="205"/>
      <c r="C2113" s="205"/>
      <c r="D2113" s="205"/>
      <c r="E2113" s="44" t="s">
        <v>990</v>
      </c>
      <c r="F2113" s="45" t="s">
        <v>464</v>
      </c>
      <c r="G2113" s="118" t="s">
        <v>991</v>
      </c>
      <c r="H2113" s="133" t="s">
        <v>992</v>
      </c>
      <c r="I2113" s="51">
        <f>ROUND(G2113*H2113,2)</f>
        <v>9.61</v>
      </c>
    </row>
    <row r="2114" spans="1:9" s="11" customFormat="1" ht="9.9499999999999993" customHeight="1">
      <c r="A2114" s="135"/>
      <c r="B2114" s="205"/>
      <c r="C2114" s="205"/>
      <c r="D2114" s="205"/>
      <c r="E2114" s="44" t="s">
        <v>871</v>
      </c>
      <c r="F2114" s="45" t="s">
        <v>464</v>
      </c>
      <c r="G2114" s="118" t="s">
        <v>991</v>
      </c>
      <c r="H2114" s="210">
        <v>19.09</v>
      </c>
      <c r="I2114" s="51">
        <f>ROUND(G2114*H2114,2)</f>
        <v>12.2</v>
      </c>
    </row>
    <row r="2115" spans="1:9" s="11" customFormat="1" ht="9.9499999999999993" customHeight="1">
      <c r="A2115" s="135"/>
      <c r="B2115" s="205"/>
      <c r="C2115" s="205"/>
      <c r="D2115" s="205"/>
      <c r="E2115" s="159" t="s">
        <v>993</v>
      </c>
      <c r="F2115" s="45" t="s">
        <v>297</v>
      </c>
      <c r="G2115" s="118" t="s">
        <v>501</v>
      </c>
      <c r="H2115" s="121">
        <v>37.200000000000003</v>
      </c>
      <c r="I2115" s="51">
        <f>ROUND(G2115*H2115,2)</f>
        <v>37.200000000000003</v>
      </c>
    </row>
    <row r="2116" spans="1:9" s="11" customFormat="1" ht="13.7" customHeight="1">
      <c r="A2116" s="135"/>
      <c r="B2116" s="205"/>
      <c r="C2116" s="205"/>
      <c r="D2116" s="205"/>
      <c r="E2116" s="217"/>
      <c r="F2116" s="177" t="s">
        <v>451</v>
      </c>
      <c r="G2116" s="178"/>
      <c r="H2116" s="179"/>
      <c r="I2116" s="200">
        <f>SUM(I2113:I2115)</f>
        <v>59.010000000000005</v>
      </c>
    </row>
    <row r="2117" spans="1:9" s="11" customFormat="1" ht="20.100000000000001" customHeight="1">
      <c r="A2117" s="196">
        <v>4251</v>
      </c>
      <c r="B2117" s="201"/>
      <c r="C2117" s="202" t="s">
        <v>12</v>
      </c>
      <c r="D2117" s="202" t="s">
        <v>328</v>
      </c>
      <c r="E2117" s="203" t="s">
        <v>329</v>
      </c>
      <c r="F2117" s="213" t="s">
        <v>53</v>
      </c>
      <c r="G2117" s="204">
        <v>23.47</v>
      </c>
      <c r="H2117" s="114">
        <v>23.47</v>
      </c>
      <c r="I2117" s="115"/>
    </row>
    <row r="2118" spans="1:9" s="11" customFormat="1" ht="9.9499999999999993" customHeight="1">
      <c r="E2118" s="136" t="s">
        <v>442</v>
      </c>
      <c r="F2118" s="125" t="s">
        <v>19</v>
      </c>
      <c r="G2118" s="137" t="s">
        <v>984</v>
      </c>
      <c r="H2118" s="97" t="s">
        <v>443</v>
      </c>
      <c r="I2118" s="138" t="s">
        <v>985</v>
      </c>
    </row>
    <row r="2119" spans="1:9" s="11" customFormat="1" ht="9.9499999999999993" customHeight="1">
      <c r="A2119" s="135"/>
      <c r="B2119" s="205"/>
      <c r="C2119" s="205"/>
      <c r="D2119" s="205"/>
      <c r="E2119" s="44" t="s">
        <v>990</v>
      </c>
      <c r="F2119" s="45" t="s">
        <v>464</v>
      </c>
      <c r="G2119" s="118" t="s">
        <v>994</v>
      </c>
      <c r="H2119" s="133" t="s">
        <v>992</v>
      </c>
      <c r="I2119" s="51">
        <f>ROUND(G2119*H2119,2)</f>
        <v>2.59</v>
      </c>
    </row>
    <row r="2120" spans="1:9" s="11" customFormat="1" ht="9.9499999999999993" customHeight="1">
      <c r="A2120" s="135"/>
      <c r="B2120" s="205"/>
      <c r="C2120" s="205"/>
      <c r="D2120" s="205"/>
      <c r="E2120" s="44" t="s">
        <v>871</v>
      </c>
      <c r="F2120" s="45" t="s">
        <v>464</v>
      </c>
      <c r="G2120" s="118" t="s">
        <v>994</v>
      </c>
      <c r="H2120" s="210">
        <v>19.09</v>
      </c>
      <c r="I2120" s="51">
        <f>ROUND(G2120*H2120,2)</f>
        <v>3.29</v>
      </c>
    </row>
    <row r="2121" spans="1:9" s="11" customFormat="1" ht="20.100000000000001" customHeight="1">
      <c r="A2121" s="135"/>
      <c r="B2121" s="205"/>
      <c r="C2121" s="205"/>
      <c r="D2121" s="205"/>
      <c r="E2121" s="159" t="s">
        <v>951</v>
      </c>
      <c r="F2121" s="45" t="s">
        <v>53</v>
      </c>
      <c r="G2121" s="118" t="s">
        <v>908</v>
      </c>
      <c r="H2121" s="121">
        <v>12.9</v>
      </c>
      <c r="I2121" s="51">
        <f>ROUND(G2121*H2121,2)</f>
        <v>14.19</v>
      </c>
    </row>
    <row r="2122" spans="1:9" s="11" customFormat="1" ht="13.7" customHeight="1">
      <c r="A2122" s="135"/>
      <c r="B2122" s="205"/>
      <c r="C2122" s="205"/>
      <c r="D2122" s="205"/>
      <c r="E2122" s="217"/>
      <c r="F2122" s="177" t="s">
        <v>451</v>
      </c>
      <c r="G2122" s="178"/>
      <c r="H2122" s="179"/>
      <c r="I2122" s="200">
        <f>SUM(I2119:I2121)</f>
        <v>20.07</v>
      </c>
    </row>
    <row r="2123" spans="1:9" s="11" customFormat="1" ht="20.100000000000001" customHeight="1">
      <c r="A2123" s="196">
        <v>4252</v>
      </c>
      <c r="B2123" s="201"/>
      <c r="C2123" s="202" t="s">
        <v>12</v>
      </c>
      <c r="D2123" s="202" t="s">
        <v>330</v>
      </c>
      <c r="E2123" s="203" t="s">
        <v>331</v>
      </c>
      <c r="F2123" s="213" t="s">
        <v>53</v>
      </c>
      <c r="G2123" s="204">
        <v>12.24</v>
      </c>
      <c r="H2123" s="114">
        <v>12.24</v>
      </c>
      <c r="I2123" s="115"/>
    </row>
    <row r="2124" spans="1:9" s="11" customFormat="1" ht="9.9499999999999993" customHeight="1">
      <c r="E2124" s="136" t="s">
        <v>442</v>
      </c>
      <c r="F2124" s="125" t="s">
        <v>19</v>
      </c>
      <c r="G2124" s="137" t="s">
        <v>984</v>
      </c>
      <c r="H2124" s="97" t="s">
        <v>443</v>
      </c>
      <c r="I2124" s="138" t="s">
        <v>985</v>
      </c>
    </row>
    <row r="2125" spans="1:9" s="11" customFormat="1" ht="9.9499999999999993" customHeight="1">
      <c r="A2125" s="135"/>
      <c r="B2125" s="205"/>
      <c r="C2125" s="205"/>
      <c r="D2125" s="205"/>
      <c r="E2125" s="44" t="s">
        <v>990</v>
      </c>
      <c r="F2125" s="45" t="s">
        <v>464</v>
      </c>
      <c r="G2125" s="118" t="s">
        <v>995</v>
      </c>
      <c r="H2125" s="133" t="s">
        <v>992</v>
      </c>
      <c r="I2125" s="51">
        <f>ROUND(G2125*H2125,2)</f>
        <v>1.42</v>
      </c>
    </row>
    <row r="2126" spans="1:9" s="11" customFormat="1" ht="9.9499999999999993" customHeight="1">
      <c r="A2126" s="135"/>
      <c r="B2126" s="205"/>
      <c r="C2126" s="205"/>
      <c r="D2126" s="205"/>
      <c r="E2126" s="44" t="s">
        <v>871</v>
      </c>
      <c r="F2126" s="45" t="s">
        <v>464</v>
      </c>
      <c r="G2126" s="118" t="s">
        <v>995</v>
      </c>
      <c r="H2126" s="210">
        <v>19.09</v>
      </c>
      <c r="I2126" s="51">
        <f>ROUND(G2126*H2126,2)</f>
        <v>1.8</v>
      </c>
    </row>
    <row r="2127" spans="1:9" s="11" customFormat="1" ht="20.100000000000001" customHeight="1">
      <c r="A2127" s="135"/>
      <c r="B2127" s="205"/>
      <c r="C2127" s="205"/>
      <c r="D2127" s="205"/>
      <c r="E2127" s="159" t="s">
        <v>996</v>
      </c>
      <c r="F2127" s="45" t="s">
        <v>53</v>
      </c>
      <c r="G2127" s="118" t="s">
        <v>908</v>
      </c>
      <c r="H2127" s="121">
        <v>6.6</v>
      </c>
      <c r="I2127" s="51">
        <f>ROUND(G2127*H2127,2)</f>
        <v>7.26</v>
      </c>
    </row>
    <row r="2128" spans="1:9" s="11" customFormat="1" ht="13.7" customHeight="1">
      <c r="A2128" s="135"/>
      <c r="B2128" s="205"/>
      <c r="C2128" s="205"/>
      <c r="D2128" s="205"/>
      <c r="E2128" s="217"/>
      <c r="F2128" s="177" t="s">
        <v>451</v>
      </c>
      <c r="G2128" s="178"/>
      <c r="H2128" s="179"/>
      <c r="I2128" s="200">
        <f>SUM(I2125:I2127)</f>
        <v>10.48</v>
      </c>
    </row>
    <row r="2129" spans="1:9" s="11" customFormat="1" ht="20.100000000000001" customHeight="1">
      <c r="A2129" s="196">
        <v>4253</v>
      </c>
      <c r="B2129" s="201"/>
      <c r="C2129" s="202" t="s">
        <v>12</v>
      </c>
      <c r="D2129" s="202" t="s">
        <v>332</v>
      </c>
      <c r="E2129" s="203" t="s">
        <v>333</v>
      </c>
      <c r="F2129" s="213" t="s">
        <v>53</v>
      </c>
      <c r="G2129" s="204">
        <v>8.57</v>
      </c>
      <c r="H2129" s="114">
        <v>8.57</v>
      </c>
      <c r="I2129" s="115"/>
    </row>
    <row r="2130" spans="1:9" s="11" customFormat="1" ht="9.9499999999999993" customHeight="1">
      <c r="E2130" s="136" t="s">
        <v>442</v>
      </c>
      <c r="F2130" s="125" t="s">
        <v>19</v>
      </c>
      <c r="G2130" s="137" t="s">
        <v>984</v>
      </c>
      <c r="H2130" s="97" t="s">
        <v>443</v>
      </c>
      <c r="I2130" s="138" t="s">
        <v>985</v>
      </c>
    </row>
    <row r="2131" spans="1:9" s="11" customFormat="1" ht="9.9499999999999993" customHeight="1">
      <c r="A2131" s="135"/>
      <c r="B2131" s="205"/>
      <c r="C2131" s="205"/>
      <c r="D2131" s="205"/>
      <c r="E2131" s="44" t="s">
        <v>990</v>
      </c>
      <c r="F2131" s="45" t="s">
        <v>464</v>
      </c>
      <c r="G2131" s="118" t="s">
        <v>997</v>
      </c>
      <c r="H2131" s="133" t="s">
        <v>992</v>
      </c>
      <c r="I2131" s="51">
        <f>ROUND(G2131*H2131,2)</f>
        <v>1.01</v>
      </c>
    </row>
    <row r="2132" spans="1:9" s="11" customFormat="1" ht="9.9499999999999993" customHeight="1">
      <c r="A2132" s="135"/>
      <c r="B2132" s="205"/>
      <c r="C2132" s="205"/>
      <c r="D2132" s="205"/>
      <c r="E2132" s="44" t="s">
        <v>871</v>
      </c>
      <c r="F2132" s="45" t="s">
        <v>464</v>
      </c>
      <c r="G2132" s="118" t="s">
        <v>997</v>
      </c>
      <c r="H2132" s="210">
        <v>19.09</v>
      </c>
      <c r="I2132" s="51">
        <f>ROUND(G2132*H2132,2)</f>
        <v>1.28</v>
      </c>
    </row>
    <row r="2133" spans="1:9" s="11" customFormat="1" ht="20.100000000000001" customHeight="1">
      <c r="A2133" s="135"/>
      <c r="B2133" s="205"/>
      <c r="C2133" s="205"/>
      <c r="D2133" s="205"/>
      <c r="E2133" s="159" t="s">
        <v>907</v>
      </c>
      <c r="F2133" s="45" t="s">
        <v>53</v>
      </c>
      <c r="G2133" s="118" t="s">
        <v>908</v>
      </c>
      <c r="H2133" s="121">
        <v>4.5999999999999996</v>
      </c>
      <c r="I2133" s="51">
        <f>ROUND(G2133*H2133,2)</f>
        <v>5.0599999999999996</v>
      </c>
    </row>
    <row r="2134" spans="1:9" s="11" customFormat="1" ht="13.7" customHeight="1">
      <c r="A2134" s="135"/>
      <c r="B2134" s="205"/>
      <c r="C2134" s="205"/>
      <c r="D2134" s="205"/>
      <c r="E2134" s="217"/>
      <c r="F2134" s="177" t="s">
        <v>451</v>
      </c>
      <c r="G2134" s="178"/>
      <c r="H2134" s="179"/>
      <c r="I2134" s="200">
        <f>SUM(I2131:I2133)</f>
        <v>7.35</v>
      </c>
    </row>
    <row r="2135" spans="1:9" s="11" customFormat="1" ht="20.100000000000001" customHeight="1">
      <c r="A2135" s="196">
        <v>4254</v>
      </c>
      <c r="B2135" s="201"/>
      <c r="C2135" s="202" t="s">
        <v>12</v>
      </c>
      <c r="D2135" s="202" t="s">
        <v>334</v>
      </c>
      <c r="E2135" s="203" t="s">
        <v>335</v>
      </c>
      <c r="F2135" s="213" t="s">
        <v>53</v>
      </c>
      <c r="G2135" s="204">
        <v>17.78</v>
      </c>
      <c r="H2135" s="114">
        <v>17.78</v>
      </c>
      <c r="I2135" s="115"/>
    </row>
    <row r="2136" spans="1:9" s="11" customFormat="1" ht="9.9499999999999993" customHeight="1">
      <c r="E2136" s="136" t="s">
        <v>442</v>
      </c>
      <c r="F2136" s="125" t="s">
        <v>19</v>
      </c>
      <c r="G2136" s="137" t="s">
        <v>984</v>
      </c>
      <c r="H2136" s="97" t="s">
        <v>443</v>
      </c>
      <c r="I2136" s="138" t="s">
        <v>985</v>
      </c>
    </row>
    <row r="2137" spans="1:9" s="11" customFormat="1" ht="9.9499999999999993" customHeight="1">
      <c r="A2137" s="135"/>
      <c r="B2137" s="205"/>
      <c r="C2137" s="205"/>
      <c r="D2137" s="205"/>
      <c r="E2137" s="44" t="s">
        <v>990</v>
      </c>
      <c r="F2137" s="45" t="s">
        <v>464</v>
      </c>
      <c r="G2137" s="118" t="s">
        <v>998</v>
      </c>
      <c r="H2137" s="133" t="s">
        <v>992</v>
      </c>
      <c r="I2137" s="51">
        <f>ROUND(G2137*H2137,2)</f>
        <v>2.27</v>
      </c>
    </row>
    <row r="2138" spans="1:9" s="11" customFormat="1" ht="9.9499999999999993" customHeight="1">
      <c r="A2138" s="135"/>
      <c r="B2138" s="205"/>
      <c r="C2138" s="205"/>
      <c r="D2138" s="205"/>
      <c r="E2138" s="44" t="s">
        <v>871</v>
      </c>
      <c r="F2138" s="45" t="s">
        <v>464</v>
      </c>
      <c r="G2138" s="118" t="s">
        <v>998</v>
      </c>
      <c r="H2138" s="210">
        <v>19.09</v>
      </c>
      <c r="I2138" s="51">
        <f>ROUND(G2138*H2138,2)</f>
        <v>2.88</v>
      </c>
    </row>
    <row r="2139" spans="1:9" s="11" customFormat="1" ht="20.100000000000001" customHeight="1">
      <c r="A2139" s="135"/>
      <c r="B2139" s="205"/>
      <c r="C2139" s="205"/>
      <c r="D2139" s="205"/>
      <c r="E2139" s="159" t="s">
        <v>911</v>
      </c>
      <c r="F2139" s="45" t="s">
        <v>53</v>
      </c>
      <c r="G2139" s="118" t="s">
        <v>908</v>
      </c>
      <c r="H2139" s="121">
        <v>9.7799999999999994</v>
      </c>
      <c r="I2139" s="51">
        <f>ROUND(G2139*H2139,2)</f>
        <v>10.76</v>
      </c>
    </row>
    <row r="2140" spans="1:9" s="11" customFormat="1" ht="13.7" customHeight="1">
      <c r="A2140" s="135"/>
      <c r="B2140" s="205"/>
      <c r="C2140" s="205"/>
      <c r="D2140" s="205"/>
      <c r="E2140" s="217"/>
      <c r="F2140" s="177" t="s">
        <v>451</v>
      </c>
      <c r="G2140" s="178"/>
      <c r="H2140" s="179"/>
      <c r="I2140" s="200">
        <f>SUM(I2137:I2139)</f>
        <v>15.91</v>
      </c>
    </row>
    <row r="2141" spans="1:9" s="11" customFormat="1" ht="20.100000000000001" customHeight="1">
      <c r="A2141" s="196">
        <v>4255</v>
      </c>
      <c r="B2141" s="201"/>
      <c r="C2141" s="202" t="s">
        <v>13</v>
      </c>
      <c r="D2141" s="202" t="s">
        <v>999</v>
      </c>
      <c r="E2141" s="203" t="s">
        <v>1000</v>
      </c>
      <c r="F2141" s="213" t="s">
        <v>53</v>
      </c>
      <c r="G2141" s="204">
        <v>121.37</v>
      </c>
      <c r="H2141" s="114">
        <v>121.37</v>
      </c>
      <c r="I2141" s="115"/>
    </row>
    <row r="2142" spans="1:9" s="11" customFormat="1" ht="9.9499999999999993" customHeight="1">
      <c r="A2142" s="135"/>
      <c r="B2142" s="205"/>
      <c r="C2142" s="205"/>
      <c r="D2142" s="205"/>
      <c r="E2142" s="136" t="s">
        <v>442</v>
      </c>
      <c r="F2142" s="125" t="s">
        <v>19</v>
      </c>
      <c r="G2142" s="137" t="s">
        <v>984</v>
      </c>
      <c r="H2142" s="97" t="s">
        <v>443</v>
      </c>
      <c r="I2142" s="138" t="s">
        <v>985</v>
      </c>
    </row>
    <row r="2143" spans="1:9" s="11" customFormat="1" ht="9.9499999999999993" customHeight="1">
      <c r="A2143" s="135"/>
      <c r="B2143" s="205"/>
      <c r="C2143" s="205"/>
      <c r="D2143" s="205"/>
      <c r="E2143" s="44" t="s">
        <v>483</v>
      </c>
      <c r="F2143" s="45" t="s">
        <v>464</v>
      </c>
      <c r="G2143" s="120">
        <v>0.3</v>
      </c>
      <c r="H2143" s="133" t="s">
        <v>485</v>
      </c>
      <c r="I2143" s="51">
        <f>ROUND(G2143*H2143,2)</f>
        <v>4.34</v>
      </c>
    </row>
    <row r="2144" spans="1:9" s="11" customFormat="1" ht="9.9499999999999993" customHeight="1">
      <c r="A2144" s="135"/>
      <c r="B2144" s="205"/>
      <c r="C2144" s="205"/>
      <c r="D2144" s="205"/>
      <c r="E2144" s="44" t="s">
        <v>1001</v>
      </c>
      <c r="F2144" s="45" t="s">
        <v>19</v>
      </c>
      <c r="G2144" s="184">
        <v>1</v>
      </c>
      <c r="H2144" s="214">
        <v>112.74</v>
      </c>
      <c r="I2144" s="51">
        <f>ROUND(G2144*H2144,2)</f>
        <v>112.74</v>
      </c>
    </row>
    <row r="2145" spans="1:9" s="11" customFormat="1" ht="13.7" customHeight="1">
      <c r="A2145" s="135"/>
      <c r="B2145" s="205"/>
      <c r="C2145" s="205"/>
      <c r="D2145" s="205"/>
      <c r="E2145" s="124"/>
      <c r="F2145" s="177" t="s">
        <v>451</v>
      </c>
      <c r="G2145" s="178"/>
      <c r="H2145" s="179"/>
      <c r="I2145" s="200">
        <f>SUM(I2143:I2144)</f>
        <v>117.08</v>
      </c>
    </row>
    <row r="2146" spans="1:9" s="11" customFormat="1" ht="20.100000000000001" customHeight="1">
      <c r="A2146" s="196">
        <v>4256</v>
      </c>
      <c r="B2146" s="201"/>
      <c r="C2146" s="202" t="s">
        <v>13</v>
      </c>
      <c r="D2146" s="202" t="s">
        <v>1002</v>
      </c>
      <c r="E2146" s="203" t="s">
        <v>1003</v>
      </c>
      <c r="F2146" s="213" t="s">
        <v>53</v>
      </c>
      <c r="G2146" s="204">
        <v>176.22</v>
      </c>
      <c r="H2146" s="114">
        <v>176.22</v>
      </c>
      <c r="I2146" s="115"/>
    </row>
    <row r="2147" spans="1:9" s="11" customFormat="1" ht="9.9499999999999993" customHeight="1">
      <c r="A2147" s="135"/>
      <c r="B2147" s="205"/>
      <c r="C2147" s="205"/>
      <c r="D2147" s="205"/>
      <c r="E2147" s="136" t="s">
        <v>442</v>
      </c>
      <c r="F2147" s="125" t="s">
        <v>19</v>
      </c>
      <c r="G2147" s="137" t="s">
        <v>984</v>
      </c>
      <c r="H2147" s="97" t="s">
        <v>443</v>
      </c>
      <c r="I2147" s="138" t="s">
        <v>985</v>
      </c>
    </row>
    <row r="2148" spans="1:9" s="11" customFormat="1" ht="9.9499999999999993" customHeight="1">
      <c r="A2148" s="135"/>
      <c r="B2148" s="205"/>
      <c r="C2148" s="205"/>
      <c r="D2148" s="205"/>
      <c r="E2148" s="44" t="s">
        <v>483</v>
      </c>
      <c r="F2148" s="45" t="s">
        <v>464</v>
      </c>
      <c r="G2148" s="120">
        <v>0.2</v>
      </c>
      <c r="H2148" s="133" t="s">
        <v>485</v>
      </c>
      <c r="I2148" s="51">
        <f>ROUND(G2148*H2148,2)</f>
        <v>2.89</v>
      </c>
    </row>
    <row r="2149" spans="1:9" s="11" customFormat="1" ht="9.9499999999999993" customHeight="1">
      <c r="A2149" s="135"/>
      <c r="B2149" s="205"/>
      <c r="C2149" s="205"/>
      <c r="D2149" s="205"/>
      <c r="E2149" s="44" t="s">
        <v>1004</v>
      </c>
      <c r="F2149" s="45" t="s">
        <v>254</v>
      </c>
      <c r="G2149" s="218">
        <v>1.0149999999999999</v>
      </c>
      <c r="H2149" s="214">
        <v>166.8</v>
      </c>
      <c r="I2149" s="51">
        <f>ROUND(G2149*H2149,2)</f>
        <v>169.3</v>
      </c>
    </row>
    <row r="2150" spans="1:9" s="11" customFormat="1" ht="13.7" customHeight="1">
      <c r="A2150" s="135"/>
      <c r="B2150" s="205"/>
      <c r="C2150" s="205"/>
      <c r="D2150" s="205"/>
      <c r="E2150" s="124"/>
      <c r="F2150" s="177" t="s">
        <v>451</v>
      </c>
      <c r="G2150" s="178"/>
      <c r="H2150" s="179"/>
      <c r="I2150" s="200">
        <f>SUM(I2148:I2149)</f>
        <v>172.19</v>
      </c>
    </row>
    <row r="2151" spans="1:9" s="11" customFormat="1" ht="20.100000000000001" customHeight="1">
      <c r="A2151" s="196">
        <v>4257</v>
      </c>
      <c r="B2151" s="110" t="s">
        <v>244</v>
      </c>
      <c r="C2151" s="110" t="s">
        <v>13</v>
      </c>
      <c r="D2151" s="110" t="s">
        <v>1005</v>
      </c>
      <c r="E2151" s="111" t="s">
        <v>1006</v>
      </c>
      <c r="F2151" s="112" t="s">
        <v>297</v>
      </c>
      <c r="G2151" s="129">
        <v>49.7</v>
      </c>
      <c r="H2151" s="114">
        <v>49.7</v>
      </c>
      <c r="I2151" s="115"/>
    </row>
    <row r="2152" spans="1:9" s="11" customFormat="1" ht="9.9499999999999993" customHeight="1">
      <c r="A2152" s="135"/>
      <c r="B2152" s="16"/>
      <c r="C2152" s="16"/>
      <c r="D2152" s="16"/>
      <c r="E2152" s="136" t="s">
        <v>442</v>
      </c>
      <c r="F2152" s="125" t="s">
        <v>19</v>
      </c>
      <c r="G2152" s="137" t="s">
        <v>984</v>
      </c>
      <c r="H2152" s="97" t="s">
        <v>443</v>
      </c>
      <c r="I2152" s="138" t="s">
        <v>985</v>
      </c>
    </row>
    <row r="2153" spans="1:9" s="11" customFormat="1" ht="9.9499999999999993" customHeight="1">
      <c r="A2153" s="135"/>
      <c r="B2153" s="16"/>
      <c r="C2153" s="16"/>
      <c r="D2153" s="16"/>
      <c r="E2153" s="44" t="s">
        <v>871</v>
      </c>
      <c r="F2153" s="45" t="s">
        <v>464</v>
      </c>
      <c r="G2153" s="120">
        <v>0.2</v>
      </c>
      <c r="H2153" s="210">
        <v>19.09</v>
      </c>
      <c r="I2153" s="51">
        <f>ROUND(G2153*H2153,2)</f>
        <v>3.82</v>
      </c>
    </row>
    <row r="2154" spans="1:9" s="11" customFormat="1" ht="9.9499999999999993" customHeight="1">
      <c r="A2154" s="135"/>
      <c r="B2154" s="16"/>
      <c r="C2154" s="16"/>
      <c r="D2154" s="16"/>
      <c r="E2154" s="44" t="s">
        <v>483</v>
      </c>
      <c r="F2154" s="45" t="s">
        <v>464</v>
      </c>
      <c r="G2154" s="120">
        <v>0.2</v>
      </c>
      <c r="H2154" s="133" t="s">
        <v>485</v>
      </c>
      <c r="I2154" s="51">
        <f>ROUND(G2154*H2154,2)</f>
        <v>2.89</v>
      </c>
    </row>
    <row r="2155" spans="1:9" s="11" customFormat="1" ht="9.9499999999999993" customHeight="1">
      <c r="A2155" s="135"/>
      <c r="B2155" s="16"/>
      <c r="C2155" s="16"/>
      <c r="D2155" s="16"/>
      <c r="E2155" s="44" t="s">
        <v>1007</v>
      </c>
      <c r="F2155" s="45" t="s">
        <v>19</v>
      </c>
      <c r="G2155" s="184">
        <v>1</v>
      </c>
      <c r="H2155" s="214">
        <v>39.020000000000003</v>
      </c>
      <c r="I2155" s="51">
        <f>ROUND(G2155*H2155,2)</f>
        <v>39.020000000000003</v>
      </c>
    </row>
    <row r="2156" spans="1:9" s="11" customFormat="1" ht="13.7" customHeight="1">
      <c r="A2156" s="135"/>
      <c r="B2156" s="16"/>
      <c r="C2156" s="16"/>
      <c r="D2156" s="16"/>
      <c r="E2156" s="124"/>
      <c r="F2156" s="177" t="s">
        <v>451</v>
      </c>
      <c r="G2156" s="178"/>
      <c r="H2156" s="179"/>
      <c r="I2156" s="200">
        <f>SUM(I2153:I2155)</f>
        <v>45.730000000000004</v>
      </c>
    </row>
    <row r="2157" spans="1:9" s="11" customFormat="1" ht="20.100000000000001" customHeight="1">
      <c r="A2157" s="196">
        <v>4258</v>
      </c>
      <c r="B2157" s="110" t="s">
        <v>244</v>
      </c>
      <c r="C2157" s="110" t="s">
        <v>13</v>
      </c>
      <c r="D2157" s="110" t="s">
        <v>1008</v>
      </c>
      <c r="E2157" s="111" t="s">
        <v>1009</v>
      </c>
      <c r="F2157" s="112" t="s">
        <v>297</v>
      </c>
      <c r="G2157" s="129">
        <v>55.8</v>
      </c>
      <c r="H2157" s="114">
        <v>55.8</v>
      </c>
      <c r="I2157" s="115"/>
    </row>
    <row r="2158" spans="1:9" s="11" customFormat="1" ht="9.9499999999999993" customHeight="1">
      <c r="A2158" s="135"/>
      <c r="B2158" s="16"/>
      <c r="C2158" s="16"/>
      <c r="D2158" s="16"/>
      <c r="E2158" s="136" t="s">
        <v>442</v>
      </c>
      <c r="F2158" s="125" t="s">
        <v>19</v>
      </c>
      <c r="G2158" s="137" t="s">
        <v>984</v>
      </c>
      <c r="H2158" s="97" t="s">
        <v>443</v>
      </c>
      <c r="I2158" s="138" t="s">
        <v>985</v>
      </c>
    </row>
    <row r="2159" spans="1:9" s="11" customFormat="1" ht="9.9499999999999993" customHeight="1">
      <c r="A2159" s="135"/>
      <c r="B2159" s="16"/>
      <c r="C2159" s="16"/>
      <c r="D2159" s="16"/>
      <c r="E2159" s="44" t="s">
        <v>871</v>
      </c>
      <c r="F2159" s="45" t="s">
        <v>464</v>
      </c>
      <c r="G2159" s="120">
        <v>0.26</v>
      </c>
      <c r="H2159" s="210">
        <v>19.09</v>
      </c>
      <c r="I2159" s="51">
        <f>ROUND(G2159*H2159,2)</f>
        <v>4.96</v>
      </c>
    </row>
    <row r="2160" spans="1:9" s="11" customFormat="1" ht="9.9499999999999993" customHeight="1">
      <c r="A2160" s="135"/>
      <c r="B2160" s="16"/>
      <c r="C2160" s="16"/>
      <c r="D2160" s="16"/>
      <c r="E2160" s="44" t="s">
        <v>483</v>
      </c>
      <c r="F2160" s="45" t="s">
        <v>464</v>
      </c>
      <c r="G2160" s="120">
        <v>0.26</v>
      </c>
      <c r="H2160" s="133" t="s">
        <v>485</v>
      </c>
      <c r="I2160" s="51">
        <f>ROUND(G2160*H2160,2)</f>
        <v>3.76</v>
      </c>
    </row>
    <row r="2161" spans="1:9" s="11" customFormat="1" ht="9.9499999999999993" customHeight="1">
      <c r="A2161" s="135"/>
      <c r="B2161" s="16"/>
      <c r="C2161" s="16"/>
      <c r="D2161" s="16"/>
      <c r="E2161" s="44" t="s">
        <v>1010</v>
      </c>
      <c r="F2161" s="45" t="s">
        <v>19</v>
      </c>
      <c r="G2161" s="184">
        <v>1</v>
      </c>
      <c r="H2161" s="214">
        <v>45.12</v>
      </c>
      <c r="I2161" s="51">
        <f>ROUND(G2161*H2161,2)</f>
        <v>45.12</v>
      </c>
    </row>
    <row r="2162" spans="1:9" s="11" customFormat="1" ht="13.7" customHeight="1">
      <c r="A2162" s="135"/>
      <c r="B2162" s="16"/>
      <c r="C2162" s="16"/>
      <c r="D2162" s="16"/>
      <c r="E2162" s="124"/>
      <c r="F2162" s="177" t="s">
        <v>451</v>
      </c>
      <c r="G2162" s="178"/>
      <c r="H2162" s="179"/>
      <c r="I2162" s="200">
        <f>SUM(I2159:I2161)</f>
        <v>53.839999999999996</v>
      </c>
    </row>
    <row r="2163" spans="1:9" s="11" customFormat="1" ht="20.100000000000001" customHeight="1">
      <c r="A2163" s="196">
        <v>4259</v>
      </c>
      <c r="B2163" s="110" t="s">
        <v>244</v>
      </c>
      <c r="C2163" s="110" t="s">
        <v>13</v>
      </c>
      <c r="D2163" s="110" t="s">
        <v>1011</v>
      </c>
      <c r="E2163" s="111" t="s">
        <v>1012</v>
      </c>
      <c r="F2163" s="112" t="s">
        <v>297</v>
      </c>
      <c r="G2163" s="129">
        <v>63.29</v>
      </c>
      <c r="H2163" s="114">
        <v>63.29</v>
      </c>
      <c r="I2163" s="115"/>
    </row>
    <row r="2164" spans="1:9" s="11" customFormat="1" ht="9.9499999999999993" customHeight="1">
      <c r="A2164" s="135"/>
      <c r="B2164" s="16"/>
      <c r="C2164" s="16"/>
      <c r="D2164" s="16"/>
      <c r="E2164" s="136" t="s">
        <v>442</v>
      </c>
      <c r="F2164" s="125" t="s">
        <v>19</v>
      </c>
      <c r="G2164" s="137" t="s">
        <v>984</v>
      </c>
      <c r="H2164" s="97" t="s">
        <v>443</v>
      </c>
      <c r="I2164" s="138" t="s">
        <v>985</v>
      </c>
    </row>
    <row r="2165" spans="1:9" s="11" customFormat="1" ht="9.9499999999999993" customHeight="1">
      <c r="A2165" s="135"/>
      <c r="B2165" s="16"/>
      <c r="C2165" s="16"/>
      <c r="D2165" s="16"/>
      <c r="E2165" s="44" t="s">
        <v>871</v>
      </c>
      <c r="F2165" s="45" t="s">
        <v>464</v>
      </c>
      <c r="G2165" s="120">
        <v>0.26</v>
      </c>
      <c r="H2165" s="210">
        <v>19.09</v>
      </c>
      <c r="I2165" s="51">
        <f>ROUND(G2165*H2165,2)</f>
        <v>4.96</v>
      </c>
    </row>
    <row r="2166" spans="1:9" s="11" customFormat="1" ht="9.9499999999999993" customHeight="1">
      <c r="A2166" s="135"/>
      <c r="B2166" s="16"/>
      <c r="C2166" s="16"/>
      <c r="D2166" s="16"/>
      <c r="E2166" s="44" t="s">
        <v>483</v>
      </c>
      <c r="F2166" s="45" t="s">
        <v>464</v>
      </c>
      <c r="G2166" s="120">
        <v>0.26</v>
      </c>
      <c r="H2166" s="133" t="s">
        <v>485</v>
      </c>
      <c r="I2166" s="51">
        <f>ROUND(G2166*H2166,2)</f>
        <v>3.76</v>
      </c>
    </row>
    <row r="2167" spans="1:9" s="11" customFormat="1" ht="9.9499999999999993" customHeight="1">
      <c r="A2167" s="135"/>
      <c r="B2167" s="16"/>
      <c r="C2167" s="16"/>
      <c r="D2167" s="16"/>
      <c r="E2167" s="44" t="s">
        <v>1013</v>
      </c>
      <c r="F2167" s="45" t="s">
        <v>19</v>
      </c>
      <c r="G2167" s="184">
        <v>1</v>
      </c>
      <c r="H2167" s="214">
        <v>52.61</v>
      </c>
      <c r="I2167" s="51">
        <f>ROUND(G2167*H2167,2)</f>
        <v>52.61</v>
      </c>
    </row>
    <row r="2168" spans="1:9" s="11" customFormat="1" ht="13.7" customHeight="1">
      <c r="A2168" s="135"/>
      <c r="B2168" s="16"/>
      <c r="C2168" s="16"/>
      <c r="D2168" s="16"/>
      <c r="E2168" s="124"/>
      <c r="F2168" s="177" t="s">
        <v>451</v>
      </c>
      <c r="G2168" s="178"/>
      <c r="H2168" s="179"/>
      <c r="I2168" s="200">
        <f>SUM(I2165:I2167)</f>
        <v>61.33</v>
      </c>
    </row>
    <row r="2169" spans="1:9" s="11" customFormat="1" ht="20.100000000000001" customHeight="1">
      <c r="A2169" s="196">
        <v>4260</v>
      </c>
      <c r="B2169" s="110" t="s">
        <v>244</v>
      </c>
      <c r="C2169" s="110" t="s">
        <v>13</v>
      </c>
      <c r="D2169" s="110" t="s">
        <v>1014</v>
      </c>
      <c r="E2169" s="111" t="s">
        <v>1015</v>
      </c>
      <c r="F2169" s="112" t="s">
        <v>297</v>
      </c>
      <c r="G2169" s="129">
        <v>340.67</v>
      </c>
      <c r="H2169" s="114">
        <v>340.67</v>
      </c>
      <c r="I2169" s="115"/>
    </row>
    <row r="2170" spans="1:9" s="11" customFormat="1" ht="9.9499999999999993" customHeight="1">
      <c r="A2170" s="135"/>
      <c r="B2170" s="16"/>
      <c r="C2170" s="16"/>
      <c r="D2170" s="16"/>
      <c r="E2170" s="136" t="s">
        <v>442</v>
      </c>
      <c r="F2170" s="125" t="s">
        <v>19</v>
      </c>
      <c r="G2170" s="137" t="s">
        <v>984</v>
      </c>
      <c r="H2170" s="97" t="s">
        <v>443</v>
      </c>
      <c r="I2170" s="138" t="s">
        <v>985</v>
      </c>
    </row>
    <row r="2171" spans="1:9" s="11" customFormat="1" ht="9.9499999999999993" customHeight="1">
      <c r="A2171" s="135"/>
      <c r="B2171" s="16"/>
      <c r="C2171" s="16"/>
      <c r="D2171" s="16"/>
      <c r="E2171" s="44" t="s">
        <v>871</v>
      </c>
      <c r="F2171" s="45" t="s">
        <v>464</v>
      </c>
      <c r="G2171" s="120">
        <v>0.88</v>
      </c>
      <c r="H2171" s="210">
        <v>19.09</v>
      </c>
      <c r="I2171" s="51">
        <f>ROUND(G2171*H2171,2)</f>
        <v>16.8</v>
      </c>
    </row>
    <row r="2172" spans="1:9" s="11" customFormat="1" ht="9.9499999999999993" customHeight="1">
      <c r="A2172" s="135"/>
      <c r="B2172" s="16"/>
      <c r="C2172" s="16"/>
      <c r="D2172" s="16"/>
      <c r="E2172" s="44" t="s">
        <v>483</v>
      </c>
      <c r="F2172" s="45" t="s">
        <v>464</v>
      </c>
      <c r="G2172" s="120">
        <v>0.88</v>
      </c>
      <c r="H2172" s="133" t="s">
        <v>485</v>
      </c>
      <c r="I2172" s="51">
        <f>ROUND(G2172*H2172,2)</f>
        <v>12.73</v>
      </c>
    </row>
    <row r="2173" spans="1:9" s="11" customFormat="1" ht="9.9499999999999993" customHeight="1">
      <c r="A2173" s="135"/>
      <c r="B2173" s="16"/>
      <c r="C2173" s="16"/>
      <c r="D2173" s="16"/>
      <c r="E2173" s="44" t="s">
        <v>1016</v>
      </c>
      <c r="F2173" s="45" t="s">
        <v>19</v>
      </c>
      <c r="G2173" s="184">
        <v>1</v>
      </c>
      <c r="H2173" s="214">
        <v>305.10000000000002</v>
      </c>
      <c r="I2173" s="51">
        <f>ROUND(G2173*H2173,2)</f>
        <v>305.10000000000002</v>
      </c>
    </row>
    <row r="2174" spans="1:9" s="11" customFormat="1" ht="13.7" customHeight="1">
      <c r="A2174" s="135"/>
      <c r="B2174" s="16"/>
      <c r="C2174" s="16"/>
      <c r="D2174" s="16"/>
      <c r="E2174" s="124"/>
      <c r="F2174" s="177" t="s">
        <v>451</v>
      </c>
      <c r="G2174" s="178"/>
      <c r="H2174" s="179"/>
      <c r="I2174" s="200">
        <f>SUM(I2171:I2173)</f>
        <v>334.63</v>
      </c>
    </row>
    <row r="2175" spans="1:9" s="11" customFormat="1" ht="20.100000000000001" customHeight="1">
      <c r="A2175" s="196">
        <v>4261</v>
      </c>
      <c r="B2175" s="110" t="s">
        <v>244</v>
      </c>
      <c r="C2175" s="110" t="s">
        <v>13</v>
      </c>
      <c r="D2175" s="110" t="s">
        <v>1017</v>
      </c>
      <c r="E2175" s="111" t="s">
        <v>1018</v>
      </c>
      <c r="F2175" s="112" t="s">
        <v>297</v>
      </c>
      <c r="G2175" s="129">
        <v>136.57</v>
      </c>
      <c r="H2175" s="114">
        <v>136.57</v>
      </c>
      <c r="I2175" s="115"/>
    </row>
    <row r="2176" spans="1:9" s="11" customFormat="1" ht="9.9499999999999993" customHeight="1">
      <c r="A2176" s="135"/>
      <c r="B2176" s="16"/>
      <c r="C2176" s="16"/>
      <c r="D2176" s="16"/>
      <c r="E2176" s="136" t="s">
        <v>442</v>
      </c>
      <c r="F2176" s="125" t="s">
        <v>19</v>
      </c>
      <c r="G2176" s="137" t="s">
        <v>984</v>
      </c>
      <c r="H2176" s="97" t="s">
        <v>443</v>
      </c>
      <c r="I2176" s="138" t="s">
        <v>985</v>
      </c>
    </row>
    <row r="2177" spans="1:15" s="11" customFormat="1" ht="9.9499999999999993" customHeight="1">
      <c r="A2177" s="135"/>
      <c r="B2177" s="16"/>
      <c r="C2177" s="16"/>
      <c r="D2177" s="16"/>
      <c r="E2177" s="44" t="s">
        <v>871</v>
      </c>
      <c r="F2177" s="45" t="s">
        <v>464</v>
      </c>
      <c r="G2177" s="120">
        <v>0.88</v>
      </c>
      <c r="H2177" s="210">
        <v>19.09</v>
      </c>
      <c r="I2177" s="51">
        <f>ROUND(G2177*H2177,2)</f>
        <v>16.8</v>
      </c>
    </row>
    <row r="2178" spans="1:15" s="11" customFormat="1" ht="9.9499999999999993" customHeight="1">
      <c r="A2178" s="135"/>
      <c r="B2178" s="16"/>
      <c r="C2178" s="16"/>
      <c r="D2178" s="16"/>
      <c r="E2178" s="44" t="s">
        <v>483</v>
      </c>
      <c r="F2178" s="45" t="s">
        <v>464</v>
      </c>
      <c r="G2178" s="120">
        <v>0.88</v>
      </c>
      <c r="H2178" s="133" t="s">
        <v>485</v>
      </c>
      <c r="I2178" s="51">
        <f>ROUND(G2178*H2178,2)</f>
        <v>12.73</v>
      </c>
    </row>
    <row r="2179" spans="1:15" s="11" customFormat="1" ht="9.9499999999999993" customHeight="1">
      <c r="A2179" s="135"/>
      <c r="B2179" s="16"/>
      <c r="C2179" s="16"/>
      <c r="D2179" s="16"/>
      <c r="E2179" s="44" t="s">
        <v>1019</v>
      </c>
      <c r="F2179" s="45" t="s">
        <v>19</v>
      </c>
      <c r="G2179" s="184">
        <v>1</v>
      </c>
      <c r="H2179" s="214">
        <v>101</v>
      </c>
      <c r="I2179" s="51">
        <f>ROUND(G2179*H2179,2)</f>
        <v>101</v>
      </c>
    </row>
    <row r="2180" spans="1:15" s="11" customFormat="1" ht="13.7" customHeight="1">
      <c r="A2180" s="135"/>
      <c r="B2180" s="16"/>
      <c r="C2180" s="16"/>
      <c r="D2180" s="16"/>
      <c r="E2180" s="124"/>
      <c r="F2180" s="177" t="s">
        <v>451</v>
      </c>
      <c r="G2180" s="178"/>
      <c r="H2180" s="179"/>
      <c r="I2180" s="200">
        <f>SUM(I2177:I2179)</f>
        <v>130.53</v>
      </c>
    </row>
    <row r="2181" spans="1:15" s="11" customFormat="1" ht="20.100000000000001" customHeight="1">
      <c r="A2181" s="196">
        <v>4262</v>
      </c>
      <c r="B2181" s="110" t="s">
        <v>244</v>
      </c>
      <c r="C2181" s="110" t="s">
        <v>13</v>
      </c>
      <c r="D2181" s="110" t="s">
        <v>1020</v>
      </c>
      <c r="E2181" s="111" t="s">
        <v>1021</v>
      </c>
      <c r="F2181" s="112" t="s">
        <v>297</v>
      </c>
      <c r="G2181" s="129">
        <v>145.57</v>
      </c>
      <c r="H2181" s="114">
        <v>145.57</v>
      </c>
      <c r="I2181" s="115"/>
    </row>
    <row r="2182" spans="1:15" s="11" customFormat="1" ht="9.9499999999999993" customHeight="1">
      <c r="A2182" s="135"/>
      <c r="B2182" s="16"/>
      <c r="C2182" s="16"/>
      <c r="D2182" s="16"/>
      <c r="E2182" s="136" t="s">
        <v>442</v>
      </c>
      <c r="F2182" s="125" t="s">
        <v>19</v>
      </c>
      <c r="G2182" s="137" t="s">
        <v>984</v>
      </c>
      <c r="H2182" s="97" t="s">
        <v>443</v>
      </c>
      <c r="I2182" s="138" t="s">
        <v>985</v>
      </c>
    </row>
    <row r="2183" spans="1:15" s="11" customFormat="1" ht="9.9499999999999993" customHeight="1">
      <c r="A2183" s="135"/>
      <c r="B2183" s="16"/>
      <c r="C2183" s="16"/>
      <c r="D2183" s="16"/>
      <c r="E2183" s="44" t="s">
        <v>871</v>
      </c>
      <c r="F2183" s="45" t="s">
        <v>464</v>
      </c>
      <c r="G2183" s="120">
        <v>0.88</v>
      </c>
      <c r="H2183" s="210">
        <v>19.09</v>
      </c>
      <c r="I2183" s="51">
        <f>ROUND(G2183*H2183,2)</f>
        <v>16.8</v>
      </c>
    </row>
    <row r="2184" spans="1:15" s="11" customFormat="1" ht="9.9499999999999993" customHeight="1">
      <c r="A2184" s="135"/>
      <c r="B2184" s="16"/>
      <c r="C2184" s="16"/>
      <c r="D2184" s="16"/>
      <c r="E2184" s="44" t="s">
        <v>483</v>
      </c>
      <c r="F2184" s="45" t="s">
        <v>464</v>
      </c>
      <c r="G2184" s="120">
        <v>0.88</v>
      </c>
      <c r="H2184" s="133" t="s">
        <v>485</v>
      </c>
      <c r="I2184" s="51">
        <f>ROUND(G2184*H2184,2)</f>
        <v>12.73</v>
      </c>
    </row>
    <row r="2185" spans="1:15" s="11" customFormat="1" ht="9.9499999999999993" customHeight="1">
      <c r="A2185" s="135"/>
      <c r="B2185" s="16"/>
      <c r="C2185" s="16"/>
      <c r="D2185" s="16"/>
      <c r="E2185" s="44" t="s">
        <v>1022</v>
      </c>
      <c r="F2185" s="45" t="s">
        <v>19</v>
      </c>
      <c r="G2185" s="184">
        <v>1</v>
      </c>
      <c r="H2185" s="214">
        <v>110</v>
      </c>
      <c r="I2185" s="51">
        <f>ROUND(G2185*H2185,2)</f>
        <v>110</v>
      </c>
    </row>
    <row r="2186" spans="1:15" s="11" customFormat="1" ht="13.7" customHeight="1">
      <c r="A2186" s="135"/>
      <c r="B2186" s="16"/>
      <c r="C2186" s="16"/>
      <c r="D2186" s="16"/>
      <c r="E2186" s="124"/>
      <c r="F2186" s="177" t="s">
        <v>451</v>
      </c>
      <c r="G2186" s="178"/>
      <c r="H2186" s="179"/>
      <c r="I2186" s="200">
        <f>SUM(I2183:I2185)</f>
        <v>139.53</v>
      </c>
    </row>
    <row r="2187" spans="1:15" s="11" customFormat="1" ht="20.100000000000001" customHeight="1">
      <c r="A2187" s="196">
        <v>4263</v>
      </c>
      <c r="B2187" s="110" t="s">
        <v>244</v>
      </c>
      <c r="C2187" s="110" t="s">
        <v>13</v>
      </c>
      <c r="D2187" s="110" t="s">
        <v>1023</v>
      </c>
      <c r="E2187" s="111" t="s">
        <v>1024</v>
      </c>
      <c r="F2187" s="112" t="s">
        <v>297</v>
      </c>
      <c r="G2187" s="129">
        <v>2259.08</v>
      </c>
      <c r="H2187" s="219">
        <v>2259.08</v>
      </c>
      <c r="I2187" s="220"/>
      <c r="J2187" s="60"/>
      <c r="K2187" s="82"/>
      <c r="L2187" s="82"/>
      <c r="M2187" s="83"/>
      <c r="N2187" s="48"/>
      <c r="O2187" s="48"/>
    </row>
    <row r="2188" spans="1:15" s="11" customFormat="1" ht="9.9499999999999993" customHeight="1">
      <c r="A2188" s="135"/>
      <c r="B2188" s="16"/>
      <c r="C2188" s="16"/>
      <c r="D2188" s="16"/>
      <c r="E2188" s="136" t="s">
        <v>442</v>
      </c>
      <c r="F2188" s="125" t="s">
        <v>19</v>
      </c>
      <c r="G2188" s="137" t="s">
        <v>984</v>
      </c>
      <c r="H2188" s="97" t="s">
        <v>443</v>
      </c>
      <c r="I2188" s="138" t="s">
        <v>985</v>
      </c>
      <c r="J2188" s="60"/>
      <c r="K2188" s="82"/>
      <c r="L2188" s="82"/>
      <c r="M2188" s="83"/>
      <c r="N2188" s="48"/>
      <c r="O2188" s="84"/>
    </row>
    <row r="2189" spans="1:15" s="11" customFormat="1" ht="9.9499999999999993" customHeight="1">
      <c r="A2189" s="135"/>
      <c r="B2189" s="16"/>
      <c r="C2189" s="16"/>
      <c r="D2189" s="16"/>
      <c r="E2189" s="44" t="s">
        <v>871</v>
      </c>
      <c r="F2189" s="45" t="s">
        <v>464</v>
      </c>
      <c r="G2189" s="120">
        <v>0.4</v>
      </c>
      <c r="H2189" s="210">
        <v>19.09</v>
      </c>
      <c r="I2189" s="51">
        <f>ROUND(G2189*H2189,2)</f>
        <v>7.64</v>
      </c>
      <c r="J2189" s="60"/>
      <c r="K2189" s="82"/>
      <c r="L2189" s="82"/>
      <c r="M2189" s="83"/>
      <c r="N2189" s="48"/>
      <c r="O2189" s="85"/>
    </row>
    <row r="2190" spans="1:15" s="11" customFormat="1" ht="9.9499999999999993" customHeight="1">
      <c r="A2190" s="135"/>
      <c r="B2190" s="16"/>
      <c r="C2190" s="16"/>
      <c r="D2190" s="16"/>
      <c r="E2190" s="44" t="s">
        <v>483</v>
      </c>
      <c r="F2190" s="45" t="s">
        <v>464</v>
      </c>
      <c r="G2190" s="120">
        <v>0.3</v>
      </c>
      <c r="H2190" s="133" t="s">
        <v>485</v>
      </c>
      <c r="I2190" s="51">
        <f>ROUND(G2190*H2190,2)</f>
        <v>4.34</v>
      </c>
      <c r="J2190" s="60"/>
      <c r="K2190" s="82"/>
      <c r="L2190" s="82"/>
      <c r="M2190" s="83"/>
      <c r="N2190" s="48"/>
      <c r="O2190" s="85"/>
    </row>
    <row r="2191" spans="1:15" s="11" customFormat="1" ht="20.100000000000001" customHeight="1">
      <c r="A2191" s="135"/>
      <c r="B2191" s="16"/>
      <c r="C2191" s="16"/>
      <c r="D2191" s="16"/>
      <c r="E2191" s="44" t="s">
        <v>1025</v>
      </c>
      <c r="F2191" s="45" t="s">
        <v>19</v>
      </c>
      <c r="G2191" s="184">
        <v>1</v>
      </c>
      <c r="H2191" s="121">
        <v>1615</v>
      </c>
      <c r="I2191" s="48">
        <f>ROUND(G2191*H2191,2)</f>
        <v>1615</v>
      </c>
      <c r="J2191" s="60"/>
      <c r="K2191" s="82"/>
      <c r="L2191" s="82"/>
      <c r="M2191" s="83"/>
      <c r="N2191" s="48"/>
      <c r="O2191" s="85"/>
    </row>
    <row r="2192" spans="1:15" s="11" customFormat="1" ht="13.7" customHeight="1">
      <c r="A2192" s="135"/>
      <c r="B2192" s="16"/>
      <c r="C2192" s="16"/>
      <c r="D2192" s="16"/>
      <c r="E2192" s="124"/>
      <c r="F2192" s="177" t="s">
        <v>451</v>
      </c>
      <c r="G2192" s="178"/>
      <c r="H2192" s="179"/>
      <c r="I2192" s="168">
        <f>SUM(I2189:I2191)</f>
        <v>1626.98</v>
      </c>
      <c r="J2192" s="60"/>
      <c r="K2192" s="82"/>
      <c r="L2192" s="82"/>
      <c r="M2192" s="83"/>
      <c r="N2192" s="48"/>
      <c r="O2192" s="85"/>
    </row>
    <row r="2193" spans="1:15" s="11" customFormat="1" ht="20.100000000000001" customHeight="1">
      <c r="A2193" s="196">
        <v>4264</v>
      </c>
      <c r="B2193" s="201"/>
      <c r="C2193" s="202" t="s">
        <v>13</v>
      </c>
      <c r="D2193" s="202" t="s">
        <v>1026</v>
      </c>
      <c r="E2193" s="203" t="s">
        <v>1027</v>
      </c>
      <c r="F2193" s="213" t="s">
        <v>19</v>
      </c>
      <c r="G2193" s="204">
        <v>42.85</v>
      </c>
      <c r="H2193" s="219">
        <v>42.85</v>
      </c>
      <c r="I2193" s="220"/>
      <c r="J2193" s="60"/>
      <c r="K2193" s="82"/>
      <c r="L2193" s="82"/>
      <c r="M2193" s="83"/>
      <c r="N2193" s="48"/>
      <c r="O2193" s="85"/>
    </row>
    <row r="2194" spans="1:15" s="11" customFormat="1" ht="9.9499999999999993" customHeight="1">
      <c r="A2194" s="135"/>
      <c r="B2194" s="205"/>
      <c r="C2194" s="205"/>
      <c r="D2194" s="205"/>
      <c r="E2194" s="136" t="s">
        <v>442</v>
      </c>
      <c r="F2194" s="125" t="s">
        <v>19</v>
      </c>
      <c r="G2194" s="137" t="s">
        <v>984</v>
      </c>
      <c r="H2194" s="97" t="s">
        <v>443</v>
      </c>
      <c r="I2194" s="138" t="s">
        <v>985</v>
      </c>
      <c r="J2194" s="60"/>
      <c r="K2194" s="82"/>
      <c r="L2194" s="82"/>
      <c r="M2194" s="83"/>
      <c r="N2194" s="48"/>
      <c r="O2194" s="85"/>
    </row>
    <row r="2195" spans="1:15" s="11" customFormat="1" ht="20.100000000000001" customHeight="1">
      <c r="A2195" s="135"/>
      <c r="B2195" s="205"/>
      <c r="C2195" s="205"/>
      <c r="D2195" s="205"/>
      <c r="E2195" s="44" t="s">
        <v>1028</v>
      </c>
      <c r="F2195" s="45" t="s">
        <v>879</v>
      </c>
      <c r="G2195" s="147">
        <v>1</v>
      </c>
      <c r="H2195" s="221">
        <v>30.85</v>
      </c>
      <c r="I2195" s="51">
        <f>ROUND(G2195*H2195,2)</f>
        <v>30.85</v>
      </c>
      <c r="J2195" s="60"/>
      <c r="K2195" s="82"/>
      <c r="L2195" s="82"/>
      <c r="M2195" s="83"/>
      <c r="N2195" s="48"/>
      <c r="O2195" s="85"/>
    </row>
    <row r="2196" spans="1:15" s="11" customFormat="1" ht="13.7" customHeight="1">
      <c r="A2196" s="135"/>
      <c r="B2196" s="205"/>
      <c r="C2196" s="205"/>
      <c r="D2196" s="205"/>
      <c r="E2196" s="124"/>
      <c r="F2196" s="177" t="s">
        <v>451</v>
      </c>
      <c r="G2196" s="178"/>
      <c r="H2196" s="179"/>
      <c r="I2196" s="168">
        <f>SUM(I2195)</f>
        <v>30.85</v>
      </c>
      <c r="J2196" s="60"/>
      <c r="K2196" s="82"/>
      <c r="L2196" s="82"/>
      <c r="M2196" s="83"/>
      <c r="N2196" s="48"/>
      <c r="O2196" s="85"/>
    </row>
    <row r="2197" spans="1:15" s="11" customFormat="1" ht="9.9499999999999993" customHeight="1">
      <c r="A2197" s="196">
        <v>4265</v>
      </c>
      <c r="B2197" s="201"/>
      <c r="C2197" s="202" t="s">
        <v>13</v>
      </c>
      <c r="D2197" s="202" t="s">
        <v>1029</v>
      </c>
      <c r="E2197" s="203" t="s">
        <v>1030</v>
      </c>
      <c r="F2197" s="213" t="s">
        <v>19</v>
      </c>
      <c r="G2197" s="204">
        <v>25.59</v>
      </c>
      <c r="H2197" s="219">
        <v>25.59</v>
      </c>
      <c r="I2197" s="220"/>
      <c r="J2197" s="60"/>
      <c r="K2197" s="82"/>
      <c r="L2197" s="82"/>
      <c r="M2197" s="83"/>
      <c r="N2197" s="48"/>
      <c r="O2197" s="85"/>
    </row>
    <row r="2198" spans="1:15" s="11" customFormat="1" ht="9.9499999999999993" customHeight="1">
      <c r="A2198" s="135"/>
      <c r="B2198" s="205"/>
      <c r="C2198" s="205"/>
      <c r="D2198" s="205"/>
      <c r="E2198" s="136" t="s">
        <v>442</v>
      </c>
      <c r="F2198" s="125" t="s">
        <v>19</v>
      </c>
      <c r="G2198" s="137" t="s">
        <v>984</v>
      </c>
      <c r="H2198" s="97" t="s">
        <v>443</v>
      </c>
      <c r="I2198" s="138" t="s">
        <v>985</v>
      </c>
      <c r="J2198" s="60"/>
      <c r="K2198" s="82"/>
      <c r="L2198" s="82"/>
      <c r="M2198" s="83"/>
      <c r="N2198" s="48"/>
      <c r="O2198" s="85"/>
    </row>
    <row r="2199" spans="1:15" s="11" customFormat="1" ht="9.9499999999999993" customHeight="1">
      <c r="A2199" s="135"/>
      <c r="B2199" s="205"/>
      <c r="C2199" s="205"/>
      <c r="D2199" s="205"/>
      <c r="E2199" s="44" t="s">
        <v>1031</v>
      </c>
      <c r="F2199" s="45" t="s">
        <v>19</v>
      </c>
      <c r="G2199" s="147">
        <v>1</v>
      </c>
      <c r="H2199" s="221">
        <v>18.420000000000002</v>
      </c>
      <c r="I2199" s="51">
        <f>ROUND(G2199*H2199,2)</f>
        <v>18.420000000000002</v>
      </c>
      <c r="J2199" s="60"/>
      <c r="K2199" s="82"/>
      <c r="L2199" s="82"/>
      <c r="M2199" s="83"/>
      <c r="N2199" s="48"/>
      <c r="O2199" s="85"/>
    </row>
    <row r="2200" spans="1:15" s="11" customFormat="1" ht="13.7" customHeight="1">
      <c r="A2200" s="135"/>
      <c r="B2200" s="205"/>
      <c r="C2200" s="205"/>
      <c r="D2200" s="205"/>
      <c r="E2200" s="124"/>
      <c r="F2200" s="177" t="s">
        <v>451</v>
      </c>
      <c r="G2200" s="178"/>
      <c r="H2200" s="179"/>
      <c r="I2200" s="168">
        <f>SUM(I2199)</f>
        <v>18.420000000000002</v>
      </c>
      <c r="J2200" s="60"/>
      <c r="K2200" s="82"/>
      <c r="L2200" s="82"/>
      <c r="M2200" s="83"/>
      <c r="N2200" s="48"/>
      <c r="O2200" s="85"/>
    </row>
    <row r="2201" spans="1:15" s="11" customFormat="1" ht="20.100000000000001" customHeight="1">
      <c r="A2201" s="196">
        <v>4266</v>
      </c>
      <c r="B2201" s="201"/>
      <c r="C2201" s="202" t="s">
        <v>12</v>
      </c>
      <c r="D2201" s="202" t="s">
        <v>358</v>
      </c>
      <c r="E2201" s="203" t="s">
        <v>359</v>
      </c>
      <c r="F2201" s="213" t="s">
        <v>297</v>
      </c>
      <c r="G2201" s="204">
        <v>105.67</v>
      </c>
      <c r="H2201" s="219">
        <v>105.67</v>
      </c>
      <c r="I2201" s="220"/>
      <c r="J2201" s="60"/>
      <c r="K2201" s="82"/>
      <c r="L2201" s="82"/>
      <c r="M2201" s="83"/>
      <c r="N2201" s="48"/>
      <c r="O2201" s="85"/>
    </row>
    <row r="2202" spans="1:15" s="11" customFormat="1" ht="9.9499999999999993" customHeight="1">
      <c r="A2202" s="135"/>
      <c r="B2202" s="205"/>
      <c r="C2202" s="205"/>
      <c r="D2202" s="205"/>
      <c r="E2202" s="136" t="s">
        <v>442</v>
      </c>
      <c r="F2202" s="125" t="s">
        <v>19</v>
      </c>
      <c r="G2202" s="137" t="s">
        <v>984</v>
      </c>
      <c r="H2202" s="97" t="s">
        <v>443</v>
      </c>
      <c r="I2202" s="138" t="s">
        <v>985</v>
      </c>
      <c r="J2202" s="60"/>
      <c r="K2202" s="82"/>
      <c r="L2202" s="82"/>
      <c r="M2202" s="83"/>
      <c r="N2202" s="48"/>
      <c r="O2202" s="85"/>
    </row>
    <row r="2203" spans="1:15" s="11" customFormat="1" ht="20.100000000000001" customHeight="1">
      <c r="A2203" s="135"/>
      <c r="B2203" s="205"/>
      <c r="C2203" s="205"/>
      <c r="D2203" s="205"/>
      <c r="E2203" s="44" t="s">
        <v>359</v>
      </c>
      <c r="F2203" s="45" t="s">
        <v>19</v>
      </c>
      <c r="G2203" s="147">
        <v>1</v>
      </c>
      <c r="H2203" s="221">
        <v>76.08</v>
      </c>
      <c r="I2203" s="51">
        <f>ROUND(G2203*H2203,2)</f>
        <v>76.08</v>
      </c>
      <c r="J2203" s="60"/>
      <c r="K2203" s="82"/>
      <c r="L2203" s="82"/>
      <c r="M2203" s="83"/>
      <c r="N2203" s="48"/>
      <c r="O2203" s="85"/>
    </row>
    <row r="2204" spans="1:15" s="11" customFormat="1" ht="13.7" customHeight="1">
      <c r="A2204" s="135"/>
      <c r="B2204" s="205"/>
      <c r="C2204" s="205"/>
      <c r="D2204" s="205"/>
      <c r="E2204" s="124"/>
      <c r="F2204" s="177" t="s">
        <v>451</v>
      </c>
      <c r="G2204" s="178"/>
      <c r="H2204" s="179"/>
      <c r="I2204" s="168">
        <f>SUM(I2203)</f>
        <v>76.08</v>
      </c>
      <c r="J2204" s="60"/>
      <c r="K2204" s="82"/>
      <c r="L2204" s="82"/>
      <c r="M2204" s="83"/>
      <c r="N2204" s="48"/>
      <c r="O2204" s="85"/>
    </row>
    <row r="2205" spans="1:15" s="11" customFormat="1" ht="20.100000000000001" customHeight="1">
      <c r="A2205" s="196">
        <v>4267</v>
      </c>
      <c r="B2205" s="201"/>
      <c r="C2205" s="202" t="s">
        <v>13</v>
      </c>
      <c r="D2205" s="202" t="s">
        <v>1032</v>
      </c>
      <c r="E2205" s="203" t="s">
        <v>1033</v>
      </c>
      <c r="F2205" s="213" t="s">
        <v>297</v>
      </c>
      <c r="G2205" s="204">
        <v>264.07</v>
      </c>
      <c r="H2205" s="219">
        <v>264.07</v>
      </c>
      <c r="I2205" s="220"/>
      <c r="J2205" s="60"/>
      <c r="K2205" s="82"/>
      <c r="L2205" s="82"/>
      <c r="M2205" s="83"/>
      <c r="N2205" s="48"/>
      <c r="O2205" s="85"/>
    </row>
    <row r="2206" spans="1:15" s="11" customFormat="1" ht="9.9499999999999993" customHeight="1">
      <c r="A2206" s="135"/>
      <c r="B2206" s="205"/>
      <c r="C2206" s="205"/>
      <c r="D2206" s="205"/>
      <c r="E2206" s="136" t="s">
        <v>442</v>
      </c>
      <c r="F2206" s="125" t="s">
        <v>19</v>
      </c>
      <c r="G2206" s="137" t="s">
        <v>984</v>
      </c>
      <c r="H2206" s="97" t="s">
        <v>443</v>
      </c>
      <c r="I2206" s="138" t="s">
        <v>985</v>
      </c>
      <c r="J2206" s="60"/>
      <c r="K2206" s="82"/>
      <c r="L2206" s="82"/>
      <c r="M2206" s="83"/>
      <c r="N2206" s="48"/>
      <c r="O2206" s="85"/>
    </row>
    <row r="2207" spans="1:15" s="11" customFormat="1" ht="9.9499999999999993" customHeight="1">
      <c r="A2207" s="135"/>
      <c r="B2207" s="205"/>
      <c r="C2207" s="205"/>
      <c r="D2207" s="205"/>
      <c r="E2207" s="44" t="s">
        <v>1034</v>
      </c>
      <c r="F2207" s="45" t="s">
        <v>19</v>
      </c>
      <c r="G2207" s="147">
        <v>1</v>
      </c>
      <c r="H2207" s="214">
        <v>0.76</v>
      </c>
      <c r="I2207" s="51">
        <f>ROUND(G2207*H2207,2)</f>
        <v>0.76</v>
      </c>
      <c r="J2207" s="60"/>
      <c r="K2207" s="82"/>
      <c r="L2207" s="82"/>
      <c r="M2207" s="83"/>
      <c r="N2207" s="48"/>
      <c r="O2207" s="85"/>
    </row>
    <row r="2208" spans="1:15" s="11" customFormat="1" ht="9.9499999999999993" customHeight="1">
      <c r="A2208" s="135"/>
      <c r="B2208" s="205"/>
      <c r="C2208" s="205"/>
      <c r="D2208" s="205"/>
      <c r="E2208" s="44" t="s">
        <v>871</v>
      </c>
      <c r="F2208" s="45" t="s">
        <v>464</v>
      </c>
      <c r="G2208" s="120">
        <v>0.3</v>
      </c>
      <c r="H2208" s="210">
        <v>19.09</v>
      </c>
      <c r="I2208" s="51">
        <f>ROUND(G2208*H2208,2)</f>
        <v>5.73</v>
      </c>
      <c r="J2208" s="60"/>
      <c r="K2208" s="82"/>
      <c r="L2208" s="82"/>
      <c r="M2208" s="83"/>
      <c r="N2208" s="48"/>
      <c r="O2208" s="85"/>
    </row>
    <row r="2209" spans="1:15" s="11" customFormat="1" ht="9.9499999999999993" customHeight="1">
      <c r="A2209" s="135"/>
      <c r="B2209" s="205"/>
      <c r="C2209" s="205"/>
      <c r="D2209" s="205"/>
      <c r="E2209" s="44" t="s">
        <v>483</v>
      </c>
      <c r="F2209" s="45" t="s">
        <v>464</v>
      </c>
      <c r="G2209" s="120">
        <v>0.2</v>
      </c>
      <c r="H2209" s="133" t="s">
        <v>485</v>
      </c>
      <c r="I2209" s="51">
        <f>ROUND(G2209*H2209,2)</f>
        <v>2.89</v>
      </c>
      <c r="J2209" s="60"/>
      <c r="K2209" s="82"/>
      <c r="L2209" s="82"/>
      <c r="M2209" s="83"/>
      <c r="N2209" s="48"/>
      <c r="O2209" s="85"/>
    </row>
    <row r="2210" spans="1:15" s="11" customFormat="1" ht="9.9499999999999993" customHeight="1">
      <c r="A2210" s="135"/>
      <c r="B2210" s="205"/>
      <c r="C2210" s="205"/>
      <c r="D2210" s="205"/>
      <c r="E2210" s="44" t="s">
        <v>1035</v>
      </c>
      <c r="F2210" s="45" t="s">
        <v>19</v>
      </c>
      <c r="G2210" s="147">
        <v>1</v>
      </c>
      <c r="H2210" s="221">
        <v>180.75</v>
      </c>
      <c r="I2210" s="51">
        <f>ROUND(G2210*H2210,2)</f>
        <v>180.75</v>
      </c>
      <c r="J2210" s="60"/>
      <c r="K2210" s="82"/>
      <c r="L2210" s="82"/>
      <c r="M2210" s="83"/>
      <c r="N2210" s="48"/>
      <c r="O2210" s="85"/>
    </row>
    <row r="2211" spans="1:15" s="11" customFormat="1" ht="13.7" customHeight="1">
      <c r="A2211" s="135"/>
      <c r="B2211" s="205"/>
      <c r="C2211" s="205"/>
      <c r="D2211" s="205"/>
      <c r="E2211" s="124"/>
      <c r="F2211" s="177" t="s">
        <v>451</v>
      </c>
      <c r="G2211" s="178"/>
      <c r="H2211" s="179"/>
      <c r="I2211" s="168">
        <f>SUM(I2207:I2210)</f>
        <v>190.13</v>
      </c>
      <c r="J2211" s="60"/>
      <c r="K2211" s="82"/>
      <c r="L2211" s="82"/>
      <c r="M2211" s="83"/>
      <c r="N2211" s="48"/>
      <c r="O2211" s="85"/>
    </row>
    <row r="2212" spans="1:15" s="11" customFormat="1" ht="20.100000000000001" customHeight="1">
      <c r="A2212" s="196">
        <v>4268</v>
      </c>
      <c r="B2212" s="201"/>
      <c r="C2212" s="202" t="s">
        <v>13</v>
      </c>
      <c r="D2212" s="202" t="s">
        <v>1036</v>
      </c>
      <c r="E2212" s="203" t="s">
        <v>1037</v>
      </c>
      <c r="F2212" s="213" t="s">
        <v>297</v>
      </c>
      <c r="G2212" s="204">
        <v>321.22000000000003</v>
      </c>
      <c r="H2212" s="219">
        <v>321.22000000000003</v>
      </c>
      <c r="I2212" s="220"/>
      <c r="J2212" s="60"/>
      <c r="K2212" s="82"/>
      <c r="L2212" s="82"/>
      <c r="M2212" s="83"/>
      <c r="N2212" s="48"/>
      <c r="O2212" s="85"/>
    </row>
    <row r="2213" spans="1:15" s="11" customFormat="1" ht="9.9499999999999993" customHeight="1">
      <c r="A2213" s="135"/>
      <c r="B2213" s="205"/>
      <c r="C2213" s="205"/>
      <c r="D2213" s="205"/>
      <c r="E2213" s="136" t="s">
        <v>442</v>
      </c>
      <c r="F2213" s="125" t="s">
        <v>19</v>
      </c>
      <c r="G2213" s="137" t="s">
        <v>984</v>
      </c>
      <c r="H2213" s="97" t="s">
        <v>443</v>
      </c>
      <c r="I2213" s="138" t="s">
        <v>985</v>
      </c>
      <c r="J2213" s="60"/>
      <c r="K2213" s="82"/>
      <c r="L2213" s="82"/>
      <c r="M2213" s="83"/>
      <c r="N2213" s="48"/>
      <c r="O2213" s="85"/>
    </row>
    <row r="2214" spans="1:15" s="11" customFormat="1" ht="9.9499999999999993" customHeight="1">
      <c r="A2214" s="135"/>
      <c r="B2214" s="205"/>
      <c r="C2214" s="205"/>
      <c r="D2214" s="205"/>
      <c r="E2214" s="44" t="s">
        <v>1034</v>
      </c>
      <c r="F2214" s="45" t="s">
        <v>19</v>
      </c>
      <c r="G2214" s="147">
        <v>2</v>
      </c>
      <c r="H2214" s="214">
        <v>0.76</v>
      </c>
      <c r="I2214" s="51">
        <f>ROUND(G2214*H2214,2)</f>
        <v>1.52</v>
      </c>
      <c r="J2214" s="60"/>
      <c r="K2214" s="82"/>
      <c r="L2214" s="82"/>
      <c r="M2214" s="83"/>
      <c r="N2214" s="48"/>
      <c r="O2214" s="85"/>
    </row>
    <row r="2215" spans="1:15" s="11" customFormat="1" ht="9.9499999999999993" customHeight="1">
      <c r="A2215" s="135"/>
      <c r="B2215" s="205"/>
      <c r="C2215" s="205"/>
      <c r="D2215" s="205"/>
      <c r="E2215" s="44" t="s">
        <v>871</v>
      </c>
      <c r="F2215" s="45" t="s">
        <v>464</v>
      </c>
      <c r="G2215" s="120">
        <v>0.4</v>
      </c>
      <c r="H2215" s="210">
        <v>19.09</v>
      </c>
      <c r="I2215" s="51">
        <f>ROUND(G2215*H2215,2)</f>
        <v>7.64</v>
      </c>
      <c r="J2215" s="60"/>
      <c r="K2215" s="82"/>
      <c r="L2215" s="82"/>
      <c r="M2215" s="83"/>
      <c r="N2215" s="48"/>
      <c r="O2215" s="85"/>
    </row>
    <row r="2216" spans="1:15" s="11" customFormat="1" ht="9.9499999999999993" customHeight="1">
      <c r="A2216" s="135"/>
      <c r="B2216" s="205"/>
      <c r="C2216" s="205"/>
      <c r="D2216" s="205"/>
      <c r="E2216" s="44" t="s">
        <v>483</v>
      </c>
      <c r="F2216" s="45" t="s">
        <v>464</v>
      </c>
      <c r="G2216" s="120">
        <v>0.2</v>
      </c>
      <c r="H2216" s="133" t="s">
        <v>485</v>
      </c>
      <c r="I2216" s="51">
        <f>ROUND(G2216*H2216,2)</f>
        <v>2.89</v>
      </c>
      <c r="J2216" s="60"/>
      <c r="K2216" s="82"/>
      <c r="L2216" s="82"/>
      <c r="M2216" s="83"/>
      <c r="N2216" s="48"/>
      <c r="O2216" s="85"/>
    </row>
    <row r="2217" spans="1:15" s="11" customFormat="1" ht="9.9499999999999993" customHeight="1">
      <c r="A2217" s="135"/>
      <c r="B2217" s="205"/>
      <c r="C2217" s="205"/>
      <c r="D2217" s="205"/>
      <c r="E2217" s="44" t="s">
        <v>1038</v>
      </c>
      <c r="F2217" s="45" t="s">
        <v>19</v>
      </c>
      <c r="G2217" s="147">
        <v>1</v>
      </c>
      <c r="H2217" s="221">
        <v>220.55</v>
      </c>
      <c r="I2217" s="51">
        <f>ROUND(G2217*H2217,2)</f>
        <v>220.55</v>
      </c>
      <c r="J2217" s="60"/>
      <c r="K2217" s="82"/>
      <c r="L2217" s="82"/>
      <c r="M2217" s="83"/>
      <c r="N2217" s="48"/>
      <c r="O2217" s="85"/>
    </row>
    <row r="2218" spans="1:15" s="11" customFormat="1" ht="13.7" customHeight="1">
      <c r="A2218" s="135"/>
      <c r="B2218" s="205"/>
      <c r="C2218" s="205"/>
      <c r="D2218" s="205"/>
      <c r="E2218" s="124"/>
      <c r="F2218" s="177" t="s">
        <v>451</v>
      </c>
      <c r="G2218" s="178"/>
      <c r="H2218" s="179"/>
      <c r="I2218" s="168">
        <f>SUM(I2214:I2217)</f>
        <v>232.60000000000002</v>
      </c>
      <c r="J2218" s="60"/>
      <c r="K2218" s="82"/>
      <c r="L2218" s="82"/>
      <c r="M2218" s="83"/>
      <c r="N2218" s="48"/>
      <c r="O2218" s="85"/>
    </row>
    <row r="2219" spans="1:15" s="11" customFormat="1" ht="30" customHeight="1">
      <c r="A2219" s="196">
        <v>4269</v>
      </c>
      <c r="B2219" s="201"/>
      <c r="C2219" s="202" t="s">
        <v>13</v>
      </c>
      <c r="D2219" s="202" t="s">
        <v>1039</v>
      </c>
      <c r="E2219" s="203" t="s">
        <v>1040</v>
      </c>
      <c r="F2219" s="213" t="s">
        <v>297</v>
      </c>
      <c r="G2219" s="204">
        <v>1591.63</v>
      </c>
      <c r="H2219" s="219">
        <v>1591.63</v>
      </c>
      <c r="I2219" s="220"/>
      <c r="J2219" s="60"/>
      <c r="K2219" s="82"/>
      <c r="L2219" s="82"/>
      <c r="M2219" s="83"/>
      <c r="N2219" s="48"/>
      <c r="O2219" s="85"/>
    </row>
    <row r="2220" spans="1:15" s="11" customFormat="1" ht="9.9499999999999993" customHeight="1">
      <c r="A2220" s="135"/>
      <c r="B2220" s="205"/>
      <c r="C2220" s="205"/>
      <c r="D2220" s="205"/>
      <c r="E2220" s="136" t="s">
        <v>442</v>
      </c>
      <c r="F2220" s="125" t="s">
        <v>19</v>
      </c>
      <c r="G2220" s="137" t="s">
        <v>984</v>
      </c>
      <c r="H2220" s="97" t="s">
        <v>443</v>
      </c>
      <c r="I2220" s="138" t="s">
        <v>985</v>
      </c>
      <c r="J2220" s="60"/>
      <c r="K2220" s="82"/>
      <c r="L2220" s="82"/>
      <c r="M2220" s="83"/>
      <c r="N2220" s="48"/>
      <c r="O2220" s="85"/>
    </row>
    <row r="2221" spans="1:15" s="11" customFormat="1" ht="9.9499999999999993" customHeight="1">
      <c r="A2221" s="135"/>
      <c r="B2221" s="205"/>
      <c r="C2221" s="205"/>
      <c r="D2221" s="205"/>
      <c r="E2221" s="44" t="s">
        <v>871</v>
      </c>
      <c r="F2221" s="45" t="s">
        <v>464</v>
      </c>
      <c r="G2221" s="120">
        <v>0.85</v>
      </c>
      <c r="H2221" s="210">
        <v>19.09</v>
      </c>
      <c r="I2221" s="51">
        <f>ROUND(G2221*H2221,2)</f>
        <v>16.23</v>
      </c>
      <c r="J2221" s="60"/>
      <c r="K2221" s="82"/>
      <c r="L2221" s="82"/>
      <c r="M2221" s="83"/>
      <c r="N2221" s="48"/>
      <c r="O2221" s="85"/>
    </row>
    <row r="2222" spans="1:15" s="11" customFormat="1" ht="9.9499999999999993" customHeight="1">
      <c r="A2222" s="135"/>
      <c r="B2222" s="205"/>
      <c r="C2222" s="205"/>
      <c r="D2222" s="205"/>
      <c r="E2222" s="44" t="s">
        <v>483</v>
      </c>
      <c r="F2222" s="45" t="s">
        <v>464</v>
      </c>
      <c r="G2222" s="120">
        <v>0.88</v>
      </c>
      <c r="H2222" s="133" t="s">
        <v>485</v>
      </c>
      <c r="I2222" s="51">
        <f>ROUND(G2222*H2222,2)</f>
        <v>12.73</v>
      </c>
      <c r="J2222" s="60"/>
      <c r="K2222" s="82"/>
      <c r="L2222" s="82"/>
      <c r="M2222" s="83"/>
      <c r="N2222" s="48"/>
      <c r="O2222" s="85"/>
    </row>
    <row r="2223" spans="1:15" s="11" customFormat="1" ht="30" customHeight="1">
      <c r="A2223" s="135"/>
      <c r="B2223" s="205"/>
      <c r="C2223" s="205"/>
      <c r="D2223" s="205"/>
      <c r="E2223" s="44" t="s">
        <v>1041</v>
      </c>
      <c r="F2223" s="45" t="s">
        <v>19</v>
      </c>
      <c r="G2223" s="147">
        <v>1</v>
      </c>
      <c r="H2223" s="221">
        <v>1117</v>
      </c>
      <c r="I2223" s="48">
        <f>ROUND(G2223*H2223,2)</f>
        <v>1117</v>
      </c>
      <c r="J2223" s="60"/>
      <c r="K2223" s="82"/>
      <c r="L2223" s="82"/>
      <c r="M2223" s="83"/>
      <c r="N2223" s="48"/>
      <c r="O2223" s="85"/>
    </row>
    <row r="2224" spans="1:15" s="11" customFormat="1" ht="13.7" customHeight="1">
      <c r="A2224" s="135"/>
      <c r="B2224" s="205"/>
      <c r="C2224" s="205"/>
      <c r="D2224" s="205"/>
      <c r="E2224" s="124"/>
      <c r="F2224" s="177" t="s">
        <v>451</v>
      </c>
      <c r="G2224" s="178"/>
      <c r="H2224" s="179"/>
      <c r="I2224" s="168">
        <f>SUM(I2221:I2223)</f>
        <v>1145.96</v>
      </c>
      <c r="J2224" s="60"/>
      <c r="K2224" s="82"/>
      <c r="L2224" s="82"/>
      <c r="M2224" s="83"/>
      <c r="N2224" s="48"/>
      <c r="O2224" s="85"/>
    </row>
    <row r="2225" spans="1:15" s="11" customFormat="1" ht="30" customHeight="1">
      <c r="A2225" s="196">
        <v>4270</v>
      </c>
      <c r="B2225" s="201"/>
      <c r="C2225" s="202" t="s">
        <v>13</v>
      </c>
      <c r="D2225" s="202" t="s">
        <v>1042</v>
      </c>
      <c r="E2225" s="203" t="s">
        <v>1043</v>
      </c>
      <c r="F2225" s="213" t="s">
        <v>297</v>
      </c>
      <c r="G2225" s="204">
        <v>1298.18</v>
      </c>
      <c r="H2225" s="219">
        <v>1298.18</v>
      </c>
      <c r="I2225" s="220"/>
      <c r="J2225" s="60"/>
      <c r="K2225" s="82"/>
      <c r="L2225" s="82"/>
      <c r="M2225" s="83"/>
      <c r="N2225" s="48"/>
      <c r="O2225" s="85"/>
    </row>
    <row r="2226" spans="1:15" s="11" customFormat="1" ht="9.9499999999999993" customHeight="1">
      <c r="A2226" s="135"/>
      <c r="B2226" s="205"/>
      <c r="C2226" s="205"/>
      <c r="D2226" s="205"/>
      <c r="E2226" s="136" t="s">
        <v>442</v>
      </c>
      <c r="F2226" s="125" t="s">
        <v>19</v>
      </c>
      <c r="G2226" s="137" t="s">
        <v>984</v>
      </c>
      <c r="H2226" s="97" t="s">
        <v>443</v>
      </c>
      <c r="I2226" s="138" t="s">
        <v>985</v>
      </c>
      <c r="J2226" s="60"/>
      <c r="K2226" s="82"/>
      <c r="L2226" s="82"/>
      <c r="M2226" s="83"/>
      <c r="N2226" s="48"/>
      <c r="O2226" s="85"/>
    </row>
    <row r="2227" spans="1:15" s="11" customFormat="1" ht="9.9499999999999993" customHeight="1">
      <c r="A2227" s="135"/>
      <c r="B2227" s="205"/>
      <c r="C2227" s="205"/>
      <c r="D2227" s="205"/>
      <c r="E2227" s="44" t="s">
        <v>871</v>
      </c>
      <c r="F2227" s="45" t="s">
        <v>464</v>
      </c>
      <c r="G2227" s="120">
        <v>0.8</v>
      </c>
      <c r="H2227" s="210">
        <v>19.09</v>
      </c>
      <c r="I2227" s="51">
        <f>ROUND(G2227*H2227,2)</f>
        <v>15.27</v>
      </c>
      <c r="J2227" s="60"/>
      <c r="K2227" s="82"/>
      <c r="L2227" s="82"/>
      <c r="M2227" s="83"/>
      <c r="N2227" s="48"/>
      <c r="O2227" s="85"/>
    </row>
    <row r="2228" spans="1:15" s="11" customFormat="1" ht="9.9499999999999993" customHeight="1">
      <c r="A2228" s="135"/>
      <c r="B2228" s="205"/>
      <c r="C2228" s="205"/>
      <c r="D2228" s="205"/>
      <c r="E2228" s="44" t="s">
        <v>483</v>
      </c>
      <c r="F2228" s="45" t="s">
        <v>464</v>
      </c>
      <c r="G2228" s="120">
        <v>0.8</v>
      </c>
      <c r="H2228" s="133" t="s">
        <v>485</v>
      </c>
      <c r="I2228" s="51">
        <f>ROUND(G2228*H2228,2)</f>
        <v>11.58</v>
      </c>
      <c r="J2228" s="60"/>
      <c r="K2228" s="82"/>
      <c r="L2228" s="82"/>
      <c r="M2228" s="83"/>
      <c r="N2228" s="48"/>
      <c r="O2228" s="85"/>
    </row>
    <row r="2229" spans="1:15" s="11" customFormat="1" ht="30" customHeight="1">
      <c r="A2229" s="135"/>
      <c r="B2229" s="205"/>
      <c r="C2229" s="205"/>
      <c r="D2229" s="205"/>
      <c r="E2229" s="44" t="s">
        <v>1044</v>
      </c>
      <c r="F2229" s="45" t="s">
        <v>19</v>
      </c>
      <c r="G2229" s="147">
        <v>1</v>
      </c>
      <c r="H2229" s="221">
        <v>907.84</v>
      </c>
      <c r="I2229" s="51">
        <f>ROUND(G2229*H2229,2)</f>
        <v>907.84</v>
      </c>
      <c r="J2229" s="60"/>
      <c r="K2229" s="82"/>
      <c r="L2229" s="82"/>
      <c r="M2229" s="83"/>
      <c r="N2229" s="48"/>
      <c r="O2229" s="85"/>
    </row>
    <row r="2230" spans="1:15" s="11" customFormat="1" ht="13.7" customHeight="1">
      <c r="A2230" s="135"/>
      <c r="B2230" s="205"/>
      <c r="C2230" s="205"/>
      <c r="D2230" s="205"/>
      <c r="E2230" s="124"/>
      <c r="F2230" s="177" t="s">
        <v>451</v>
      </c>
      <c r="G2230" s="178"/>
      <c r="H2230" s="179"/>
      <c r="I2230" s="168">
        <f>SUM(I2227:I2229)</f>
        <v>934.69</v>
      </c>
      <c r="J2230" s="60"/>
      <c r="K2230" s="82"/>
      <c r="L2230" s="82"/>
      <c r="M2230" s="83"/>
      <c r="N2230" s="48"/>
      <c r="O2230" s="85"/>
    </row>
    <row r="2231" spans="1:15" s="11" customFormat="1" ht="30" customHeight="1">
      <c r="A2231" s="196">
        <v>4271</v>
      </c>
      <c r="B2231" s="201"/>
      <c r="C2231" s="202" t="s">
        <v>13</v>
      </c>
      <c r="D2231" s="202" t="s">
        <v>1045</v>
      </c>
      <c r="E2231" s="203" t="s">
        <v>1046</v>
      </c>
      <c r="F2231" s="213" t="s">
        <v>297</v>
      </c>
      <c r="G2231" s="204">
        <v>1124.76</v>
      </c>
      <c r="H2231" s="219">
        <v>1124.76</v>
      </c>
      <c r="I2231" s="220"/>
      <c r="J2231" s="60"/>
      <c r="K2231" s="82"/>
      <c r="L2231" s="82"/>
      <c r="M2231" s="83"/>
      <c r="N2231" s="48"/>
      <c r="O2231" s="85"/>
    </row>
    <row r="2232" spans="1:15" s="11" customFormat="1" ht="9.9499999999999993" customHeight="1">
      <c r="A2232" s="135"/>
      <c r="B2232" s="205"/>
      <c r="C2232" s="205"/>
      <c r="D2232" s="205"/>
      <c r="E2232" s="136" t="s">
        <v>442</v>
      </c>
      <c r="F2232" s="125" t="s">
        <v>19</v>
      </c>
      <c r="G2232" s="137" t="s">
        <v>984</v>
      </c>
      <c r="H2232" s="97" t="s">
        <v>443</v>
      </c>
      <c r="I2232" s="138" t="s">
        <v>985</v>
      </c>
      <c r="J2232" s="60"/>
      <c r="K2232" s="82"/>
      <c r="L2232" s="82"/>
      <c r="M2232" s="83"/>
      <c r="N2232" s="48"/>
      <c r="O2232" s="85"/>
    </row>
    <row r="2233" spans="1:15" s="11" customFormat="1" ht="9.9499999999999993" customHeight="1">
      <c r="A2233" s="135"/>
      <c r="B2233" s="205"/>
      <c r="C2233" s="205"/>
      <c r="D2233" s="205"/>
      <c r="E2233" s="44" t="s">
        <v>871</v>
      </c>
      <c r="F2233" s="45" t="s">
        <v>464</v>
      </c>
      <c r="G2233" s="120">
        <v>0.7</v>
      </c>
      <c r="H2233" s="210">
        <v>19.09</v>
      </c>
      <c r="I2233" s="51">
        <f>ROUND(G2233*H2233,2)</f>
        <v>13.36</v>
      </c>
      <c r="J2233" s="60"/>
      <c r="K2233" s="82"/>
      <c r="L2233" s="82"/>
      <c r="M2233" s="83"/>
      <c r="N2233" s="48"/>
      <c r="O2233" s="85"/>
    </row>
    <row r="2234" spans="1:15" s="11" customFormat="1" ht="9.9499999999999993" customHeight="1">
      <c r="A2234" s="135"/>
      <c r="B2234" s="205"/>
      <c r="C2234" s="205"/>
      <c r="D2234" s="205"/>
      <c r="E2234" s="44" t="s">
        <v>483</v>
      </c>
      <c r="F2234" s="45" t="s">
        <v>464</v>
      </c>
      <c r="G2234" s="120">
        <v>0.7</v>
      </c>
      <c r="H2234" s="133" t="s">
        <v>485</v>
      </c>
      <c r="I2234" s="51">
        <f>ROUND(G2234*H2234,2)</f>
        <v>10.130000000000001</v>
      </c>
      <c r="J2234" s="60"/>
      <c r="K2234" s="82"/>
      <c r="L2234" s="82"/>
      <c r="M2234" s="83"/>
      <c r="N2234" s="48"/>
      <c r="O2234" s="85"/>
    </row>
    <row r="2235" spans="1:15" s="11" customFormat="1" ht="30" customHeight="1">
      <c r="A2235" s="135"/>
      <c r="B2235" s="205"/>
      <c r="C2235" s="205"/>
      <c r="D2235" s="205"/>
      <c r="E2235" s="44" t="s">
        <v>1047</v>
      </c>
      <c r="F2235" s="45" t="s">
        <v>19</v>
      </c>
      <c r="G2235" s="147">
        <v>1</v>
      </c>
      <c r="H2235" s="221">
        <v>786.34</v>
      </c>
      <c r="I2235" s="51">
        <f>ROUND(G2235*H2235,2)</f>
        <v>786.34</v>
      </c>
      <c r="J2235" s="60"/>
      <c r="K2235" s="82"/>
      <c r="L2235" s="82"/>
      <c r="M2235" s="83"/>
      <c r="N2235" s="48"/>
      <c r="O2235" s="85"/>
    </row>
    <row r="2236" spans="1:15" s="11" customFormat="1" ht="13.7" customHeight="1">
      <c r="A2236" s="135"/>
      <c r="B2236" s="205"/>
      <c r="C2236" s="205"/>
      <c r="D2236" s="205"/>
      <c r="E2236" s="124"/>
      <c r="F2236" s="177" t="s">
        <v>451</v>
      </c>
      <c r="G2236" s="178"/>
      <c r="H2236" s="179"/>
      <c r="I2236" s="168">
        <f>SUM(I2233:I2235)</f>
        <v>809.83</v>
      </c>
      <c r="J2236" s="60"/>
      <c r="K2236" s="82"/>
      <c r="L2236" s="82"/>
      <c r="M2236" s="83"/>
      <c r="N2236" s="48"/>
      <c r="O2236" s="85"/>
    </row>
    <row r="2237" spans="1:15" s="11" customFormat="1" ht="9.9499999999999993" customHeight="1">
      <c r="A2237" s="196">
        <v>4272</v>
      </c>
      <c r="B2237" s="201"/>
      <c r="C2237" s="202" t="s">
        <v>13</v>
      </c>
      <c r="D2237" s="202" t="s">
        <v>1048</v>
      </c>
      <c r="E2237" s="203" t="s">
        <v>1049</v>
      </c>
      <c r="F2237" s="213" t="s">
        <v>297</v>
      </c>
      <c r="G2237" s="204">
        <v>65.44</v>
      </c>
      <c r="H2237" s="219">
        <v>65.44</v>
      </c>
      <c r="I2237" s="220"/>
      <c r="J2237" s="60"/>
      <c r="K2237" s="82"/>
      <c r="L2237" s="82"/>
      <c r="M2237" s="83"/>
      <c r="N2237" s="48"/>
      <c r="O2237" s="85"/>
    </row>
    <row r="2238" spans="1:15" s="11" customFormat="1" ht="9.9499999999999993" customHeight="1">
      <c r="A2238" s="135"/>
      <c r="B2238" s="205"/>
      <c r="C2238" s="205"/>
      <c r="D2238" s="205"/>
      <c r="E2238" s="136" t="s">
        <v>442</v>
      </c>
      <c r="F2238" s="125" t="s">
        <v>19</v>
      </c>
      <c r="G2238" s="137" t="s">
        <v>984</v>
      </c>
      <c r="H2238" s="97" t="s">
        <v>443</v>
      </c>
      <c r="I2238" s="138" t="s">
        <v>985</v>
      </c>
      <c r="J2238" s="60"/>
      <c r="K2238" s="82"/>
      <c r="L2238" s="82"/>
      <c r="M2238" s="83"/>
      <c r="N2238" s="48"/>
      <c r="O2238" s="85"/>
    </row>
    <row r="2239" spans="1:15" s="11" customFormat="1" ht="9.9499999999999993" customHeight="1">
      <c r="A2239" s="135"/>
      <c r="B2239" s="205"/>
      <c r="C2239" s="205"/>
      <c r="D2239" s="205"/>
      <c r="E2239" s="44" t="s">
        <v>871</v>
      </c>
      <c r="F2239" s="45" t="s">
        <v>464</v>
      </c>
      <c r="G2239" s="120">
        <v>0.5</v>
      </c>
      <c r="H2239" s="210">
        <v>19.09</v>
      </c>
      <c r="I2239" s="51">
        <f>ROUND(G2239*H2239,2)</f>
        <v>9.5500000000000007</v>
      </c>
      <c r="J2239" s="60"/>
      <c r="K2239" s="82"/>
      <c r="L2239" s="82"/>
      <c r="M2239" s="83"/>
      <c r="N2239" s="48"/>
      <c r="O2239" s="85"/>
    </row>
    <row r="2240" spans="1:15" s="11" customFormat="1" ht="9.9499999999999993" customHeight="1">
      <c r="A2240" s="135"/>
      <c r="B2240" s="205"/>
      <c r="C2240" s="205"/>
      <c r="D2240" s="205"/>
      <c r="E2240" s="44" t="s">
        <v>483</v>
      </c>
      <c r="F2240" s="45" t="s">
        <v>464</v>
      </c>
      <c r="G2240" s="120">
        <v>0.5</v>
      </c>
      <c r="H2240" s="133" t="s">
        <v>485</v>
      </c>
      <c r="I2240" s="51">
        <f>ROUND(G2240*H2240,2)</f>
        <v>7.24</v>
      </c>
      <c r="J2240" s="60"/>
      <c r="K2240" s="82"/>
      <c r="L2240" s="82"/>
      <c r="M2240" s="83"/>
      <c r="N2240" s="48"/>
      <c r="O2240" s="85"/>
    </row>
    <row r="2241" spans="1:15" s="11" customFormat="1" ht="9.9499999999999993" customHeight="1">
      <c r="A2241" s="135"/>
      <c r="B2241" s="205"/>
      <c r="C2241" s="205"/>
      <c r="D2241" s="205"/>
      <c r="E2241" s="44" t="s">
        <v>1050</v>
      </c>
      <c r="F2241" s="45" t="s">
        <v>19</v>
      </c>
      <c r="G2241" s="147">
        <v>1</v>
      </c>
      <c r="H2241" s="221">
        <v>30.33</v>
      </c>
      <c r="I2241" s="51">
        <f>ROUND(G2241*H2241,2)</f>
        <v>30.33</v>
      </c>
      <c r="J2241" s="60"/>
      <c r="K2241" s="82"/>
      <c r="L2241" s="82"/>
      <c r="M2241" s="83"/>
      <c r="N2241" s="48"/>
      <c r="O2241" s="85"/>
    </row>
    <row r="2242" spans="1:15" s="11" customFormat="1" ht="13.7" customHeight="1">
      <c r="A2242" s="135"/>
      <c r="B2242" s="205"/>
      <c r="C2242" s="205"/>
      <c r="D2242" s="205"/>
      <c r="E2242" s="124"/>
      <c r="F2242" s="177" t="s">
        <v>451</v>
      </c>
      <c r="G2242" s="178"/>
      <c r="H2242" s="179"/>
      <c r="I2242" s="168">
        <f>SUM(I2239:I2241)</f>
        <v>47.12</v>
      </c>
      <c r="J2242" s="60"/>
      <c r="K2242" s="82"/>
      <c r="L2242" s="82"/>
      <c r="M2242" s="83"/>
      <c r="N2242" s="48"/>
      <c r="O2242" s="85"/>
    </row>
    <row r="2243" spans="1:15" s="11" customFormat="1" ht="20.100000000000001" customHeight="1">
      <c r="A2243" s="196">
        <v>4273</v>
      </c>
      <c r="B2243" s="110" t="s">
        <v>244</v>
      </c>
      <c r="C2243" s="110" t="s">
        <v>13</v>
      </c>
      <c r="D2243" s="110" t="s">
        <v>1051</v>
      </c>
      <c r="E2243" s="111" t="s">
        <v>1052</v>
      </c>
      <c r="F2243" s="112" t="s">
        <v>297</v>
      </c>
      <c r="G2243" s="129">
        <v>1500</v>
      </c>
      <c r="H2243" s="219">
        <v>1500</v>
      </c>
      <c r="I2243" s="220"/>
      <c r="J2243" s="60"/>
      <c r="K2243" s="222">
        <f>ROUND(H2243*0.72,2)</f>
        <v>1080</v>
      </c>
      <c r="L2243" s="83"/>
      <c r="M2243" s="48"/>
      <c r="N2243" s="48"/>
    </row>
    <row r="2244" spans="1:15" s="11" customFormat="1" ht="9.9499999999999993" customHeight="1">
      <c r="A2244" s="135"/>
      <c r="B2244" s="16"/>
      <c r="C2244" s="16"/>
      <c r="D2244" s="16"/>
      <c r="E2244" s="136" t="s">
        <v>442</v>
      </c>
      <c r="F2244" s="125" t="s">
        <v>19</v>
      </c>
      <c r="G2244" s="137" t="s">
        <v>984</v>
      </c>
      <c r="H2244" s="97" t="s">
        <v>443</v>
      </c>
      <c r="I2244" s="138" t="s">
        <v>985</v>
      </c>
      <c r="J2244" s="223"/>
      <c r="K2244" s="224"/>
      <c r="L2244" s="225"/>
      <c r="M2244" s="226"/>
      <c r="N2244" s="226"/>
    </row>
    <row r="2245" spans="1:15" s="11" customFormat="1" ht="20.100000000000001" customHeight="1">
      <c r="A2245" s="135"/>
      <c r="B2245" s="16"/>
      <c r="C2245" s="16"/>
      <c r="D2245" s="16"/>
      <c r="E2245" s="44" t="s">
        <v>1053</v>
      </c>
      <c r="F2245" s="45" t="s">
        <v>19</v>
      </c>
      <c r="G2245" s="147">
        <v>1</v>
      </c>
      <c r="H2245" s="221">
        <v>1080</v>
      </c>
      <c r="I2245" s="48">
        <f>ROUND(G2245*H2245,2)</f>
        <v>1080</v>
      </c>
      <c r="J2245" s="227"/>
      <c r="K2245" s="228"/>
      <c r="L2245" s="229"/>
      <c r="M2245" s="230"/>
      <c r="N2245" s="230"/>
    </row>
    <row r="2246" spans="1:15" s="11" customFormat="1" ht="13.7" customHeight="1">
      <c r="A2246" s="135"/>
      <c r="B2246" s="16"/>
      <c r="C2246" s="16"/>
      <c r="D2246" s="16"/>
      <c r="E2246" s="124"/>
      <c r="F2246" s="177" t="s">
        <v>451</v>
      </c>
      <c r="G2246" s="178"/>
      <c r="H2246" s="179"/>
      <c r="I2246" s="168">
        <f>SUM(I2245)</f>
        <v>1080</v>
      </c>
      <c r="J2246" s="227"/>
      <c r="K2246" s="228"/>
      <c r="L2246" s="229"/>
      <c r="M2246" s="230"/>
      <c r="N2246" s="230"/>
    </row>
    <row r="2247" spans="1:15" s="11" customFormat="1" ht="20.100000000000001" customHeight="1">
      <c r="A2247" s="196">
        <v>4274</v>
      </c>
      <c r="B2247" s="110" t="s">
        <v>244</v>
      </c>
      <c r="C2247" s="110" t="s">
        <v>12</v>
      </c>
      <c r="D2247" s="132">
        <v>91924</v>
      </c>
      <c r="E2247" s="111" t="str">
        <f>VLOOKUP(D2247,SERVIÇOS_AGOST!$A$7:$D$7425,2,0)</f>
        <v>CABO DE COBRE FLEXÍVEL ISOLADO, 1,5 MM², ANTI-CHAMA 450/750 V, PARA CIRCUITOS TERMINAIS - FORNECIMENTO E INSTALAÇÃO. AF_12/2015</v>
      </c>
      <c r="F2247" s="112" t="str">
        <f>VLOOKUP(D2247,SERVIÇOS_AGOST!$A$7:$D$7425,3,0)</f>
        <v>M</v>
      </c>
      <c r="G2247" s="129">
        <f>VLOOKUP(D2247,SERVIÇOS_AGOST!$A$7:$D$7425,4,0)</f>
        <v>2.48</v>
      </c>
      <c r="H2247" s="114">
        <v>2.48</v>
      </c>
      <c r="I2247" s="115"/>
    </row>
    <row r="2248" spans="1:15" s="11" customFormat="1" ht="9.9499999999999993" customHeight="1">
      <c r="A2248" s="135"/>
      <c r="B2248" s="16"/>
      <c r="C2248" s="16"/>
      <c r="D2248" s="16"/>
      <c r="E2248" s="136" t="s">
        <v>442</v>
      </c>
      <c r="F2248" s="125" t="s">
        <v>19</v>
      </c>
      <c r="G2248" s="137" t="s">
        <v>984</v>
      </c>
      <c r="H2248" s="97" t="s">
        <v>443</v>
      </c>
      <c r="I2248" s="138" t="s">
        <v>985</v>
      </c>
      <c r="J2248" s="227"/>
      <c r="K2248" s="228"/>
      <c r="L2248" s="229"/>
      <c r="M2248" s="230"/>
      <c r="N2248" s="230"/>
    </row>
    <row r="2249" spans="1:15" s="11" customFormat="1" ht="9.9499999999999993" customHeight="1">
      <c r="A2249" s="135"/>
      <c r="B2249" s="16"/>
      <c r="C2249" s="16"/>
      <c r="D2249" s="16"/>
      <c r="E2249" s="44" t="s">
        <v>990</v>
      </c>
      <c r="F2249" s="45" t="s">
        <v>464</v>
      </c>
      <c r="G2249" s="147">
        <v>0.02</v>
      </c>
      <c r="H2249" s="133" t="s">
        <v>992</v>
      </c>
      <c r="I2249" s="51">
        <f>ROUND(G2249*H2249,2)</f>
        <v>0.3</v>
      </c>
    </row>
    <row r="2250" spans="1:15" s="11" customFormat="1" ht="9.9499999999999993" customHeight="1">
      <c r="A2250" s="135"/>
      <c r="B2250" s="16"/>
      <c r="C2250" s="16"/>
      <c r="D2250" s="16"/>
      <c r="E2250" s="44" t="s">
        <v>871</v>
      </c>
      <c r="F2250" s="45" t="s">
        <v>464</v>
      </c>
      <c r="G2250" s="147">
        <v>0.02</v>
      </c>
      <c r="H2250" s="210">
        <v>19.09</v>
      </c>
      <c r="I2250" s="51">
        <f>ROUND(G2250*H2250,2)</f>
        <v>0.38</v>
      </c>
    </row>
    <row r="2251" spans="1:15" s="11" customFormat="1" ht="20.100000000000001" customHeight="1">
      <c r="A2251" s="135"/>
      <c r="B2251" s="16"/>
      <c r="C2251" s="16"/>
      <c r="D2251" s="16"/>
      <c r="E2251" s="44" t="s">
        <v>1054</v>
      </c>
      <c r="F2251" s="45" t="s">
        <v>53</v>
      </c>
      <c r="G2251" s="118" t="s">
        <v>1055</v>
      </c>
      <c r="H2251" s="119" t="s">
        <v>1056</v>
      </c>
      <c r="I2251" s="51">
        <f>ROUND(G2251*H2251,2)</f>
        <v>1.57</v>
      </c>
    </row>
    <row r="2252" spans="1:15" s="11" customFormat="1" ht="9.9499999999999993" customHeight="1">
      <c r="A2252" s="135"/>
      <c r="B2252" s="16"/>
      <c r="C2252" s="16"/>
      <c r="D2252" s="16"/>
      <c r="E2252" s="44" t="s">
        <v>1057</v>
      </c>
      <c r="F2252" s="45" t="s">
        <v>297</v>
      </c>
      <c r="G2252" s="118" t="s">
        <v>1058</v>
      </c>
      <c r="H2252" s="119" t="s">
        <v>1059</v>
      </c>
      <c r="I2252" s="51">
        <f>ROUND(G2252*H2252,2)</f>
        <v>0.06</v>
      </c>
    </row>
    <row r="2253" spans="1:15" s="11" customFormat="1" ht="13.7" customHeight="1">
      <c r="A2253" s="135"/>
      <c r="B2253" s="16"/>
      <c r="C2253" s="16"/>
      <c r="D2253" s="16"/>
      <c r="F2253" s="177" t="s">
        <v>451</v>
      </c>
      <c r="G2253" s="178"/>
      <c r="H2253" s="179"/>
      <c r="I2253" s="200">
        <f>SUM(I2249:I2252)</f>
        <v>2.31</v>
      </c>
    </row>
    <row r="2254" spans="1:15" s="11" customFormat="1" ht="20.100000000000001" customHeight="1">
      <c r="A2254" s="196">
        <v>4275</v>
      </c>
      <c r="B2254" s="110" t="s">
        <v>244</v>
      </c>
      <c r="C2254" s="110" t="s">
        <v>12</v>
      </c>
      <c r="D2254" s="132">
        <v>91926</v>
      </c>
      <c r="E2254" s="111" t="str">
        <f>VLOOKUP(D2254,SERVIÇOS_AGOST!$A$7:$D$7425,2,0)</f>
        <v>CABO DE COBRE FLEXÍVEL ISOLADO, 2,5 MM², ANTI-CHAMA 450/750 V, PARA CIRCUITOS TERMINAIS - FORNECIMENTO E INSTALAÇÃO. AF_12/2015</v>
      </c>
      <c r="F2254" s="112" t="str">
        <f>VLOOKUP(D2254,SERVIÇOS_AGOST!$A$7:$D$7425,3,0)</f>
        <v>M</v>
      </c>
      <c r="G2254" s="129">
        <f>VLOOKUP(D2254,SERVIÇOS_AGOST!$A$7:$D$7425,4,0)</f>
        <v>3.65</v>
      </c>
      <c r="H2254" s="114">
        <v>3.65</v>
      </c>
      <c r="I2254" s="115"/>
    </row>
    <row r="2255" spans="1:15" s="11" customFormat="1" ht="9.9499999999999993" customHeight="1">
      <c r="A2255" s="135"/>
      <c r="B2255" s="16"/>
      <c r="C2255" s="16"/>
      <c r="D2255" s="16"/>
      <c r="E2255" s="136" t="s">
        <v>442</v>
      </c>
      <c r="F2255" s="125" t="s">
        <v>19</v>
      </c>
      <c r="G2255" s="137" t="s">
        <v>984</v>
      </c>
      <c r="H2255" s="97" t="s">
        <v>443</v>
      </c>
      <c r="I2255" s="138" t="s">
        <v>985</v>
      </c>
      <c r="J2255" s="227"/>
      <c r="K2255" s="228"/>
      <c r="L2255" s="229"/>
      <c r="M2255" s="230"/>
      <c r="N2255" s="230"/>
    </row>
    <row r="2256" spans="1:15" s="11" customFormat="1" ht="9.9499999999999993" customHeight="1">
      <c r="A2256" s="135"/>
      <c r="B2256" s="16"/>
      <c r="C2256" s="16"/>
      <c r="D2256" s="16"/>
      <c r="E2256" s="44" t="s">
        <v>990</v>
      </c>
      <c r="F2256" s="45" t="s">
        <v>464</v>
      </c>
      <c r="G2256" s="147">
        <v>0.02</v>
      </c>
      <c r="H2256" s="133" t="s">
        <v>992</v>
      </c>
      <c r="I2256" s="51">
        <f>ROUND(G2256*H2256,2)</f>
        <v>0.3</v>
      </c>
    </row>
    <row r="2257" spans="1:14" s="11" customFormat="1" ht="9.9499999999999993" customHeight="1">
      <c r="A2257" s="135"/>
      <c r="B2257" s="16"/>
      <c r="C2257" s="16"/>
      <c r="D2257" s="16"/>
      <c r="E2257" s="44" t="s">
        <v>871</v>
      </c>
      <c r="F2257" s="45" t="s">
        <v>464</v>
      </c>
      <c r="G2257" s="147">
        <v>0.02</v>
      </c>
      <c r="H2257" s="210">
        <v>19.09</v>
      </c>
      <c r="I2257" s="51">
        <f>ROUND(G2257*H2257,2)</f>
        <v>0.38</v>
      </c>
    </row>
    <row r="2258" spans="1:14" s="11" customFormat="1" ht="20.100000000000001" customHeight="1">
      <c r="A2258" s="135"/>
      <c r="B2258" s="16"/>
      <c r="C2258" s="16"/>
      <c r="D2258" s="16"/>
      <c r="E2258" s="44" t="s">
        <v>1060</v>
      </c>
      <c r="F2258" s="45" t="s">
        <v>53</v>
      </c>
      <c r="G2258" s="118" t="s">
        <v>1055</v>
      </c>
      <c r="H2258" s="119" t="s">
        <v>1061</v>
      </c>
      <c r="I2258" s="51">
        <f>ROUND(G2258*H2258,2)</f>
        <v>2.4900000000000002</v>
      </c>
    </row>
    <row r="2259" spans="1:14" s="11" customFormat="1" ht="9.9499999999999993" customHeight="1">
      <c r="A2259" s="135"/>
      <c r="B2259" s="16"/>
      <c r="C2259" s="16"/>
      <c r="D2259" s="16"/>
      <c r="E2259" s="44" t="s">
        <v>1057</v>
      </c>
      <c r="F2259" s="45" t="s">
        <v>297</v>
      </c>
      <c r="G2259" s="118" t="s">
        <v>1058</v>
      </c>
      <c r="H2259" s="119" t="s">
        <v>1059</v>
      </c>
      <c r="I2259" s="51">
        <f>ROUND(G2259*H2259,2)</f>
        <v>0.06</v>
      </c>
    </row>
    <row r="2260" spans="1:14" s="11" customFormat="1" ht="13.7" customHeight="1">
      <c r="A2260" s="135"/>
      <c r="B2260" s="16"/>
      <c r="C2260" s="16"/>
      <c r="D2260" s="16"/>
      <c r="F2260" s="177" t="s">
        <v>451</v>
      </c>
      <c r="G2260" s="178"/>
      <c r="H2260" s="179"/>
      <c r="I2260" s="200">
        <f>SUM(I2256:I2259)</f>
        <v>3.23</v>
      </c>
    </row>
    <row r="2261" spans="1:14" s="11" customFormat="1" ht="20.100000000000001" customHeight="1">
      <c r="A2261" s="196">
        <v>4276</v>
      </c>
      <c r="B2261" s="110" t="s">
        <v>244</v>
      </c>
      <c r="C2261" s="110" t="s">
        <v>12</v>
      </c>
      <c r="D2261" s="132">
        <v>91927</v>
      </c>
      <c r="E2261" s="111" t="str">
        <f>VLOOKUP(D2261,SERVIÇOS_AGOST!$A$7:$D$7425,2,0)</f>
        <v>CABO DE COBRE FLEXÍVEL ISOLADO, 2,5 MM², ANTI-CHAMA 0,6/1,0 KV, PARA CIRCUITOS TERMINAIS - FORNECIMENTO E INSTALAÇÃO. AF_12/2015</v>
      </c>
      <c r="F2261" s="112" t="str">
        <f>VLOOKUP(D2261,SERVIÇOS_AGOST!$A$7:$D$7425,3,0)</f>
        <v>M</v>
      </c>
      <c r="G2261" s="129">
        <f>VLOOKUP(D2261,SERVIÇOS_AGOST!$A$7:$D$7425,4,0)</f>
        <v>4.91</v>
      </c>
      <c r="H2261" s="114">
        <v>4.91</v>
      </c>
      <c r="I2261" s="115"/>
    </row>
    <row r="2262" spans="1:14" s="11" customFormat="1" ht="9.9499999999999993" customHeight="1">
      <c r="A2262" s="135"/>
      <c r="B2262" s="16"/>
      <c r="C2262" s="16"/>
      <c r="D2262" s="16"/>
      <c r="E2262" s="136" t="s">
        <v>442</v>
      </c>
      <c r="F2262" s="125" t="s">
        <v>19</v>
      </c>
      <c r="G2262" s="137" t="s">
        <v>984</v>
      </c>
      <c r="H2262" s="97" t="s">
        <v>443</v>
      </c>
      <c r="I2262" s="138" t="s">
        <v>985</v>
      </c>
      <c r="J2262" s="227"/>
      <c r="K2262" s="228"/>
      <c r="L2262" s="229"/>
      <c r="M2262" s="230"/>
      <c r="N2262" s="230"/>
    </row>
    <row r="2263" spans="1:14" s="11" customFormat="1" ht="9.9499999999999993" customHeight="1">
      <c r="A2263" s="135"/>
      <c r="B2263" s="16"/>
      <c r="C2263" s="16"/>
      <c r="D2263" s="16"/>
      <c r="E2263" s="44" t="s">
        <v>990</v>
      </c>
      <c r="F2263" s="45" t="s">
        <v>464</v>
      </c>
      <c r="G2263" s="118" t="s">
        <v>683</v>
      </c>
      <c r="H2263" s="133" t="s">
        <v>992</v>
      </c>
      <c r="I2263" s="51">
        <f>ROUND(G2263*H2263,2)</f>
        <v>0.45</v>
      </c>
    </row>
    <row r="2264" spans="1:14" s="11" customFormat="1" ht="9.9499999999999993" customHeight="1">
      <c r="A2264" s="135"/>
      <c r="B2264" s="16"/>
      <c r="C2264" s="16"/>
      <c r="D2264" s="16"/>
      <c r="E2264" s="44" t="s">
        <v>871</v>
      </c>
      <c r="F2264" s="45" t="s">
        <v>464</v>
      </c>
      <c r="G2264" s="118" t="s">
        <v>683</v>
      </c>
      <c r="H2264" s="210">
        <v>19.09</v>
      </c>
      <c r="I2264" s="51">
        <f>ROUND(G2264*H2264,2)</f>
        <v>0.56999999999999995</v>
      </c>
    </row>
    <row r="2265" spans="1:14" s="11" customFormat="1" ht="30" customHeight="1">
      <c r="A2265" s="135"/>
      <c r="B2265" s="16"/>
      <c r="C2265" s="16"/>
      <c r="D2265" s="16"/>
      <c r="E2265" s="44" t="s">
        <v>1062</v>
      </c>
      <c r="F2265" s="45" t="s">
        <v>53</v>
      </c>
      <c r="G2265" s="118" t="s">
        <v>1055</v>
      </c>
      <c r="H2265" s="119" t="s">
        <v>1063</v>
      </c>
      <c r="I2265" s="51">
        <f>ROUND(G2265*H2265,2)</f>
        <v>2.95</v>
      </c>
    </row>
    <row r="2266" spans="1:14" s="11" customFormat="1" ht="9.9499999999999993" customHeight="1">
      <c r="A2266" s="135"/>
      <c r="B2266" s="16"/>
      <c r="C2266" s="16"/>
      <c r="D2266" s="16"/>
      <c r="E2266" s="44" t="s">
        <v>1057</v>
      </c>
      <c r="F2266" s="45" t="s">
        <v>297</v>
      </c>
      <c r="G2266" s="118" t="s">
        <v>1058</v>
      </c>
      <c r="H2266" s="119" t="s">
        <v>1059</v>
      </c>
      <c r="I2266" s="51">
        <f>ROUND(G2266*H2266,2)</f>
        <v>0.06</v>
      </c>
    </row>
    <row r="2267" spans="1:14" s="11" customFormat="1" ht="13.7" customHeight="1">
      <c r="F2267" s="177" t="s">
        <v>451</v>
      </c>
      <c r="G2267" s="178"/>
      <c r="H2267" s="179"/>
      <c r="I2267" s="200">
        <f>SUM(I2263:I2266)</f>
        <v>4.03</v>
      </c>
    </row>
    <row r="2268" spans="1:14" s="11" customFormat="1" ht="20.100000000000001" customHeight="1">
      <c r="A2268" s="196">
        <v>4277</v>
      </c>
      <c r="B2268" s="110" t="s">
        <v>244</v>
      </c>
      <c r="C2268" s="110" t="s">
        <v>12</v>
      </c>
      <c r="D2268" s="132">
        <v>91928</v>
      </c>
      <c r="E2268" s="111" t="str">
        <f>VLOOKUP(D2268,SERVIÇOS_AGOST!$A$7:$D$7425,2,0)</f>
        <v>CABO DE COBRE FLEXÍVEL ISOLADO, 4 MM², ANTI-CHAMA 450/750 V, PARA CIRCUITOS TERMINAIS - FORNECIMENTO E INSTALAÇÃO. AF_12/2015</v>
      </c>
      <c r="F2268" s="112" t="str">
        <f>VLOOKUP(D2268,SERVIÇOS_AGOST!$A$7:$D$7425,3,0)</f>
        <v>M</v>
      </c>
      <c r="G2268" s="129">
        <f>VLOOKUP(D2268,SERVIÇOS_AGOST!$A$7:$D$7425,4,0)</f>
        <v>6.04</v>
      </c>
      <c r="H2268" s="114">
        <v>6.04</v>
      </c>
      <c r="I2268" s="115"/>
    </row>
    <row r="2269" spans="1:14" s="11" customFormat="1" ht="9.9499999999999993" customHeight="1">
      <c r="A2269" s="135"/>
      <c r="B2269" s="16"/>
      <c r="C2269" s="16"/>
      <c r="D2269" s="16"/>
      <c r="E2269" s="136" t="s">
        <v>442</v>
      </c>
      <c r="F2269" s="125" t="s">
        <v>19</v>
      </c>
      <c r="G2269" s="137" t="s">
        <v>984</v>
      </c>
      <c r="H2269" s="97" t="s">
        <v>443</v>
      </c>
      <c r="I2269" s="138" t="s">
        <v>985</v>
      </c>
      <c r="J2269" s="227"/>
      <c r="K2269" s="228"/>
      <c r="L2269" s="229"/>
      <c r="M2269" s="230"/>
      <c r="N2269" s="230"/>
    </row>
    <row r="2270" spans="1:14" s="11" customFormat="1" ht="9.9499999999999993" customHeight="1">
      <c r="A2270" s="135"/>
      <c r="B2270" s="16"/>
      <c r="C2270" s="16"/>
      <c r="D2270" s="16"/>
      <c r="E2270" s="44" t="s">
        <v>990</v>
      </c>
      <c r="F2270" s="45" t="s">
        <v>464</v>
      </c>
      <c r="G2270" s="118" t="s">
        <v>679</v>
      </c>
      <c r="H2270" s="133" t="s">
        <v>992</v>
      </c>
      <c r="I2270" s="51">
        <f>ROUND(G2270*H2270,2)</f>
        <v>0.6</v>
      </c>
    </row>
    <row r="2271" spans="1:14" s="11" customFormat="1" ht="9.9499999999999993" customHeight="1">
      <c r="A2271" s="135"/>
      <c r="B2271" s="16"/>
      <c r="C2271" s="16"/>
      <c r="D2271" s="16"/>
      <c r="E2271" s="44" t="s">
        <v>871</v>
      </c>
      <c r="F2271" s="45" t="s">
        <v>464</v>
      </c>
      <c r="G2271" s="118" t="s">
        <v>679</v>
      </c>
      <c r="H2271" s="210">
        <v>19.09</v>
      </c>
      <c r="I2271" s="51">
        <f>ROUND(G2271*H2271,2)</f>
        <v>0.76</v>
      </c>
    </row>
    <row r="2272" spans="1:14" s="11" customFormat="1" ht="20.100000000000001" customHeight="1">
      <c r="A2272" s="135"/>
      <c r="B2272" s="16"/>
      <c r="C2272" s="16"/>
      <c r="D2272" s="16"/>
      <c r="E2272" s="44" t="s">
        <v>1064</v>
      </c>
      <c r="F2272" s="45" t="s">
        <v>53</v>
      </c>
      <c r="G2272" s="118" t="s">
        <v>1055</v>
      </c>
      <c r="H2272" s="119" t="s">
        <v>1065</v>
      </c>
      <c r="I2272" s="51">
        <f>ROUND(G2272*H2272,2)</f>
        <v>4.12</v>
      </c>
    </row>
    <row r="2273" spans="1:14" s="11" customFormat="1" ht="9.9499999999999993" customHeight="1">
      <c r="E2273" s="44" t="s">
        <v>1057</v>
      </c>
      <c r="F2273" s="45" t="s">
        <v>297</v>
      </c>
      <c r="G2273" s="192" t="s">
        <v>1058</v>
      </c>
      <c r="H2273" s="119" t="s">
        <v>1059</v>
      </c>
      <c r="I2273" s="51">
        <f>ROUND(G2273*H2273,2)</f>
        <v>0.06</v>
      </c>
    </row>
    <row r="2274" spans="1:14" s="11" customFormat="1" ht="13.7" customHeight="1">
      <c r="F2274" s="177" t="s">
        <v>451</v>
      </c>
      <c r="G2274" s="178"/>
      <c r="H2274" s="179"/>
      <c r="I2274" s="200">
        <f>SUM(I2270:I2273)</f>
        <v>5.54</v>
      </c>
    </row>
    <row r="2275" spans="1:14" s="11" customFormat="1" ht="20.100000000000001" customHeight="1">
      <c r="A2275" s="196">
        <v>4278</v>
      </c>
      <c r="B2275" s="110" t="s">
        <v>244</v>
      </c>
      <c r="C2275" s="110" t="s">
        <v>12</v>
      </c>
      <c r="D2275" s="132">
        <v>91929</v>
      </c>
      <c r="E2275" s="111" t="str">
        <f>VLOOKUP(D2275,SERVIÇOS_AGOST!$A$7:$D$7425,2,0)</f>
        <v>CABO DE COBRE FLEXÍVEL ISOLADO, 4 MM², ANTI-CHAMA 0,6/1,0 KV, PARA CIRCUITOS TERMINAIS - FORNECIMENTO E INSTALAÇÃO. AF_12/2015</v>
      </c>
      <c r="F2275" s="112" t="str">
        <f>VLOOKUP(D2275,SERVIÇOS_AGOST!$A$7:$D$7425,3,0)</f>
        <v>M</v>
      </c>
      <c r="G2275" s="129">
        <f>VLOOKUP(D2275,SERVIÇOS_AGOST!$A$7:$D$7425,4,0)</f>
        <v>6.92</v>
      </c>
      <c r="H2275" s="114">
        <v>6.92</v>
      </c>
      <c r="I2275" s="115"/>
    </row>
    <row r="2276" spans="1:14" s="11" customFormat="1" ht="9.9499999999999993" customHeight="1">
      <c r="A2276" s="135"/>
      <c r="B2276" s="16"/>
      <c r="C2276" s="16"/>
      <c r="D2276" s="16"/>
      <c r="E2276" s="136" t="s">
        <v>442</v>
      </c>
      <c r="F2276" s="125" t="s">
        <v>19</v>
      </c>
      <c r="G2276" s="137" t="s">
        <v>984</v>
      </c>
      <c r="H2276" s="97" t="s">
        <v>443</v>
      </c>
      <c r="I2276" s="138" t="s">
        <v>985</v>
      </c>
      <c r="J2276" s="227"/>
      <c r="K2276" s="228"/>
      <c r="L2276" s="229"/>
      <c r="M2276" s="230"/>
      <c r="N2276" s="230"/>
    </row>
    <row r="2277" spans="1:14" s="11" customFormat="1" ht="9.9499999999999993" customHeight="1">
      <c r="A2277" s="135"/>
      <c r="B2277" s="16"/>
      <c r="C2277" s="16"/>
      <c r="D2277" s="16"/>
      <c r="E2277" s="44" t="s">
        <v>990</v>
      </c>
      <c r="F2277" s="45" t="s">
        <v>464</v>
      </c>
      <c r="G2277" s="118" t="s">
        <v>679</v>
      </c>
      <c r="H2277" s="133" t="s">
        <v>992</v>
      </c>
      <c r="I2277" s="51">
        <f>ROUND(G2277*H2277,2)</f>
        <v>0.6</v>
      </c>
    </row>
    <row r="2278" spans="1:14" s="11" customFormat="1" ht="9.9499999999999993" customHeight="1">
      <c r="A2278" s="135"/>
      <c r="B2278" s="16"/>
      <c r="C2278" s="16"/>
      <c r="D2278" s="16"/>
      <c r="E2278" s="44" t="s">
        <v>871</v>
      </c>
      <c r="F2278" s="45" t="s">
        <v>464</v>
      </c>
      <c r="G2278" s="118" t="s">
        <v>679</v>
      </c>
      <c r="H2278" s="210">
        <v>19.09</v>
      </c>
      <c r="I2278" s="51">
        <f>ROUND(G2278*H2278,2)</f>
        <v>0.76</v>
      </c>
    </row>
    <row r="2279" spans="1:14" s="11" customFormat="1" ht="30.95" customHeight="1">
      <c r="E2279" s="44" t="s">
        <v>1066</v>
      </c>
      <c r="F2279" s="45" t="s">
        <v>53</v>
      </c>
      <c r="G2279" s="192" t="s">
        <v>1055</v>
      </c>
      <c r="H2279" s="119" t="s">
        <v>1067</v>
      </c>
      <c r="I2279" s="51">
        <f>ROUND(G2279*H2279,2)</f>
        <v>4.5199999999999996</v>
      </c>
    </row>
    <row r="2280" spans="1:14" s="11" customFormat="1" ht="9.9499999999999993" customHeight="1">
      <c r="E2280" s="44" t="s">
        <v>1057</v>
      </c>
      <c r="F2280" s="45" t="s">
        <v>297</v>
      </c>
      <c r="G2280" s="192" t="s">
        <v>1058</v>
      </c>
      <c r="H2280" s="119" t="s">
        <v>1059</v>
      </c>
      <c r="I2280" s="51">
        <f>ROUND(G2280*H2280,2)</f>
        <v>0.06</v>
      </c>
    </row>
    <row r="2281" spans="1:14" s="11" customFormat="1" ht="13.7" customHeight="1">
      <c r="A2281" s="135"/>
      <c r="B2281" s="16"/>
      <c r="C2281" s="16"/>
      <c r="D2281" s="16"/>
      <c r="E2281" s="124"/>
      <c r="F2281" s="177" t="s">
        <v>451</v>
      </c>
      <c r="G2281" s="178"/>
      <c r="H2281" s="179"/>
      <c r="I2281" s="200">
        <f>SUM(I2277:I2280)</f>
        <v>5.9399999999999986</v>
      </c>
    </row>
    <row r="2282" spans="1:14" s="11" customFormat="1" ht="20.100000000000001" customHeight="1">
      <c r="A2282" s="196">
        <v>4279</v>
      </c>
      <c r="B2282" s="110" t="s">
        <v>244</v>
      </c>
      <c r="C2282" s="110" t="s">
        <v>12</v>
      </c>
      <c r="D2282" s="132">
        <v>91930</v>
      </c>
      <c r="E2282" s="111" t="str">
        <f>VLOOKUP(D2282,SERVIÇOS_AGOST!$A$7:$D$7425,2,0)</f>
        <v>CABO DE COBRE FLEXÍVEL ISOLADO, 6 MM², ANTI-CHAMA 450/750 V, PARA CIRCUITOS TERMINAIS - FORNECIMENTO E INSTALAÇÃO. AF_12/2015</v>
      </c>
      <c r="F2282" s="112" t="str">
        <f>VLOOKUP(D2282,SERVIÇOS_AGOST!$A$7:$D$7425,3,0)</f>
        <v>M</v>
      </c>
      <c r="G2282" s="129">
        <f>VLOOKUP(D2282,SERVIÇOS_AGOST!$A$7:$D$7425,4,0)</f>
        <v>8.2899999999999991</v>
      </c>
      <c r="H2282" s="114">
        <v>8.2899999999999991</v>
      </c>
      <c r="I2282" s="115"/>
    </row>
    <row r="2283" spans="1:14" s="11" customFormat="1" ht="9.9499999999999993" customHeight="1">
      <c r="A2283" s="135"/>
      <c r="B2283" s="16"/>
      <c r="C2283" s="16"/>
      <c r="D2283" s="16"/>
      <c r="E2283" s="136" t="s">
        <v>442</v>
      </c>
      <c r="F2283" s="125" t="s">
        <v>19</v>
      </c>
      <c r="G2283" s="137" t="s">
        <v>984</v>
      </c>
      <c r="H2283" s="97" t="s">
        <v>443</v>
      </c>
      <c r="I2283" s="138" t="s">
        <v>985</v>
      </c>
      <c r="J2283" s="227"/>
      <c r="K2283" s="228"/>
      <c r="L2283" s="229"/>
      <c r="M2283" s="230"/>
      <c r="N2283" s="230"/>
    </row>
    <row r="2284" spans="1:14" s="11" customFormat="1" ht="9.9499999999999993" customHeight="1">
      <c r="A2284" s="135"/>
      <c r="B2284" s="16"/>
      <c r="C2284" s="16"/>
      <c r="D2284" s="16"/>
      <c r="E2284" s="44" t="s">
        <v>990</v>
      </c>
      <c r="F2284" s="45" t="s">
        <v>464</v>
      </c>
      <c r="G2284" s="118" t="s">
        <v>1068</v>
      </c>
      <c r="H2284" s="133" t="s">
        <v>992</v>
      </c>
      <c r="I2284" s="51">
        <f>ROUND(G2284*H2284,2)</f>
        <v>0.78</v>
      </c>
    </row>
    <row r="2285" spans="1:14" s="11" customFormat="1" ht="9.9499999999999993" customHeight="1">
      <c r="E2285" s="44" t="s">
        <v>871</v>
      </c>
      <c r="F2285" s="45" t="s">
        <v>464</v>
      </c>
      <c r="G2285" s="192" t="s">
        <v>1068</v>
      </c>
      <c r="H2285" s="210">
        <v>19.09</v>
      </c>
      <c r="I2285" s="51">
        <f>ROUND(G2285*H2285,2)</f>
        <v>0.99</v>
      </c>
    </row>
    <row r="2286" spans="1:14" s="11" customFormat="1" ht="20.100000000000001" customHeight="1">
      <c r="E2286" s="44" t="s">
        <v>1069</v>
      </c>
      <c r="F2286" s="45" t="s">
        <v>53</v>
      </c>
      <c r="G2286" s="192" t="s">
        <v>1055</v>
      </c>
      <c r="H2286" s="119" t="s">
        <v>1070</v>
      </c>
      <c r="I2286" s="51">
        <f>ROUND(G2286*H2286,2)</f>
        <v>5.91</v>
      </c>
    </row>
    <row r="2287" spans="1:14" s="11" customFormat="1" ht="9.9499999999999993" customHeight="1">
      <c r="A2287" s="135"/>
      <c r="B2287" s="16"/>
      <c r="C2287" s="16"/>
      <c r="D2287" s="16"/>
      <c r="E2287" s="44" t="s">
        <v>1057</v>
      </c>
      <c r="F2287" s="45" t="s">
        <v>297</v>
      </c>
      <c r="G2287" s="118" t="s">
        <v>1058</v>
      </c>
      <c r="H2287" s="119" t="s">
        <v>1059</v>
      </c>
      <c r="I2287" s="51">
        <f>ROUND(G2287*H2287,2)</f>
        <v>0.06</v>
      </c>
    </row>
    <row r="2288" spans="1:14" s="11" customFormat="1" ht="13.7" customHeight="1">
      <c r="A2288" s="135"/>
      <c r="B2288" s="16"/>
      <c r="C2288" s="16"/>
      <c r="D2288" s="16"/>
      <c r="E2288" s="124"/>
      <c r="F2288" s="177" t="s">
        <v>451</v>
      </c>
      <c r="G2288" s="178"/>
      <c r="H2288" s="179"/>
      <c r="I2288" s="200">
        <f>SUM(I2284:I2287)</f>
        <v>7.7399999999999993</v>
      </c>
    </row>
    <row r="2289" spans="1:14" s="11" customFormat="1" ht="20.100000000000001" customHeight="1">
      <c r="A2289" s="196">
        <v>4280</v>
      </c>
      <c r="B2289" s="110" t="s">
        <v>244</v>
      </c>
      <c r="C2289" s="110" t="s">
        <v>12</v>
      </c>
      <c r="D2289" s="132">
        <v>91931</v>
      </c>
      <c r="E2289" s="111" t="str">
        <f>VLOOKUP(D2289,SERVIÇOS_AGOST!$A$7:$D$7425,2,0)</f>
        <v>CABO DE COBRE FLEXÍVEL ISOLADO, 6 MM², ANTI-CHAMA 0,6/1,0 KV, PARA CIRCUITOS TERMINAIS - FORNECIMENTO E INSTALAÇÃO. AF_12/2015</v>
      </c>
      <c r="F2289" s="112" t="str">
        <f>VLOOKUP(D2289,SERVIÇOS_AGOST!$A$7:$D$7425,3,0)</f>
        <v>M</v>
      </c>
      <c r="G2289" s="129">
        <f>VLOOKUP(D2289,SERVIÇOS_AGOST!$A$7:$D$7425,4,0)</f>
        <v>9.35</v>
      </c>
      <c r="H2289" s="114">
        <v>9.35</v>
      </c>
      <c r="I2289" s="115"/>
    </row>
    <row r="2290" spans="1:14" s="11" customFormat="1" ht="9.9499999999999993" customHeight="1">
      <c r="A2290" s="135"/>
      <c r="B2290" s="16"/>
      <c r="C2290" s="16"/>
      <c r="D2290" s="16"/>
      <c r="E2290" s="136" t="s">
        <v>442</v>
      </c>
      <c r="F2290" s="125" t="s">
        <v>19</v>
      </c>
      <c r="G2290" s="137" t="s">
        <v>984</v>
      </c>
      <c r="H2290" s="97" t="s">
        <v>443</v>
      </c>
      <c r="I2290" s="138" t="s">
        <v>985</v>
      </c>
      <c r="J2290" s="227"/>
      <c r="K2290" s="228"/>
      <c r="L2290" s="229"/>
      <c r="M2290" s="230"/>
      <c r="N2290" s="230"/>
    </row>
    <row r="2291" spans="1:14" s="11" customFormat="1" ht="9.9499999999999993" customHeight="1">
      <c r="E2291" s="44" t="s">
        <v>990</v>
      </c>
      <c r="F2291" s="45" t="s">
        <v>464</v>
      </c>
      <c r="G2291" s="192" t="s">
        <v>1068</v>
      </c>
      <c r="H2291" s="133" t="s">
        <v>992</v>
      </c>
      <c r="I2291" s="51">
        <f>ROUND(G2291*H2291,2)</f>
        <v>0.78</v>
      </c>
    </row>
    <row r="2292" spans="1:14" s="11" customFormat="1" ht="9.9499999999999993" customHeight="1">
      <c r="E2292" s="44" t="s">
        <v>871</v>
      </c>
      <c r="F2292" s="45" t="s">
        <v>464</v>
      </c>
      <c r="G2292" s="192" t="s">
        <v>1068</v>
      </c>
      <c r="H2292" s="210">
        <v>19.09</v>
      </c>
      <c r="I2292" s="51">
        <f>ROUND(G2292*H2292,2)</f>
        <v>0.99</v>
      </c>
    </row>
    <row r="2293" spans="1:14" s="11" customFormat="1" ht="26.1" customHeight="1">
      <c r="A2293" s="135"/>
      <c r="B2293" s="16"/>
      <c r="C2293" s="16"/>
      <c r="D2293" s="16"/>
      <c r="E2293" s="44" t="s">
        <v>1071</v>
      </c>
      <c r="F2293" s="45" t="s">
        <v>53</v>
      </c>
      <c r="G2293" s="118" t="s">
        <v>1055</v>
      </c>
      <c r="H2293" s="119" t="s">
        <v>1072</v>
      </c>
      <c r="I2293" s="51">
        <f>ROUND(G2293*H2293,2)</f>
        <v>6.58</v>
      </c>
    </row>
    <row r="2294" spans="1:14" s="11" customFormat="1" ht="9.9499999999999993" customHeight="1">
      <c r="A2294" s="135"/>
      <c r="B2294" s="16"/>
      <c r="C2294" s="16"/>
      <c r="D2294" s="16"/>
      <c r="E2294" s="44" t="s">
        <v>1057</v>
      </c>
      <c r="F2294" s="45" t="s">
        <v>297</v>
      </c>
      <c r="G2294" s="118" t="s">
        <v>1058</v>
      </c>
      <c r="H2294" s="119" t="s">
        <v>1059</v>
      </c>
      <c r="I2294" s="51">
        <f>ROUND(G2294*H2294,2)</f>
        <v>0.06</v>
      </c>
    </row>
    <row r="2295" spans="1:14" s="11" customFormat="1" ht="13.7" customHeight="1">
      <c r="A2295" s="135"/>
      <c r="B2295" s="16"/>
      <c r="C2295" s="16"/>
      <c r="D2295" s="16"/>
      <c r="E2295" s="124"/>
      <c r="F2295" s="177" t="s">
        <v>451</v>
      </c>
      <c r="G2295" s="178"/>
      <c r="H2295" s="179"/>
      <c r="I2295" s="200">
        <f>SUM(I2291:I2294)</f>
        <v>8.41</v>
      </c>
    </row>
    <row r="2296" spans="1:14" s="11" customFormat="1" ht="20.100000000000001" customHeight="1">
      <c r="A2296" s="196">
        <v>4281</v>
      </c>
      <c r="B2296" s="110" t="s">
        <v>244</v>
      </c>
      <c r="C2296" s="110" t="s">
        <v>12</v>
      </c>
      <c r="D2296" s="132">
        <v>91932</v>
      </c>
      <c r="E2296" s="111" t="str">
        <f>VLOOKUP(D2296,SERVIÇOS_AGOST!$A$7:$D$7425,2,0)</f>
        <v>CABO DE COBRE FLEXÍVEL ISOLADO, 10 MM², ANTI-CHAMA 450/750 V, PARA CIRCUITOS TERMINAIS - FORNECIMENTO E INSTALAÇÃO. AF_12/2015</v>
      </c>
      <c r="F2296" s="112" t="str">
        <f>VLOOKUP(D2296,SERVIÇOS_AGOST!$A$7:$D$7425,3,0)</f>
        <v>M</v>
      </c>
      <c r="G2296" s="129">
        <f>VLOOKUP(D2296,SERVIÇOS_AGOST!$A$7:$D$7425,4,0)</f>
        <v>13.74</v>
      </c>
      <c r="H2296" s="114">
        <v>13.74</v>
      </c>
      <c r="I2296" s="115"/>
    </row>
    <row r="2297" spans="1:14" s="11" customFormat="1" ht="9.9499999999999993" customHeight="1">
      <c r="A2297" s="135"/>
      <c r="B2297" s="16"/>
      <c r="C2297" s="16"/>
      <c r="D2297" s="16"/>
      <c r="E2297" s="136" t="s">
        <v>442</v>
      </c>
      <c r="F2297" s="125" t="s">
        <v>19</v>
      </c>
      <c r="G2297" s="137" t="s">
        <v>984</v>
      </c>
      <c r="H2297" s="97" t="s">
        <v>443</v>
      </c>
      <c r="I2297" s="138" t="s">
        <v>985</v>
      </c>
      <c r="J2297" s="227"/>
      <c r="K2297" s="228"/>
      <c r="L2297" s="229"/>
      <c r="M2297" s="230"/>
      <c r="N2297" s="230"/>
    </row>
    <row r="2298" spans="1:14" s="11" customFormat="1" ht="9.9499999999999993" customHeight="1">
      <c r="E2298" s="194" t="s">
        <v>990</v>
      </c>
      <c r="F2298" s="231" t="s">
        <v>464</v>
      </c>
      <c r="G2298" s="232">
        <v>0.05</v>
      </c>
      <c r="H2298" s="133" t="s">
        <v>992</v>
      </c>
      <c r="I2298" s="51">
        <f>ROUND(G2298*H2298,2)</f>
        <v>0.75</v>
      </c>
    </row>
    <row r="2299" spans="1:14" s="11" customFormat="1" ht="9.9499999999999993" customHeight="1">
      <c r="A2299" s="135"/>
      <c r="B2299" s="16"/>
      <c r="C2299" s="16"/>
      <c r="D2299" s="16"/>
      <c r="E2299" s="44" t="s">
        <v>871</v>
      </c>
      <c r="F2299" s="45" t="s">
        <v>464</v>
      </c>
      <c r="G2299" s="147">
        <v>0.05</v>
      </c>
      <c r="H2299" s="210">
        <v>19.09</v>
      </c>
      <c r="I2299" s="51">
        <f>ROUND(G2299*H2299,2)</f>
        <v>0.95</v>
      </c>
    </row>
    <row r="2300" spans="1:14" s="11" customFormat="1" ht="20.100000000000001" customHeight="1">
      <c r="A2300" s="135"/>
      <c r="B2300" s="16"/>
      <c r="C2300" s="16"/>
      <c r="D2300" s="16"/>
      <c r="E2300" s="44" t="s">
        <v>1073</v>
      </c>
      <c r="F2300" s="45" t="s">
        <v>53</v>
      </c>
      <c r="G2300" s="147">
        <v>1.1000000000000001</v>
      </c>
      <c r="H2300" s="119" t="s">
        <v>1074</v>
      </c>
      <c r="I2300" s="51">
        <f>ROUND(G2300*H2300,2)</f>
        <v>10.45</v>
      </c>
    </row>
    <row r="2301" spans="1:14" s="11" customFormat="1" ht="9.9499999999999993" customHeight="1">
      <c r="A2301" s="135"/>
      <c r="B2301" s="16"/>
      <c r="C2301" s="16"/>
      <c r="D2301" s="16"/>
      <c r="E2301" s="44" t="s">
        <v>1057</v>
      </c>
      <c r="F2301" s="45" t="s">
        <v>297</v>
      </c>
      <c r="G2301" s="118" t="s">
        <v>1058</v>
      </c>
      <c r="H2301" s="119" t="s">
        <v>1059</v>
      </c>
      <c r="I2301" s="51">
        <f>ROUND(G2301*H2301,2)</f>
        <v>0.06</v>
      </c>
    </row>
    <row r="2302" spans="1:14" s="11" customFormat="1" ht="13.7" customHeight="1">
      <c r="A2302" s="135"/>
      <c r="B2302" s="16"/>
      <c r="C2302" s="16"/>
      <c r="D2302" s="16"/>
      <c r="E2302" s="124"/>
      <c r="F2302" s="177" t="s">
        <v>451</v>
      </c>
      <c r="G2302" s="178"/>
      <c r="H2302" s="179"/>
      <c r="I2302" s="200">
        <f>SUM(I2298:I2301)</f>
        <v>12.209999999999999</v>
      </c>
    </row>
    <row r="2303" spans="1:14" s="11" customFormat="1" ht="20.100000000000001" customHeight="1">
      <c r="A2303" s="196">
        <v>4282</v>
      </c>
      <c r="B2303" s="110" t="s">
        <v>244</v>
      </c>
      <c r="C2303" s="110" t="s">
        <v>12</v>
      </c>
      <c r="D2303" s="132">
        <v>91933</v>
      </c>
      <c r="E2303" s="111" t="str">
        <f>VLOOKUP(D2303,SERVIÇOS_AGOST!$A$7:$D$7425,2,0)</f>
        <v>CABO DE COBRE FLEXÍVEL ISOLADO, 10 MM², ANTI-CHAMA 0,6/1,0 KV, PARA CIRCUITOS TERMINAIS - FORNECIMENTO E INSTALAÇÃO. AF_12/2015</v>
      </c>
      <c r="F2303" s="112" t="str">
        <f>VLOOKUP(D2303,SERVIÇOS_AGOST!$A$7:$D$7425,3,0)</f>
        <v>M</v>
      </c>
      <c r="G2303" s="129">
        <f>VLOOKUP(D2303,SERVIÇOS_AGOST!$A$7:$D$7425,4,0)</f>
        <v>14.75</v>
      </c>
      <c r="H2303" s="114">
        <v>14.75</v>
      </c>
      <c r="I2303" s="115"/>
    </row>
    <row r="2304" spans="1:14" s="11" customFormat="1" ht="9.9499999999999993" customHeight="1">
      <c r="A2304" s="135"/>
      <c r="B2304" s="16"/>
      <c r="C2304" s="16"/>
      <c r="D2304" s="16"/>
      <c r="E2304" s="136" t="s">
        <v>442</v>
      </c>
      <c r="F2304" s="125" t="s">
        <v>19</v>
      </c>
      <c r="G2304" s="137" t="s">
        <v>984</v>
      </c>
      <c r="H2304" s="97" t="s">
        <v>443</v>
      </c>
      <c r="I2304" s="138" t="s">
        <v>985</v>
      </c>
      <c r="J2304" s="227"/>
      <c r="K2304" s="228"/>
      <c r="L2304" s="229"/>
      <c r="M2304" s="230"/>
      <c r="N2304" s="230"/>
    </row>
    <row r="2305" spans="1:14" s="11" customFormat="1" ht="9.9499999999999993" customHeight="1">
      <c r="A2305" s="135"/>
      <c r="B2305" s="16"/>
      <c r="C2305" s="16"/>
      <c r="D2305" s="16"/>
      <c r="E2305" s="44" t="s">
        <v>990</v>
      </c>
      <c r="F2305" s="45" t="s">
        <v>464</v>
      </c>
      <c r="G2305" s="147">
        <v>0.05</v>
      </c>
      <c r="H2305" s="133" t="s">
        <v>992</v>
      </c>
      <c r="I2305" s="51">
        <f>ROUND(G2305*H2305,2)</f>
        <v>0.75</v>
      </c>
    </row>
    <row r="2306" spans="1:14" s="11" customFormat="1" ht="9.9499999999999993" customHeight="1">
      <c r="A2306" s="135"/>
      <c r="B2306" s="16"/>
      <c r="C2306" s="16"/>
      <c r="D2306" s="16"/>
      <c r="E2306" s="44" t="s">
        <v>871</v>
      </c>
      <c r="F2306" s="45" t="s">
        <v>464</v>
      </c>
      <c r="G2306" s="147">
        <v>0.05</v>
      </c>
      <c r="H2306" s="210">
        <v>19.09</v>
      </c>
      <c r="I2306" s="51">
        <f>ROUND(G2306*H2306,2)</f>
        <v>0.95</v>
      </c>
    </row>
    <row r="2307" spans="1:14" s="11" customFormat="1" ht="20.100000000000001" customHeight="1">
      <c r="A2307" s="135"/>
      <c r="B2307" s="16"/>
      <c r="C2307" s="16"/>
      <c r="D2307" s="16"/>
      <c r="E2307" s="44" t="s">
        <v>1075</v>
      </c>
      <c r="F2307" s="45" t="s">
        <v>53</v>
      </c>
      <c r="G2307" s="118" t="s">
        <v>1055</v>
      </c>
      <c r="H2307" s="119" t="s">
        <v>1076</v>
      </c>
      <c r="I2307" s="51">
        <f>ROUND(G2307*H2307,2)</f>
        <v>10.78</v>
      </c>
    </row>
    <row r="2308" spans="1:14" s="11" customFormat="1" ht="9.9499999999999993" customHeight="1">
      <c r="A2308" s="135"/>
      <c r="B2308" s="16"/>
      <c r="C2308" s="16"/>
      <c r="D2308" s="16"/>
      <c r="E2308" s="44" t="s">
        <v>1057</v>
      </c>
      <c r="F2308" s="45" t="s">
        <v>297</v>
      </c>
      <c r="G2308" s="118" t="s">
        <v>1058</v>
      </c>
      <c r="H2308" s="119" t="s">
        <v>1059</v>
      </c>
      <c r="I2308" s="51">
        <f>ROUND(G2308*H2308,2)</f>
        <v>0.06</v>
      </c>
    </row>
    <row r="2309" spans="1:14" s="11" customFormat="1" ht="13.7" customHeight="1">
      <c r="F2309" s="177" t="s">
        <v>451</v>
      </c>
      <c r="G2309" s="178"/>
      <c r="H2309" s="179"/>
      <c r="I2309" s="200">
        <f>SUM(I2305:I2308)</f>
        <v>12.54</v>
      </c>
    </row>
    <row r="2310" spans="1:14" s="11" customFormat="1" ht="20.100000000000001" customHeight="1">
      <c r="A2310" s="196">
        <v>4283</v>
      </c>
      <c r="B2310" s="110" t="s">
        <v>244</v>
      </c>
      <c r="C2310" s="110" t="s">
        <v>12</v>
      </c>
      <c r="D2310" s="132">
        <v>91934</v>
      </c>
      <c r="E2310" s="111" t="str">
        <f>VLOOKUP(D2310,SERVIÇOS_AGOST!$A$7:$D$7425,2,0)</f>
        <v>CABO DE COBRE FLEXÍVEL ISOLADO, 16 MM², ANTI-CHAMA 450/750 V, PARA CIRCUITOS TERMINAIS - FORNECIMENTO E INSTALAÇÃO. AF_12/2015</v>
      </c>
      <c r="F2310" s="112" t="str">
        <f>VLOOKUP(D2310,SERVIÇOS_AGOST!$A$7:$D$7425,3,0)</f>
        <v>M</v>
      </c>
      <c r="G2310" s="129">
        <f>VLOOKUP(D2310,SERVIÇOS_AGOST!$A$7:$D$7425,4,0)</f>
        <v>21.03</v>
      </c>
      <c r="H2310" s="114">
        <v>21.03</v>
      </c>
      <c r="I2310" s="115"/>
    </row>
    <row r="2311" spans="1:14" s="11" customFormat="1" ht="9.9499999999999993" customHeight="1">
      <c r="A2311" s="135"/>
      <c r="B2311" s="16"/>
      <c r="C2311" s="16"/>
      <c r="D2311" s="16"/>
      <c r="E2311" s="136" t="s">
        <v>442</v>
      </c>
      <c r="F2311" s="125" t="s">
        <v>19</v>
      </c>
      <c r="G2311" s="137" t="s">
        <v>984</v>
      </c>
      <c r="H2311" s="97" t="s">
        <v>443</v>
      </c>
      <c r="I2311" s="138" t="s">
        <v>985</v>
      </c>
      <c r="J2311" s="227"/>
      <c r="K2311" s="228"/>
      <c r="L2311" s="229"/>
      <c r="M2311" s="230"/>
      <c r="N2311" s="230"/>
    </row>
    <row r="2312" spans="1:14" s="11" customFormat="1" ht="9.9499999999999993" customHeight="1">
      <c r="A2312" s="135"/>
      <c r="B2312" s="16"/>
      <c r="C2312" s="16"/>
      <c r="D2312" s="16"/>
      <c r="E2312" s="44" t="s">
        <v>990</v>
      </c>
      <c r="F2312" s="45" t="s">
        <v>464</v>
      </c>
      <c r="G2312" s="118" t="s">
        <v>1077</v>
      </c>
      <c r="H2312" s="133" t="s">
        <v>992</v>
      </c>
      <c r="I2312" s="51">
        <f>ROUND(G2312*H2312,2)</f>
        <v>1.73</v>
      </c>
    </row>
    <row r="2313" spans="1:14" s="11" customFormat="1" ht="9.9499999999999993" customHeight="1">
      <c r="A2313" s="135"/>
      <c r="B2313" s="16"/>
      <c r="C2313" s="16"/>
      <c r="D2313" s="16"/>
      <c r="E2313" s="44" t="s">
        <v>871</v>
      </c>
      <c r="F2313" s="45" t="s">
        <v>464</v>
      </c>
      <c r="G2313" s="118" t="s">
        <v>1077</v>
      </c>
      <c r="H2313" s="210">
        <v>19.09</v>
      </c>
      <c r="I2313" s="51">
        <f>ROUND(G2313*H2313,2)</f>
        <v>2.2000000000000002</v>
      </c>
    </row>
    <row r="2314" spans="1:14" s="11" customFormat="1" ht="20.100000000000001" customHeight="1">
      <c r="A2314" s="135"/>
      <c r="B2314" s="16"/>
      <c r="C2314" s="16"/>
      <c r="D2314" s="16"/>
      <c r="E2314" s="44" t="s">
        <v>1078</v>
      </c>
      <c r="F2314" s="45" t="s">
        <v>53</v>
      </c>
      <c r="G2314" s="118" t="s">
        <v>1055</v>
      </c>
      <c r="H2314" s="119" t="s">
        <v>1079</v>
      </c>
      <c r="I2314" s="51">
        <f>ROUND(G2314*H2314,2)</f>
        <v>16.16</v>
      </c>
    </row>
    <row r="2315" spans="1:14" s="11" customFormat="1" ht="9.9499999999999993" customHeight="1">
      <c r="A2315" s="135"/>
      <c r="B2315" s="16"/>
      <c r="C2315" s="16"/>
      <c r="D2315" s="16"/>
      <c r="E2315" s="44" t="s">
        <v>1057</v>
      </c>
      <c r="F2315" s="45" t="s">
        <v>297</v>
      </c>
      <c r="G2315" s="118" t="s">
        <v>1058</v>
      </c>
      <c r="H2315" s="119" t="s">
        <v>1059</v>
      </c>
      <c r="I2315" s="51">
        <f>ROUND(G2315*H2315,2)</f>
        <v>0.06</v>
      </c>
    </row>
    <row r="2316" spans="1:14" s="11" customFormat="1" ht="13.7" customHeight="1">
      <c r="A2316" s="135"/>
      <c r="B2316" s="16"/>
      <c r="C2316" s="16"/>
      <c r="D2316" s="16"/>
      <c r="E2316" s="124"/>
      <c r="F2316" s="177" t="s">
        <v>451</v>
      </c>
      <c r="G2316" s="178"/>
      <c r="H2316" s="179"/>
      <c r="I2316" s="200">
        <f>SUM(I2312:I2315)</f>
        <v>20.149999999999999</v>
      </c>
    </row>
    <row r="2317" spans="1:14" s="11" customFormat="1" ht="20.100000000000001" customHeight="1">
      <c r="A2317" s="196">
        <v>4284</v>
      </c>
      <c r="B2317" s="110" t="s">
        <v>244</v>
      </c>
      <c r="C2317" s="110" t="s">
        <v>12</v>
      </c>
      <c r="D2317" s="132">
        <v>91935</v>
      </c>
      <c r="E2317" s="111" t="str">
        <f>VLOOKUP(D2317,SERVIÇOS_AGOST!$A$7:$D$7425,2,0)</f>
        <v>CABO DE COBRE FLEXÍVEL ISOLADO, 16 MM², ANTI-CHAMA 0,6/1,0 KV, PARA CIRCUITOS TERMINAIS - FORNECIMENTO E INSTALAÇÃO. AF_12/2015</v>
      </c>
      <c r="F2317" s="112" t="str">
        <f>VLOOKUP(D2317,SERVIÇOS_AGOST!$A$7:$D$7425,3,0)</f>
        <v>M</v>
      </c>
      <c r="G2317" s="129">
        <f>VLOOKUP(D2317,SERVIÇOS_AGOST!$A$7:$D$7425,4,0)</f>
        <v>22.5</v>
      </c>
      <c r="H2317" s="114">
        <v>22.5</v>
      </c>
      <c r="I2317" s="115"/>
    </row>
    <row r="2318" spans="1:14" s="11" customFormat="1" ht="9.9499999999999993" customHeight="1">
      <c r="A2318" s="135"/>
      <c r="B2318" s="16"/>
      <c r="C2318" s="16"/>
      <c r="D2318" s="16"/>
      <c r="E2318" s="136" t="s">
        <v>442</v>
      </c>
      <c r="F2318" s="125" t="s">
        <v>19</v>
      </c>
      <c r="G2318" s="137" t="s">
        <v>984</v>
      </c>
      <c r="H2318" s="97" t="s">
        <v>443</v>
      </c>
      <c r="I2318" s="138" t="s">
        <v>985</v>
      </c>
      <c r="J2318" s="227"/>
      <c r="K2318" s="228"/>
      <c r="L2318" s="229"/>
      <c r="M2318" s="230"/>
      <c r="N2318" s="230"/>
    </row>
    <row r="2319" spans="1:14" s="11" customFormat="1" ht="9.9499999999999993" customHeight="1">
      <c r="A2319" s="135"/>
      <c r="B2319" s="16"/>
      <c r="C2319" s="16"/>
      <c r="D2319" s="16"/>
      <c r="E2319" s="44" t="s">
        <v>990</v>
      </c>
      <c r="F2319" s="45" t="s">
        <v>464</v>
      </c>
      <c r="G2319" s="118" t="s">
        <v>1077</v>
      </c>
      <c r="H2319" s="133" t="s">
        <v>992</v>
      </c>
      <c r="I2319" s="51">
        <f>ROUND(G2319*H2319,2)</f>
        <v>1.73</v>
      </c>
    </row>
    <row r="2320" spans="1:14" s="11" customFormat="1" ht="9.9499999999999993" customHeight="1">
      <c r="A2320" s="135"/>
      <c r="B2320" s="16"/>
      <c r="C2320" s="16"/>
      <c r="D2320" s="16"/>
      <c r="E2320" s="44" t="s">
        <v>871</v>
      </c>
      <c r="F2320" s="45" t="s">
        <v>464</v>
      </c>
      <c r="G2320" s="118" t="s">
        <v>1077</v>
      </c>
      <c r="H2320" s="210">
        <v>19.09</v>
      </c>
      <c r="I2320" s="51">
        <f>ROUND(G2320*H2320,2)</f>
        <v>2.2000000000000002</v>
      </c>
    </row>
    <row r="2321" spans="1:14" s="11" customFormat="1" ht="29.1" customHeight="1">
      <c r="A2321" s="135"/>
      <c r="B2321" s="16"/>
      <c r="C2321" s="16"/>
      <c r="D2321" s="16"/>
      <c r="E2321" s="44" t="s">
        <v>1080</v>
      </c>
      <c r="F2321" s="45" t="s">
        <v>53</v>
      </c>
      <c r="G2321" s="118" t="s">
        <v>1055</v>
      </c>
      <c r="H2321" s="119" t="s">
        <v>1081</v>
      </c>
      <c r="I2321" s="51">
        <f>ROUND(G2321*H2321,2)</f>
        <v>17.170000000000002</v>
      </c>
    </row>
    <row r="2322" spans="1:14" s="11" customFormat="1" ht="9.9499999999999993" customHeight="1">
      <c r="A2322" s="135"/>
      <c r="B2322" s="16"/>
      <c r="C2322" s="16"/>
      <c r="D2322" s="16"/>
      <c r="E2322" s="44" t="s">
        <v>1057</v>
      </c>
      <c r="F2322" s="45" t="s">
        <v>297</v>
      </c>
      <c r="G2322" s="118" t="s">
        <v>1058</v>
      </c>
      <c r="H2322" s="119" t="s">
        <v>1059</v>
      </c>
      <c r="I2322" s="51">
        <f>ROUND(G2322*H2322,2)</f>
        <v>0.06</v>
      </c>
    </row>
    <row r="2323" spans="1:14" s="11" customFormat="1" ht="13.7" customHeight="1">
      <c r="A2323" s="135"/>
      <c r="B2323" s="16"/>
      <c r="C2323" s="16"/>
      <c r="D2323" s="16"/>
      <c r="E2323" s="124"/>
      <c r="F2323" s="177" t="s">
        <v>451</v>
      </c>
      <c r="G2323" s="178"/>
      <c r="H2323" s="179"/>
      <c r="I2323" s="200">
        <f>SUM(I2319:I2322)</f>
        <v>21.16</v>
      </c>
    </row>
    <row r="2324" spans="1:14" s="11" customFormat="1" ht="20.100000000000001" customHeight="1">
      <c r="A2324" s="196">
        <v>4285</v>
      </c>
      <c r="B2324" s="110" t="s">
        <v>244</v>
      </c>
      <c r="C2324" s="110" t="s">
        <v>12</v>
      </c>
      <c r="D2324" s="132">
        <v>92979</v>
      </c>
      <c r="E2324" s="111" t="str">
        <f>VLOOKUP(D2324,SERVIÇOS_AGOST!$A$7:$D$7425,2,0)</f>
        <v>CABO DE COBRE FLEXÍVEL ISOLADO, 10 MM², ANTI-CHAMA 450/750 V, PARA DISTRIBUIÇÃO - FORNECIMENTO E INSTALAÇÃO. AF_12/2015</v>
      </c>
      <c r="F2324" s="112" t="str">
        <f>VLOOKUP(D2324,SERVIÇOS_AGOST!$A$7:$D$7425,3,0)</f>
        <v>M</v>
      </c>
      <c r="G2324" s="129">
        <f>VLOOKUP(D2324,SERVIÇOS_AGOST!$A$7:$D$7425,4,0)</f>
        <v>9.92</v>
      </c>
      <c r="H2324" s="114">
        <v>9.92</v>
      </c>
      <c r="I2324" s="115"/>
    </row>
    <row r="2325" spans="1:14" s="11" customFormat="1" ht="9.9499999999999993" customHeight="1">
      <c r="A2325" s="135"/>
      <c r="B2325" s="16"/>
      <c r="C2325" s="16"/>
      <c r="D2325" s="16"/>
      <c r="E2325" s="136" t="s">
        <v>442</v>
      </c>
      <c r="F2325" s="125" t="s">
        <v>19</v>
      </c>
      <c r="G2325" s="137" t="s">
        <v>984</v>
      </c>
      <c r="H2325" s="97" t="s">
        <v>443</v>
      </c>
      <c r="I2325" s="138" t="s">
        <v>985</v>
      </c>
      <c r="J2325" s="227"/>
      <c r="K2325" s="228"/>
      <c r="L2325" s="229"/>
      <c r="M2325" s="230"/>
      <c r="N2325" s="230"/>
    </row>
    <row r="2326" spans="1:14" s="11" customFormat="1" ht="9.9499999999999993" customHeight="1">
      <c r="A2326" s="135"/>
      <c r="B2326" s="16"/>
      <c r="C2326" s="16"/>
      <c r="D2326" s="16"/>
      <c r="E2326" s="44" t="s">
        <v>990</v>
      </c>
      <c r="F2326" s="45" t="s">
        <v>464</v>
      </c>
      <c r="G2326" s="147">
        <v>7.0000000000000001E-3</v>
      </c>
      <c r="H2326" s="133" t="s">
        <v>992</v>
      </c>
      <c r="I2326" s="51">
        <f>ROUND(G2326*H2326,2)</f>
        <v>0.11</v>
      </c>
    </row>
    <row r="2327" spans="1:14" s="11" customFormat="1" ht="9.9499999999999993" customHeight="1">
      <c r="A2327" s="135"/>
      <c r="B2327" s="16"/>
      <c r="C2327" s="16"/>
      <c r="D2327" s="16"/>
      <c r="E2327" s="44" t="s">
        <v>871</v>
      </c>
      <c r="F2327" s="45" t="s">
        <v>464</v>
      </c>
      <c r="G2327" s="147">
        <v>7.0000000000000001E-3</v>
      </c>
      <c r="H2327" s="210">
        <v>19.09</v>
      </c>
      <c r="I2327" s="51">
        <f>ROUND(G2327*H2327,2)</f>
        <v>0.13</v>
      </c>
    </row>
    <row r="2328" spans="1:14" s="11" customFormat="1" ht="20.100000000000001" customHeight="1">
      <c r="A2328" s="135"/>
      <c r="B2328" s="16"/>
      <c r="C2328" s="16"/>
      <c r="D2328" s="16"/>
      <c r="E2328" s="44" t="s">
        <v>1073</v>
      </c>
      <c r="F2328" s="45" t="s">
        <v>53</v>
      </c>
      <c r="G2328" s="147">
        <v>1</v>
      </c>
      <c r="H2328" s="119" t="s">
        <v>1074</v>
      </c>
      <c r="I2328" s="51">
        <f>ROUND(G2328*H2328,2)</f>
        <v>9.5</v>
      </c>
    </row>
    <row r="2329" spans="1:14" s="11" customFormat="1" ht="9.9499999999999993" customHeight="1">
      <c r="E2329" s="44" t="s">
        <v>1057</v>
      </c>
      <c r="F2329" s="45" t="s">
        <v>297</v>
      </c>
      <c r="G2329" s="192" t="s">
        <v>778</v>
      </c>
      <c r="H2329" s="119" t="s">
        <v>1059</v>
      </c>
      <c r="I2329" s="51">
        <f>ROUND(G2329*H2329,2)</f>
        <v>0.06</v>
      </c>
    </row>
    <row r="2330" spans="1:14" s="11" customFormat="1" ht="13.7" customHeight="1">
      <c r="F2330" s="177" t="s">
        <v>451</v>
      </c>
      <c r="G2330" s="178"/>
      <c r="H2330" s="179"/>
      <c r="I2330" s="200">
        <f>SUM(I2326:I2329)</f>
        <v>9.8000000000000007</v>
      </c>
    </row>
    <row r="2331" spans="1:14" s="11" customFormat="1" ht="20.100000000000001" customHeight="1">
      <c r="A2331" s="196">
        <v>4286</v>
      </c>
      <c r="B2331" s="110" t="s">
        <v>244</v>
      </c>
      <c r="C2331" s="110" t="s">
        <v>12</v>
      </c>
      <c r="D2331" s="132">
        <v>92980</v>
      </c>
      <c r="E2331" s="111" t="str">
        <f>VLOOKUP(D2331,SERVIÇOS_AGOST!$A$7:$D$7425,2,0)</f>
        <v>CABO DE COBRE FLEXÍVEL ISOLADO, 10 MM², ANTI-CHAMA 0,6/1,0 KV, PARA DISTRIBUIÇÃO - FORNECIMENTO E INSTALAÇÃO. AF_12/2015</v>
      </c>
      <c r="F2331" s="112" t="str">
        <f>VLOOKUP(D2331,SERVIÇOS_AGOST!$A$7:$D$7425,3,0)</f>
        <v>M</v>
      </c>
      <c r="G2331" s="129">
        <f>VLOOKUP(D2331,SERVIÇOS_AGOST!$A$7:$D$7425,4,0)</f>
        <v>10.79</v>
      </c>
      <c r="H2331" s="114">
        <v>10.79</v>
      </c>
      <c r="I2331" s="115"/>
    </row>
    <row r="2332" spans="1:14" s="11" customFormat="1" ht="9.9499999999999993" customHeight="1">
      <c r="A2332" s="135"/>
      <c r="B2332" s="16"/>
      <c r="C2332" s="16"/>
      <c r="D2332" s="16"/>
      <c r="E2332" s="136" t="s">
        <v>442</v>
      </c>
      <c r="F2332" s="125" t="s">
        <v>19</v>
      </c>
      <c r="G2332" s="137" t="s">
        <v>984</v>
      </c>
      <c r="H2332" s="97" t="s">
        <v>443</v>
      </c>
      <c r="I2332" s="138" t="s">
        <v>985</v>
      </c>
      <c r="J2332" s="227"/>
      <c r="K2332" s="228"/>
      <c r="L2332" s="229"/>
      <c r="M2332" s="230"/>
      <c r="N2332" s="230"/>
    </row>
    <row r="2333" spans="1:14" s="11" customFormat="1" ht="9.9499999999999993" customHeight="1">
      <c r="A2333" s="135"/>
      <c r="B2333" s="16"/>
      <c r="C2333" s="16"/>
      <c r="D2333" s="16"/>
      <c r="E2333" s="44" t="s">
        <v>990</v>
      </c>
      <c r="F2333" s="45" t="s">
        <v>464</v>
      </c>
      <c r="G2333" s="147">
        <v>7.0000000000000001E-3</v>
      </c>
      <c r="H2333" s="133" t="s">
        <v>992</v>
      </c>
      <c r="I2333" s="51">
        <f>ROUND(G2333*H2333,2)</f>
        <v>0.11</v>
      </c>
    </row>
    <row r="2334" spans="1:14" s="11" customFormat="1" ht="9.9499999999999993" customHeight="1">
      <c r="A2334" s="135"/>
      <c r="B2334" s="16"/>
      <c r="C2334" s="16"/>
      <c r="D2334" s="16"/>
      <c r="E2334" s="44" t="s">
        <v>871</v>
      </c>
      <c r="F2334" s="45" t="s">
        <v>464</v>
      </c>
      <c r="G2334" s="147">
        <v>7.0000000000000001E-3</v>
      </c>
      <c r="H2334" s="210">
        <v>19.09</v>
      </c>
      <c r="I2334" s="51">
        <f>ROUND(G2334*H2334,2)</f>
        <v>0.13</v>
      </c>
    </row>
    <row r="2335" spans="1:14" s="11" customFormat="1" ht="20.100000000000001" customHeight="1">
      <c r="E2335" s="44" t="s">
        <v>1075</v>
      </c>
      <c r="F2335" s="45" t="s">
        <v>53</v>
      </c>
      <c r="G2335" s="184">
        <v>1</v>
      </c>
      <c r="H2335" s="119" t="s">
        <v>1076</v>
      </c>
      <c r="I2335" s="51">
        <f>ROUND(G2335*H2335,2)</f>
        <v>9.06</v>
      </c>
    </row>
    <row r="2336" spans="1:14" s="11" customFormat="1" ht="9.9499999999999993" customHeight="1">
      <c r="E2336" s="44" t="s">
        <v>1057</v>
      </c>
      <c r="F2336" s="45" t="s">
        <v>297</v>
      </c>
      <c r="G2336" s="192" t="s">
        <v>778</v>
      </c>
      <c r="H2336" s="119" t="s">
        <v>1059</v>
      </c>
      <c r="I2336" s="51">
        <f>ROUND(G2336*H2336,2)</f>
        <v>0.06</v>
      </c>
    </row>
    <row r="2337" spans="1:14" s="11" customFormat="1" ht="13.7" customHeight="1">
      <c r="A2337" s="135"/>
      <c r="B2337" s="16"/>
      <c r="C2337" s="16"/>
      <c r="D2337" s="16"/>
      <c r="E2337" s="124"/>
      <c r="F2337" s="177" t="s">
        <v>451</v>
      </c>
      <c r="G2337" s="178"/>
      <c r="H2337" s="179"/>
      <c r="I2337" s="200">
        <f>SUM(I2333:I2336)</f>
        <v>9.3600000000000012</v>
      </c>
    </row>
    <row r="2338" spans="1:14" s="11" customFormat="1" ht="20.100000000000001" customHeight="1">
      <c r="A2338" s="196">
        <v>4287</v>
      </c>
      <c r="B2338" s="110" t="s">
        <v>244</v>
      </c>
      <c r="C2338" s="110" t="s">
        <v>12</v>
      </c>
      <c r="D2338" s="132">
        <v>92981</v>
      </c>
      <c r="E2338" s="111" t="str">
        <f>VLOOKUP(D2338,SERVIÇOS_AGOST!$A$7:$D$7425,2,0)</f>
        <v>CABO DE COBRE FLEXÍVEL ISOLADO, 16 MM², ANTI-CHAMA 450/750 V, PARA DISTRIBUIÇÃO - FORNECIMENTO E INSTALAÇÃO. AF_12/2015</v>
      </c>
      <c r="F2338" s="112" t="str">
        <f>VLOOKUP(D2338,SERVIÇOS_AGOST!$A$7:$D$7425,3,0)</f>
        <v>M</v>
      </c>
      <c r="G2338" s="129">
        <f>VLOOKUP(D2338,SERVIÇOS_AGOST!$A$7:$D$7425,4,0)</f>
        <v>15.22</v>
      </c>
      <c r="H2338" s="114">
        <v>15.22</v>
      </c>
      <c r="I2338" s="115"/>
    </row>
    <row r="2339" spans="1:14" s="11" customFormat="1" ht="9.9499999999999993" customHeight="1">
      <c r="A2339" s="135"/>
      <c r="B2339" s="16"/>
      <c r="C2339" s="16"/>
      <c r="D2339" s="16"/>
      <c r="E2339" s="136" t="s">
        <v>442</v>
      </c>
      <c r="F2339" s="125" t="s">
        <v>19</v>
      </c>
      <c r="G2339" s="137" t="s">
        <v>984</v>
      </c>
      <c r="H2339" s="97" t="s">
        <v>443</v>
      </c>
      <c r="I2339" s="138" t="s">
        <v>985</v>
      </c>
      <c r="J2339" s="227"/>
      <c r="K2339" s="228"/>
      <c r="L2339" s="229"/>
      <c r="M2339" s="230"/>
      <c r="N2339" s="230"/>
    </row>
    <row r="2340" spans="1:14" s="11" customFormat="1" ht="9.9499999999999993" customHeight="1">
      <c r="A2340" s="135"/>
      <c r="B2340" s="16"/>
      <c r="C2340" s="16"/>
      <c r="D2340" s="16"/>
      <c r="E2340" s="44" t="s">
        <v>990</v>
      </c>
      <c r="F2340" s="45" t="s">
        <v>464</v>
      </c>
      <c r="G2340" s="118" t="s">
        <v>822</v>
      </c>
      <c r="H2340" s="133" t="s">
        <v>992</v>
      </c>
      <c r="I2340" s="51">
        <f>ROUND(G2340*H2340,2)</f>
        <v>0.2</v>
      </c>
    </row>
    <row r="2341" spans="1:14" s="11" customFormat="1" ht="9.9499999999999993" customHeight="1">
      <c r="E2341" s="44" t="s">
        <v>871</v>
      </c>
      <c r="F2341" s="45" t="s">
        <v>464</v>
      </c>
      <c r="G2341" s="192" t="s">
        <v>822</v>
      </c>
      <c r="H2341" s="210">
        <v>19.09</v>
      </c>
      <c r="I2341" s="51">
        <f>ROUND(G2341*H2341,2)</f>
        <v>0.25</v>
      </c>
    </row>
    <row r="2342" spans="1:14" s="11" customFormat="1" ht="20.100000000000001" customHeight="1">
      <c r="E2342" s="44" t="s">
        <v>1078</v>
      </c>
      <c r="F2342" s="45" t="s">
        <v>53</v>
      </c>
      <c r="G2342" s="184">
        <v>1</v>
      </c>
      <c r="H2342" s="119" t="s">
        <v>1079</v>
      </c>
      <c r="I2342" s="51">
        <f>ROUND(G2342*H2342,2)</f>
        <v>13.58</v>
      </c>
    </row>
    <row r="2343" spans="1:14" s="11" customFormat="1" ht="9.9499999999999993" customHeight="1">
      <c r="A2343" s="135"/>
      <c r="B2343" s="16"/>
      <c r="C2343" s="16"/>
      <c r="D2343" s="16"/>
      <c r="E2343" s="44" t="s">
        <v>1057</v>
      </c>
      <c r="F2343" s="45" t="s">
        <v>297</v>
      </c>
      <c r="G2343" s="118" t="s">
        <v>778</v>
      </c>
      <c r="H2343" s="119" t="s">
        <v>1059</v>
      </c>
      <c r="I2343" s="51">
        <f>ROUND(G2343*H2343,2)</f>
        <v>0.06</v>
      </c>
    </row>
    <row r="2344" spans="1:14" s="11" customFormat="1" ht="13.7" customHeight="1">
      <c r="A2344" s="135"/>
      <c r="B2344" s="16"/>
      <c r="C2344" s="16"/>
      <c r="D2344" s="16"/>
      <c r="E2344" s="124"/>
      <c r="F2344" s="177" t="s">
        <v>451</v>
      </c>
      <c r="G2344" s="178"/>
      <c r="H2344" s="179"/>
      <c r="I2344" s="200">
        <f>SUM(I2340:I2343)</f>
        <v>14.09</v>
      </c>
    </row>
    <row r="2345" spans="1:14" s="11" customFormat="1" ht="20.100000000000001" customHeight="1">
      <c r="A2345" s="196">
        <v>4288</v>
      </c>
      <c r="B2345" s="110" t="s">
        <v>244</v>
      </c>
      <c r="C2345" s="110" t="s">
        <v>12</v>
      </c>
      <c r="D2345" s="132">
        <v>92982</v>
      </c>
      <c r="E2345" s="111" t="str">
        <f>VLOOKUP(D2345,SERVIÇOS_AGOST!$A$7:$D$7425,2,0)</f>
        <v>CABO DE COBRE FLEXÍVEL ISOLADO, 16 MM², ANTI-CHAMA 0,6/1,0 KV, PARA DISTRIBUIÇÃO - FORNECIMENTO E INSTALAÇÃO. AF_12/2015</v>
      </c>
      <c r="F2345" s="112" t="str">
        <f>VLOOKUP(D2345,SERVIÇOS_AGOST!$A$7:$D$7425,3,0)</f>
        <v>M</v>
      </c>
      <c r="G2345" s="129">
        <f>VLOOKUP(D2345,SERVIÇOS_AGOST!$A$7:$D$7425,4,0)</f>
        <v>16.489999999999998</v>
      </c>
      <c r="H2345" s="114">
        <v>16.489999999999998</v>
      </c>
      <c r="I2345" s="115"/>
    </row>
    <row r="2346" spans="1:14" s="11" customFormat="1" ht="9.9499999999999993" customHeight="1">
      <c r="A2346" s="135"/>
      <c r="B2346" s="16"/>
      <c r="C2346" s="16"/>
      <c r="D2346" s="16"/>
      <c r="E2346" s="136" t="s">
        <v>442</v>
      </c>
      <c r="F2346" s="125" t="s">
        <v>19</v>
      </c>
      <c r="G2346" s="137" t="s">
        <v>984</v>
      </c>
      <c r="H2346" s="97" t="s">
        <v>443</v>
      </c>
      <c r="I2346" s="138" t="s">
        <v>985</v>
      </c>
      <c r="J2346" s="227"/>
      <c r="K2346" s="228"/>
      <c r="L2346" s="229"/>
      <c r="M2346" s="230"/>
      <c r="N2346" s="230"/>
    </row>
    <row r="2347" spans="1:14" s="11" customFormat="1" ht="9.9499999999999993" customHeight="1">
      <c r="E2347" s="44" t="s">
        <v>990</v>
      </c>
      <c r="F2347" s="45" t="s">
        <v>464</v>
      </c>
      <c r="G2347" s="192" t="s">
        <v>822</v>
      </c>
      <c r="H2347" s="133" t="s">
        <v>992</v>
      </c>
      <c r="I2347" s="51">
        <f>ROUND(G2347*H2347,2)</f>
        <v>0.2</v>
      </c>
    </row>
    <row r="2348" spans="1:14" s="11" customFormat="1" ht="9.9499999999999993" customHeight="1">
      <c r="E2348" s="44" t="s">
        <v>871</v>
      </c>
      <c r="F2348" s="45" t="s">
        <v>464</v>
      </c>
      <c r="G2348" s="192" t="s">
        <v>822</v>
      </c>
      <c r="H2348" s="210">
        <v>19.09</v>
      </c>
      <c r="I2348" s="51">
        <f>ROUND(G2348*H2348,2)</f>
        <v>0.25</v>
      </c>
    </row>
    <row r="2349" spans="1:14" s="11" customFormat="1" ht="29.1" customHeight="1">
      <c r="A2349" s="135"/>
      <c r="B2349" s="16"/>
      <c r="C2349" s="16"/>
      <c r="D2349" s="16"/>
      <c r="E2349" s="44" t="s">
        <v>1080</v>
      </c>
      <c r="F2349" s="45" t="s">
        <v>53</v>
      </c>
      <c r="G2349" s="118" t="s">
        <v>1082</v>
      </c>
      <c r="H2349" s="119" t="s">
        <v>1081</v>
      </c>
      <c r="I2349" s="51">
        <f>ROUND(G2349*H2349,2)</f>
        <v>14.82</v>
      </c>
    </row>
    <row r="2350" spans="1:14" s="11" customFormat="1" ht="9.9499999999999993" customHeight="1">
      <c r="A2350" s="135"/>
      <c r="B2350" s="16"/>
      <c r="C2350" s="16"/>
      <c r="D2350" s="16"/>
      <c r="E2350" s="44" t="s">
        <v>1057</v>
      </c>
      <c r="F2350" s="45" t="s">
        <v>297</v>
      </c>
      <c r="G2350" s="118" t="s">
        <v>778</v>
      </c>
      <c r="H2350" s="119" t="s">
        <v>1059</v>
      </c>
      <c r="I2350" s="51">
        <f>ROUND(G2350*H2350,2)</f>
        <v>0.06</v>
      </c>
    </row>
    <row r="2351" spans="1:14" s="11" customFormat="1" ht="13.7" customHeight="1">
      <c r="A2351" s="135"/>
      <c r="B2351" s="16"/>
      <c r="C2351" s="16"/>
      <c r="D2351" s="16"/>
      <c r="E2351" s="124"/>
      <c r="F2351" s="177" t="s">
        <v>451</v>
      </c>
      <c r="G2351" s="178"/>
      <c r="H2351" s="179"/>
      <c r="I2351" s="200">
        <f>SUM(I2347:I2350)</f>
        <v>15.33</v>
      </c>
    </row>
    <row r="2352" spans="1:14" s="11" customFormat="1" ht="20.100000000000001" customHeight="1">
      <c r="A2352" s="196">
        <v>4289</v>
      </c>
      <c r="B2352" s="110" t="s">
        <v>244</v>
      </c>
      <c r="C2352" s="110" t="s">
        <v>12</v>
      </c>
      <c r="D2352" s="132">
        <v>101888</v>
      </c>
      <c r="E2352" s="111" t="str">
        <f>VLOOKUP(D2352,SERVIÇOS_AGOST!$A$7:$D$7425,2,0)</f>
        <v>CABO DE COBRE ISOLADO, 25 MM², ANTI-CHAMA 450/750 V, INSTALADO EM ELETROCALHA OU PERFILADO - FORNECIMENTO E INSTALAÇÃO. AF_10/2020</v>
      </c>
      <c r="F2352" s="112" t="str">
        <f>VLOOKUP(D2352,SERVIÇOS_AGOST!$A$7:$D$7425,3,0)</f>
        <v>M</v>
      </c>
      <c r="G2352" s="129">
        <f>VLOOKUP(D2352,SERVIÇOS_AGOST!$A$7:$D$7425,4,0)</f>
        <v>24.11</v>
      </c>
      <c r="H2352" s="114">
        <v>24.11</v>
      </c>
      <c r="I2352" s="115"/>
    </row>
    <row r="2353" spans="1:14" s="11" customFormat="1" ht="9.9499999999999993" customHeight="1">
      <c r="A2353" s="135"/>
      <c r="B2353" s="16"/>
      <c r="C2353" s="16"/>
      <c r="D2353" s="16"/>
      <c r="E2353" s="136" t="s">
        <v>442</v>
      </c>
      <c r="F2353" s="125" t="s">
        <v>19</v>
      </c>
      <c r="G2353" s="137" t="s">
        <v>984</v>
      </c>
      <c r="H2353" s="97" t="s">
        <v>443</v>
      </c>
      <c r="I2353" s="138" t="s">
        <v>985</v>
      </c>
      <c r="J2353" s="227"/>
      <c r="K2353" s="228"/>
      <c r="L2353" s="229"/>
      <c r="M2353" s="230"/>
      <c r="N2353" s="230"/>
    </row>
    <row r="2354" spans="1:14" s="11" customFormat="1" ht="9.9499999999999993" customHeight="1">
      <c r="E2354" s="44" t="s">
        <v>990</v>
      </c>
      <c r="F2354" s="45" t="s">
        <v>464</v>
      </c>
      <c r="G2354" s="192" t="s">
        <v>1083</v>
      </c>
      <c r="H2354" s="133" t="s">
        <v>992</v>
      </c>
      <c r="I2354" s="51">
        <f>ROUND(G2354*H2354,2)</f>
        <v>0.18</v>
      </c>
    </row>
    <row r="2355" spans="1:14" s="11" customFormat="1" ht="9.9499999999999993" customHeight="1">
      <c r="A2355" s="135"/>
      <c r="B2355" s="16"/>
      <c r="C2355" s="16"/>
      <c r="D2355" s="16"/>
      <c r="E2355" s="44" t="s">
        <v>871</v>
      </c>
      <c r="F2355" s="45" t="s">
        <v>464</v>
      </c>
      <c r="G2355" s="118" t="s">
        <v>1083</v>
      </c>
      <c r="H2355" s="210">
        <v>19.09</v>
      </c>
      <c r="I2355" s="51">
        <f>ROUND(G2355*H2355,2)</f>
        <v>0.23</v>
      </c>
    </row>
    <row r="2356" spans="1:14" s="11" customFormat="1" ht="9.9499999999999993" customHeight="1">
      <c r="A2356" s="135"/>
      <c r="B2356" s="16"/>
      <c r="C2356" s="16"/>
      <c r="D2356" s="16"/>
      <c r="E2356" s="44" t="s">
        <v>1057</v>
      </c>
      <c r="F2356" s="45" t="s">
        <v>297</v>
      </c>
      <c r="G2356" s="118" t="s">
        <v>778</v>
      </c>
      <c r="H2356" s="119" t="s">
        <v>1059</v>
      </c>
      <c r="I2356" s="51">
        <f>ROUND(G2356*H2356,2)</f>
        <v>0.06</v>
      </c>
    </row>
    <row r="2357" spans="1:14" s="11" customFormat="1" ht="20.100000000000001" customHeight="1">
      <c r="A2357" s="135"/>
      <c r="B2357" s="16"/>
      <c r="C2357" s="16"/>
      <c r="D2357" s="16"/>
      <c r="E2357" s="44" t="s">
        <v>1084</v>
      </c>
      <c r="F2357" s="45" t="s">
        <v>53</v>
      </c>
      <c r="G2357" s="118" t="s">
        <v>1082</v>
      </c>
      <c r="H2357" s="119" t="s">
        <v>1085</v>
      </c>
      <c r="I2357" s="51">
        <f>ROUND(G2357*H2357,2)</f>
        <v>21.84</v>
      </c>
    </row>
    <row r="2358" spans="1:14" s="11" customFormat="1" ht="13.7" customHeight="1">
      <c r="A2358" s="135"/>
      <c r="B2358" s="16"/>
      <c r="C2358" s="16"/>
      <c r="D2358" s="16"/>
      <c r="E2358" s="124"/>
      <c r="F2358" s="177" t="s">
        <v>451</v>
      </c>
      <c r="G2358" s="178"/>
      <c r="H2358" s="179"/>
      <c r="I2358" s="200">
        <f>SUM(I2354:I2357)</f>
        <v>22.31</v>
      </c>
    </row>
    <row r="2359" spans="1:14" s="11" customFormat="1" ht="30" customHeight="1">
      <c r="A2359" s="196">
        <v>4290</v>
      </c>
      <c r="B2359" s="110" t="s">
        <v>244</v>
      </c>
      <c r="C2359" s="110" t="s">
        <v>12</v>
      </c>
      <c r="D2359" s="132">
        <v>92984</v>
      </c>
      <c r="E2359" s="111" t="str">
        <f>VLOOKUP(D2359,SERVIÇOS_AGOST!$A$7:$D$7425,2,0)</f>
        <v>CABO DE COBRE FLEXÍVEL ISOLADO, 25 MM², ANTI-CHAMA 0,6/1,0 KV, PARA REDE ENTERRADA DE DISTRIBUIÇÃO DE ENERGIA ELÉTRICA - FORNECIMENTO E INSTALAÇÃO. AF_12/2021</v>
      </c>
      <c r="F2359" s="112" t="str">
        <f>VLOOKUP(D2359,SERVIÇOS_AGOST!$A$7:$D$7425,3,0)</f>
        <v>M</v>
      </c>
      <c r="G2359" s="129">
        <f>VLOOKUP(D2359,SERVIÇOS_AGOST!$A$7:$D$7425,4,0)</f>
        <v>26.2</v>
      </c>
      <c r="H2359" s="114">
        <v>26.2</v>
      </c>
      <c r="I2359" s="115"/>
    </row>
    <row r="2360" spans="1:14" s="11" customFormat="1" ht="9.9499999999999993" customHeight="1">
      <c r="A2360" s="135"/>
      <c r="B2360" s="16"/>
      <c r="C2360" s="16"/>
      <c r="D2360" s="16"/>
      <c r="E2360" s="136" t="s">
        <v>442</v>
      </c>
      <c r="F2360" s="125" t="s">
        <v>19</v>
      </c>
      <c r="G2360" s="137" t="s">
        <v>984</v>
      </c>
      <c r="H2360" s="97" t="s">
        <v>443</v>
      </c>
      <c r="I2360" s="138" t="s">
        <v>985</v>
      </c>
      <c r="J2360" s="227"/>
      <c r="K2360" s="228"/>
      <c r="L2360" s="229"/>
      <c r="M2360" s="230"/>
      <c r="N2360" s="230"/>
    </row>
    <row r="2361" spans="1:14" s="11" customFormat="1" ht="9.9499999999999993" customHeight="1">
      <c r="A2361" s="135"/>
      <c r="B2361" s="16"/>
      <c r="C2361" s="16"/>
      <c r="D2361" s="16"/>
      <c r="E2361" s="44" t="s">
        <v>990</v>
      </c>
      <c r="F2361" s="45" t="s">
        <v>464</v>
      </c>
      <c r="G2361" s="118" t="s">
        <v>1086</v>
      </c>
      <c r="H2361" s="133" t="s">
        <v>992</v>
      </c>
      <c r="I2361" s="51">
        <f>ROUND(G2361*H2361,2)</f>
        <v>0.91</v>
      </c>
    </row>
    <row r="2362" spans="1:14" s="11" customFormat="1" ht="9.9499999999999993" customHeight="1">
      <c r="A2362" s="135"/>
      <c r="B2362" s="16"/>
      <c r="C2362" s="16"/>
      <c r="D2362" s="16"/>
      <c r="E2362" s="44" t="s">
        <v>871</v>
      </c>
      <c r="F2362" s="45" t="s">
        <v>464</v>
      </c>
      <c r="G2362" s="118" t="s">
        <v>1086</v>
      </c>
      <c r="H2362" s="210">
        <v>19.09</v>
      </c>
      <c r="I2362" s="51">
        <f>ROUND(G2362*H2362,2)</f>
        <v>1.1599999999999999</v>
      </c>
    </row>
    <row r="2363" spans="1:14" s="11" customFormat="1" ht="27.95" customHeight="1">
      <c r="A2363" s="135"/>
      <c r="B2363" s="16"/>
      <c r="C2363" s="16"/>
      <c r="D2363" s="16"/>
      <c r="E2363" s="44" t="s">
        <v>1087</v>
      </c>
      <c r="F2363" s="45" t="s">
        <v>53</v>
      </c>
      <c r="G2363" s="118" t="s">
        <v>1088</v>
      </c>
      <c r="H2363" s="119" t="s">
        <v>1089</v>
      </c>
      <c r="I2363" s="51">
        <f>ROUND(G2363*H2363,2)</f>
        <v>22.72</v>
      </c>
    </row>
    <row r="2364" spans="1:14" s="11" customFormat="1" ht="9.9499999999999993" customHeight="1">
      <c r="A2364" s="135"/>
      <c r="B2364" s="16"/>
      <c r="C2364" s="16"/>
      <c r="D2364" s="16"/>
      <c r="E2364" s="44" t="s">
        <v>1057</v>
      </c>
      <c r="F2364" s="45" t="s">
        <v>297</v>
      </c>
      <c r="G2364" s="118" t="s">
        <v>1058</v>
      </c>
      <c r="H2364" s="119" t="s">
        <v>1059</v>
      </c>
      <c r="I2364" s="51">
        <f>ROUND(G2364*H2364,2)</f>
        <v>0.06</v>
      </c>
    </row>
    <row r="2365" spans="1:14" s="11" customFormat="1" ht="13.7" customHeight="1">
      <c r="F2365" s="177" t="s">
        <v>451</v>
      </c>
      <c r="G2365" s="178"/>
      <c r="H2365" s="179"/>
      <c r="I2365" s="200">
        <f>SUM(I2361:I2364)</f>
        <v>24.849999999999998</v>
      </c>
    </row>
    <row r="2366" spans="1:14" s="11" customFormat="1" ht="20.100000000000001" customHeight="1">
      <c r="A2366" s="233">
        <v>4291</v>
      </c>
      <c r="B2366" s="185" t="s">
        <v>244</v>
      </c>
      <c r="C2366" s="185" t="s">
        <v>12</v>
      </c>
      <c r="D2366" s="186">
        <v>92985</v>
      </c>
      <c r="E2366" s="187" t="e">
        <f>VLOOKUP(D2366,SERVIÇOS_AGOST!$A$7:$D$7425,2,0)</f>
        <v>#N/A</v>
      </c>
      <c r="F2366" s="188"/>
      <c r="G2366" s="189"/>
      <c r="H2366" s="190"/>
      <c r="I2366" s="191"/>
    </row>
    <row r="2367" spans="1:14" s="11" customFormat="1" ht="9.9499999999999993" customHeight="1">
      <c r="A2367" s="135"/>
      <c r="B2367" s="16"/>
      <c r="C2367" s="16"/>
      <c r="D2367" s="16"/>
      <c r="E2367" s="136" t="s">
        <v>442</v>
      </c>
      <c r="F2367" s="125" t="s">
        <v>19</v>
      </c>
      <c r="G2367" s="137" t="s">
        <v>984</v>
      </c>
      <c r="H2367" s="97" t="s">
        <v>443</v>
      </c>
      <c r="I2367" s="138" t="s">
        <v>985</v>
      </c>
    </row>
    <row r="2368" spans="1:14" s="11" customFormat="1" ht="13.7" customHeight="1">
      <c r="A2368" s="135"/>
      <c r="B2368" s="16"/>
      <c r="C2368" s="16"/>
      <c r="D2368" s="16"/>
      <c r="E2368" s="124"/>
      <c r="F2368" s="177" t="s">
        <v>451</v>
      </c>
      <c r="G2368" s="178"/>
      <c r="H2368" s="179"/>
      <c r="I2368" s="168">
        <v>0</v>
      </c>
    </row>
    <row r="2369" spans="1:14" s="11" customFormat="1" ht="30" customHeight="1">
      <c r="A2369" s="196">
        <v>4291</v>
      </c>
      <c r="B2369" s="110" t="s">
        <v>244</v>
      </c>
      <c r="C2369" s="110" t="s">
        <v>12</v>
      </c>
      <c r="D2369" s="132">
        <v>92986</v>
      </c>
      <c r="E2369" s="111" t="str">
        <f>VLOOKUP(D2369,SERVIÇOS_AGOST!$A$7:$D$7425,2,0)</f>
        <v>CABO DE COBRE FLEXÍVEL ISOLADO, 35 MM², ANTI-CHAMA 0,6/1,0 KV, PARA REDE ENTERRADA DE DISTRIBUIÇÃO DE ENERGIA ELÉTRICA - FORNECIMENTO E INSTALAÇÃO. AF_12/2021</v>
      </c>
      <c r="F2369" s="112" t="str">
        <f>VLOOKUP(D2369,SERVIÇOS_AGOST!$A$7:$D$7425,3,0)</f>
        <v>M</v>
      </c>
      <c r="G2369" s="129">
        <f>VLOOKUP(D2369,SERVIÇOS_AGOST!$A$7:$D$7425,4,0)</f>
        <v>35.619999999999997</v>
      </c>
      <c r="H2369" s="114">
        <v>35.619999999999997</v>
      </c>
      <c r="I2369" s="115"/>
    </row>
    <row r="2370" spans="1:14" s="11" customFormat="1" ht="9.9499999999999993" customHeight="1">
      <c r="A2370" s="135"/>
      <c r="B2370" s="16"/>
      <c r="C2370" s="16"/>
      <c r="D2370" s="16"/>
      <c r="E2370" s="136" t="s">
        <v>442</v>
      </c>
      <c r="F2370" s="125" t="s">
        <v>19</v>
      </c>
      <c r="G2370" s="137" t="s">
        <v>984</v>
      </c>
      <c r="H2370" s="97" t="s">
        <v>443</v>
      </c>
      <c r="I2370" s="138" t="s">
        <v>985</v>
      </c>
      <c r="J2370" s="227"/>
      <c r="K2370" s="228"/>
      <c r="L2370" s="229"/>
      <c r="M2370" s="230"/>
      <c r="N2370" s="230"/>
    </row>
    <row r="2371" spans="1:14" s="11" customFormat="1" ht="9.9499999999999993" customHeight="1">
      <c r="A2371" s="135"/>
      <c r="B2371" s="16"/>
      <c r="C2371" s="16"/>
      <c r="D2371" s="16"/>
      <c r="E2371" s="44" t="s">
        <v>990</v>
      </c>
      <c r="F2371" s="45" t="s">
        <v>464</v>
      </c>
      <c r="G2371" s="147">
        <v>0.06</v>
      </c>
      <c r="H2371" s="133" t="s">
        <v>992</v>
      </c>
      <c r="I2371" s="51">
        <f>ROUND(G2371*H2371,2)</f>
        <v>0.9</v>
      </c>
    </row>
    <row r="2372" spans="1:14" s="11" customFormat="1" ht="9.9499999999999993" customHeight="1">
      <c r="A2372" s="135"/>
      <c r="B2372" s="16"/>
      <c r="C2372" s="16"/>
      <c r="D2372" s="16"/>
      <c r="E2372" s="44" t="s">
        <v>871</v>
      </c>
      <c r="F2372" s="45" t="s">
        <v>464</v>
      </c>
      <c r="G2372" s="147">
        <v>0.06</v>
      </c>
      <c r="H2372" s="210">
        <v>19.09</v>
      </c>
      <c r="I2372" s="51">
        <f>ROUND(G2372*H2372,2)</f>
        <v>1.1499999999999999</v>
      </c>
    </row>
    <row r="2373" spans="1:14" s="11" customFormat="1" ht="30" customHeight="1">
      <c r="A2373" s="135"/>
      <c r="B2373" s="16"/>
      <c r="C2373" s="16"/>
      <c r="D2373" s="16"/>
      <c r="E2373" s="44" t="s">
        <v>1090</v>
      </c>
      <c r="F2373" s="45" t="s">
        <v>53</v>
      </c>
      <c r="G2373" s="147">
        <v>1</v>
      </c>
      <c r="H2373" s="119" t="s">
        <v>1091</v>
      </c>
      <c r="I2373" s="51">
        <f>ROUND(G2373*H2373,2)</f>
        <v>31.62</v>
      </c>
    </row>
    <row r="2374" spans="1:14" s="11" customFormat="1" ht="9.9499999999999993" customHeight="1">
      <c r="A2374" s="135"/>
      <c r="B2374" s="16"/>
      <c r="C2374" s="16"/>
      <c r="D2374" s="16"/>
      <c r="E2374" s="44" t="s">
        <v>1057</v>
      </c>
      <c r="F2374" s="45" t="s">
        <v>297</v>
      </c>
      <c r="G2374" s="118" t="s">
        <v>1058</v>
      </c>
      <c r="H2374" s="119" t="s">
        <v>1059</v>
      </c>
      <c r="I2374" s="51">
        <f>ROUND(G2374*H2374,2)</f>
        <v>0.06</v>
      </c>
    </row>
    <row r="2375" spans="1:14" s="11" customFormat="1" ht="13.7" customHeight="1">
      <c r="A2375" s="135"/>
      <c r="B2375" s="16"/>
      <c r="C2375" s="16"/>
      <c r="D2375" s="16"/>
      <c r="F2375" s="177" t="s">
        <v>451</v>
      </c>
      <c r="G2375" s="178"/>
      <c r="H2375" s="179"/>
      <c r="I2375" s="200">
        <f>SUM(I2371:I2374)</f>
        <v>33.730000000000004</v>
      </c>
    </row>
    <row r="2376" spans="1:14" s="11" customFormat="1" ht="30" customHeight="1">
      <c r="A2376" s="196">
        <v>4292</v>
      </c>
      <c r="B2376" s="110" t="s">
        <v>244</v>
      </c>
      <c r="C2376" s="110" t="s">
        <v>12</v>
      </c>
      <c r="D2376" s="132">
        <v>92988</v>
      </c>
      <c r="E2376" s="111" t="str">
        <f>VLOOKUP(D2376,SERVIÇOS_AGOST!$A$7:$D$7425,2,0)</f>
        <v>CABO DE COBRE FLEXÍVEL ISOLADO, 50 MM², ANTI-CHAMA 0,6/1,0 KV, PARA REDE ENTERRADA DE DISTRIBUIÇÃO DE ENERGIA ELÉTRICA - FORNECIMENTO E INSTALAÇÃO. AF_12/2021</v>
      </c>
      <c r="F2376" s="112" t="str">
        <f>VLOOKUP(D2376,SERVIÇOS_AGOST!$A$7:$D$7425,3,0)</f>
        <v>M</v>
      </c>
      <c r="G2376" s="129">
        <f>VLOOKUP(D2376,SERVIÇOS_AGOST!$A$7:$D$7425,4,0)</f>
        <v>50.19</v>
      </c>
      <c r="H2376" s="114">
        <v>50.19</v>
      </c>
      <c r="I2376" s="115"/>
    </row>
    <row r="2377" spans="1:14" s="11" customFormat="1" ht="9.9499999999999993" customHeight="1">
      <c r="A2377" s="135"/>
      <c r="B2377" s="16"/>
      <c r="C2377" s="16"/>
      <c r="D2377" s="16"/>
      <c r="E2377" s="136" t="s">
        <v>442</v>
      </c>
      <c r="F2377" s="125" t="s">
        <v>19</v>
      </c>
      <c r="G2377" s="137" t="s">
        <v>984</v>
      </c>
      <c r="H2377" s="97" t="s">
        <v>443</v>
      </c>
      <c r="I2377" s="138" t="s">
        <v>985</v>
      </c>
      <c r="J2377" s="227"/>
      <c r="K2377" s="228"/>
      <c r="L2377" s="229"/>
      <c r="M2377" s="230"/>
      <c r="N2377" s="230"/>
    </row>
    <row r="2378" spans="1:14" s="11" customFormat="1" ht="9.9499999999999993" customHeight="1">
      <c r="A2378" s="135"/>
      <c r="B2378" s="16"/>
      <c r="C2378" s="16"/>
      <c r="D2378" s="16"/>
      <c r="E2378" s="44" t="s">
        <v>990</v>
      </c>
      <c r="F2378" s="45" t="s">
        <v>464</v>
      </c>
      <c r="G2378" s="147">
        <v>0.06</v>
      </c>
      <c r="H2378" s="133" t="s">
        <v>992</v>
      </c>
      <c r="I2378" s="51">
        <f>ROUND(G2378*H2378,2)</f>
        <v>0.9</v>
      </c>
    </row>
    <row r="2379" spans="1:14" s="11" customFormat="1" ht="9.9499999999999993" customHeight="1">
      <c r="A2379" s="135"/>
      <c r="B2379" s="16"/>
      <c r="C2379" s="16"/>
      <c r="D2379" s="16"/>
      <c r="E2379" s="44" t="s">
        <v>871</v>
      </c>
      <c r="F2379" s="45" t="s">
        <v>464</v>
      </c>
      <c r="G2379" s="147">
        <v>0.06</v>
      </c>
      <c r="H2379" s="210">
        <v>19.09</v>
      </c>
      <c r="I2379" s="51">
        <f>ROUND(G2379*H2379,2)</f>
        <v>1.1499999999999999</v>
      </c>
    </row>
    <row r="2380" spans="1:14" s="11" customFormat="1" ht="27.95" customHeight="1">
      <c r="A2380" s="135"/>
      <c r="B2380" s="16"/>
      <c r="C2380" s="16"/>
      <c r="D2380" s="16"/>
      <c r="E2380" s="44" t="s">
        <v>1092</v>
      </c>
      <c r="F2380" s="45" t="s">
        <v>53</v>
      </c>
      <c r="G2380" s="147">
        <v>1</v>
      </c>
      <c r="H2380" s="119" t="s">
        <v>1093</v>
      </c>
      <c r="I2380" s="51">
        <f>ROUND(G2380*H2380,2)</f>
        <v>46.76</v>
      </c>
    </row>
    <row r="2381" spans="1:14" s="11" customFormat="1" ht="9.9499999999999993" customHeight="1">
      <c r="A2381" s="135"/>
      <c r="B2381" s="16"/>
      <c r="C2381" s="16"/>
      <c r="D2381" s="16"/>
      <c r="E2381" s="44" t="s">
        <v>1057</v>
      </c>
      <c r="F2381" s="45" t="s">
        <v>297</v>
      </c>
      <c r="G2381" s="118" t="s">
        <v>1058</v>
      </c>
      <c r="H2381" s="119" t="s">
        <v>1059</v>
      </c>
      <c r="I2381" s="51">
        <f>ROUND(G2381*H2381,2)</f>
        <v>0.06</v>
      </c>
    </row>
    <row r="2382" spans="1:14" s="11" customFormat="1" ht="13.7" customHeight="1">
      <c r="A2382" s="135"/>
      <c r="B2382" s="16"/>
      <c r="C2382" s="16"/>
      <c r="D2382" s="16"/>
      <c r="E2382" s="124"/>
      <c r="F2382" s="177" t="s">
        <v>451</v>
      </c>
      <c r="G2382" s="178"/>
      <c r="H2382" s="179"/>
      <c r="I2382" s="200">
        <f>SUM(I2378:I2381)</f>
        <v>48.87</v>
      </c>
    </row>
    <row r="2383" spans="1:14" s="11" customFormat="1" ht="20.100000000000001" customHeight="1">
      <c r="A2383" s="196">
        <v>4293</v>
      </c>
      <c r="B2383" s="201"/>
      <c r="C2383" s="202" t="s">
        <v>12</v>
      </c>
      <c r="D2383" s="202" t="s">
        <v>374</v>
      </c>
      <c r="E2383" s="203" t="s">
        <v>375</v>
      </c>
      <c r="F2383" s="213" t="s">
        <v>53</v>
      </c>
      <c r="G2383" s="204">
        <v>10.62</v>
      </c>
      <c r="H2383" s="114">
        <v>10.62</v>
      </c>
      <c r="I2383" s="115"/>
    </row>
    <row r="2384" spans="1:14" s="11" customFormat="1" ht="9.9499999999999993" customHeight="1">
      <c r="A2384" s="135"/>
      <c r="B2384" s="16"/>
      <c r="C2384" s="16"/>
      <c r="D2384" s="16"/>
      <c r="E2384" s="136" t="s">
        <v>442</v>
      </c>
      <c r="F2384" s="125" t="s">
        <v>19</v>
      </c>
      <c r="G2384" s="137" t="s">
        <v>984</v>
      </c>
      <c r="H2384" s="97" t="s">
        <v>443</v>
      </c>
      <c r="I2384" s="138" t="s">
        <v>985</v>
      </c>
      <c r="J2384" s="227"/>
      <c r="K2384" s="228"/>
      <c r="L2384" s="229"/>
      <c r="M2384" s="230"/>
      <c r="N2384" s="230"/>
    </row>
    <row r="2385" spans="1:14" s="11" customFormat="1" ht="9.9499999999999993" customHeight="1">
      <c r="A2385" s="135"/>
      <c r="B2385" s="16"/>
      <c r="C2385" s="16"/>
      <c r="D2385" s="16"/>
      <c r="E2385" s="44" t="s">
        <v>871</v>
      </c>
      <c r="F2385" s="45" t="s">
        <v>464</v>
      </c>
      <c r="G2385" s="147">
        <v>2E-3</v>
      </c>
      <c r="H2385" s="210">
        <v>19.09</v>
      </c>
      <c r="I2385" s="51">
        <f>ROUND(G2385*H2385,2)</f>
        <v>0.04</v>
      </c>
    </row>
    <row r="2386" spans="1:14" s="11" customFormat="1" ht="27" customHeight="1">
      <c r="A2386" s="135"/>
      <c r="B2386" s="16"/>
      <c r="C2386" s="16"/>
      <c r="D2386" s="16"/>
      <c r="E2386" s="44" t="s">
        <v>1075</v>
      </c>
      <c r="F2386" s="45" t="s">
        <v>53</v>
      </c>
      <c r="G2386" s="147">
        <v>1</v>
      </c>
      <c r="H2386" s="119" t="s">
        <v>1076</v>
      </c>
      <c r="I2386" s="51">
        <f>ROUND(G2386*H2386,2)</f>
        <v>9.06</v>
      </c>
    </row>
    <row r="2387" spans="1:14" s="11" customFormat="1" ht="13.7" customHeight="1">
      <c r="A2387" s="135"/>
      <c r="B2387" s="16"/>
      <c r="C2387" s="16"/>
      <c r="D2387" s="16"/>
      <c r="E2387" s="124"/>
      <c r="F2387" s="177" t="s">
        <v>451</v>
      </c>
      <c r="G2387" s="178"/>
      <c r="H2387" s="179"/>
      <c r="I2387" s="200">
        <f>SUM(I2385:I2386)</f>
        <v>9.1</v>
      </c>
    </row>
    <row r="2388" spans="1:14" s="11" customFormat="1" ht="20.100000000000001" customHeight="1">
      <c r="A2388" s="196">
        <v>4294</v>
      </c>
      <c r="B2388" s="201"/>
      <c r="C2388" s="202" t="s">
        <v>12</v>
      </c>
      <c r="D2388" s="202" t="s">
        <v>376</v>
      </c>
      <c r="E2388" s="203" t="s">
        <v>377</v>
      </c>
      <c r="F2388" s="213" t="s">
        <v>53</v>
      </c>
      <c r="G2388" s="204">
        <v>2.48</v>
      </c>
      <c r="H2388" s="114">
        <v>2.48</v>
      </c>
      <c r="I2388" s="115"/>
    </row>
    <row r="2389" spans="1:14" s="11" customFormat="1" ht="9.9499999999999993" customHeight="1">
      <c r="A2389" s="135"/>
      <c r="B2389" s="16"/>
      <c r="C2389" s="16"/>
      <c r="D2389" s="16"/>
      <c r="E2389" s="136" t="s">
        <v>442</v>
      </c>
      <c r="F2389" s="125" t="s">
        <v>19</v>
      </c>
      <c r="G2389" s="137" t="s">
        <v>984</v>
      </c>
      <c r="H2389" s="97" t="s">
        <v>443</v>
      </c>
      <c r="I2389" s="138" t="s">
        <v>985</v>
      </c>
      <c r="J2389" s="227"/>
      <c r="K2389" s="228"/>
      <c r="L2389" s="229"/>
      <c r="M2389" s="230"/>
      <c r="N2389" s="230"/>
    </row>
    <row r="2390" spans="1:14" s="11" customFormat="1" ht="9.9499999999999993" customHeight="1">
      <c r="A2390" s="135"/>
      <c r="B2390" s="16"/>
      <c r="C2390" s="16"/>
      <c r="D2390" s="16"/>
      <c r="E2390" s="44" t="s">
        <v>990</v>
      </c>
      <c r="F2390" s="45" t="s">
        <v>464</v>
      </c>
      <c r="G2390" s="147">
        <v>0.02</v>
      </c>
      <c r="H2390" s="133" t="s">
        <v>992</v>
      </c>
      <c r="I2390" s="51">
        <f>ROUND(G2390*H2390,2)</f>
        <v>0.3</v>
      </c>
    </row>
    <row r="2391" spans="1:14" s="11" customFormat="1" ht="9.9499999999999993" customHeight="1">
      <c r="A2391" s="135"/>
      <c r="B2391" s="16"/>
      <c r="C2391" s="16"/>
      <c r="D2391" s="16"/>
      <c r="E2391" s="44" t="s">
        <v>871</v>
      </c>
      <c r="F2391" s="45" t="s">
        <v>464</v>
      </c>
      <c r="G2391" s="147">
        <v>0.02</v>
      </c>
      <c r="H2391" s="210">
        <v>19.09</v>
      </c>
      <c r="I2391" s="51">
        <f>ROUND(G2391*H2391,2)</f>
        <v>0.38</v>
      </c>
    </row>
    <row r="2392" spans="1:14" s="11" customFormat="1" ht="20.100000000000001" customHeight="1">
      <c r="A2392" s="135"/>
      <c r="B2392" s="16"/>
      <c r="C2392" s="16"/>
      <c r="D2392" s="16"/>
      <c r="E2392" s="44" t="s">
        <v>1054</v>
      </c>
      <c r="F2392" s="45" t="s">
        <v>53</v>
      </c>
      <c r="G2392" s="147">
        <v>1.1000000000000001</v>
      </c>
      <c r="H2392" s="119" t="s">
        <v>1056</v>
      </c>
      <c r="I2392" s="51">
        <f>ROUND(G2392*H2392,2)</f>
        <v>1.45</v>
      </c>
    </row>
    <row r="2393" spans="1:14" s="11" customFormat="1" ht="9.9499999999999993" customHeight="1">
      <c r="A2393" s="135"/>
      <c r="B2393" s="16"/>
      <c r="C2393" s="16"/>
      <c r="D2393" s="16"/>
      <c r="E2393" s="44" t="s">
        <v>1057</v>
      </c>
      <c r="F2393" s="45" t="s">
        <v>297</v>
      </c>
      <c r="G2393" s="118" t="s">
        <v>1058</v>
      </c>
      <c r="H2393" s="119" t="s">
        <v>1059</v>
      </c>
      <c r="I2393" s="51">
        <f>ROUND(G2393*H2393,2)</f>
        <v>0.06</v>
      </c>
    </row>
    <row r="2394" spans="1:14" s="11" customFormat="1" ht="13.7" customHeight="1">
      <c r="A2394" s="135"/>
      <c r="B2394" s="16"/>
      <c r="C2394" s="16"/>
      <c r="D2394" s="16"/>
      <c r="E2394" s="124"/>
      <c r="F2394" s="177" t="s">
        <v>451</v>
      </c>
      <c r="G2394" s="178"/>
      <c r="H2394" s="179"/>
      <c r="I2394" s="200">
        <f>SUM(I2390:I2393)</f>
        <v>2.19</v>
      </c>
    </row>
    <row r="2395" spans="1:14" s="11" customFormat="1" ht="20.100000000000001" customHeight="1">
      <c r="A2395" s="196">
        <v>4295</v>
      </c>
      <c r="B2395" s="201"/>
      <c r="C2395" s="202" t="s">
        <v>12</v>
      </c>
      <c r="D2395" s="202" t="s">
        <v>378</v>
      </c>
      <c r="E2395" s="203" t="s">
        <v>379</v>
      </c>
      <c r="F2395" s="213" t="s">
        <v>53</v>
      </c>
      <c r="G2395" s="204">
        <v>4.91</v>
      </c>
      <c r="H2395" s="114">
        <v>4.91</v>
      </c>
      <c r="I2395" s="115"/>
    </row>
    <row r="2396" spans="1:14" s="11" customFormat="1" ht="9.9499999999999993" customHeight="1">
      <c r="A2396" s="135"/>
      <c r="B2396" s="16"/>
      <c r="C2396" s="16"/>
      <c r="D2396" s="16"/>
      <c r="E2396" s="136" t="s">
        <v>442</v>
      </c>
      <c r="F2396" s="125" t="s">
        <v>19</v>
      </c>
      <c r="G2396" s="137" t="s">
        <v>984</v>
      </c>
      <c r="H2396" s="97" t="s">
        <v>443</v>
      </c>
      <c r="I2396" s="138" t="s">
        <v>985</v>
      </c>
      <c r="J2396" s="227"/>
      <c r="K2396" s="228"/>
      <c r="L2396" s="229"/>
      <c r="M2396" s="230"/>
      <c r="N2396" s="230"/>
    </row>
    <row r="2397" spans="1:14" s="11" customFormat="1" ht="9.9499999999999993" customHeight="1">
      <c r="A2397" s="135"/>
      <c r="B2397" s="16"/>
      <c r="C2397" s="16"/>
      <c r="D2397" s="16"/>
      <c r="E2397" s="44" t="s">
        <v>990</v>
      </c>
      <c r="F2397" s="45" t="s">
        <v>464</v>
      </c>
      <c r="G2397" s="118" t="s">
        <v>683</v>
      </c>
      <c r="H2397" s="133" t="s">
        <v>992</v>
      </c>
      <c r="I2397" s="51">
        <f>ROUND(G2397*H2397,2)</f>
        <v>0.45</v>
      </c>
    </row>
    <row r="2398" spans="1:14" s="11" customFormat="1" ht="9.9499999999999993" customHeight="1">
      <c r="A2398" s="135"/>
      <c r="B2398" s="16"/>
      <c r="C2398" s="16"/>
      <c r="D2398" s="16"/>
      <c r="E2398" s="44" t="s">
        <v>871</v>
      </c>
      <c r="F2398" s="45" t="s">
        <v>464</v>
      </c>
      <c r="G2398" s="118" t="s">
        <v>683</v>
      </c>
      <c r="H2398" s="210">
        <v>19.09</v>
      </c>
      <c r="I2398" s="51">
        <f>ROUND(G2398*H2398,2)</f>
        <v>0.56999999999999995</v>
      </c>
    </row>
    <row r="2399" spans="1:14" s="11" customFormat="1" ht="30" customHeight="1">
      <c r="A2399" s="135"/>
      <c r="B2399" s="16"/>
      <c r="C2399" s="16"/>
      <c r="D2399" s="16"/>
      <c r="E2399" s="44" t="s">
        <v>1062</v>
      </c>
      <c r="F2399" s="45" t="s">
        <v>53</v>
      </c>
      <c r="G2399" s="147">
        <v>1.1000000000000001</v>
      </c>
      <c r="H2399" s="119" t="s">
        <v>1063</v>
      </c>
      <c r="I2399" s="51">
        <f>ROUND(G2399*H2399,2)</f>
        <v>2.73</v>
      </c>
    </row>
    <row r="2400" spans="1:14" s="11" customFormat="1" ht="9.9499999999999993" customHeight="1">
      <c r="E2400" s="44" t="s">
        <v>1057</v>
      </c>
      <c r="F2400" s="45" t="s">
        <v>297</v>
      </c>
      <c r="G2400" s="192" t="s">
        <v>1058</v>
      </c>
      <c r="H2400" s="119" t="s">
        <v>1059</v>
      </c>
      <c r="I2400" s="51">
        <f>ROUND(G2400*H2400,2)</f>
        <v>0.06</v>
      </c>
    </row>
    <row r="2401" spans="1:14" s="11" customFormat="1" ht="13.7" customHeight="1">
      <c r="F2401" s="177" t="s">
        <v>451</v>
      </c>
      <c r="G2401" s="178"/>
      <c r="H2401" s="179"/>
      <c r="I2401" s="200">
        <f>SUM(I2397:I2400)</f>
        <v>3.81</v>
      </c>
    </row>
    <row r="2402" spans="1:14" s="11" customFormat="1" ht="20.100000000000001" customHeight="1">
      <c r="A2402" s="196">
        <v>4296</v>
      </c>
      <c r="B2402" s="201"/>
      <c r="C2402" s="202" t="s">
        <v>12</v>
      </c>
      <c r="D2402" s="202" t="s">
        <v>1094</v>
      </c>
      <c r="E2402" s="203" t="s">
        <v>381</v>
      </c>
      <c r="F2402" s="213" t="s">
        <v>53</v>
      </c>
      <c r="G2402" s="204">
        <v>6.92</v>
      </c>
      <c r="H2402" s="114">
        <v>6.92</v>
      </c>
      <c r="I2402" s="115"/>
    </row>
    <row r="2403" spans="1:14" s="11" customFormat="1" ht="9.9499999999999993" customHeight="1">
      <c r="A2403" s="135"/>
      <c r="B2403" s="16"/>
      <c r="C2403" s="16"/>
      <c r="D2403" s="16"/>
      <c r="E2403" s="136" t="s">
        <v>442</v>
      </c>
      <c r="F2403" s="125" t="s">
        <v>19</v>
      </c>
      <c r="G2403" s="137" t="s">
        <v>984</v>
      </c>
      <c r="H2403" s="97" t="s">
        <v>443</v>
      </c>
      <c r="I2403" s="138" t="s">
        <v>985</v>
      </c>
      <c r="J2403" s="227"/>
      <c r="K2403" s="228"/>
      <c r="L2403" s="229"/>
      <c r="M2403" s="230"/>
      <c r="N2403" s="230"/>
    </row>
    <row r="2404" spans="1:14" s="11" customFormat="1" ht="9.9499999999999993" customHeight="1">
      <c r="A2404" s="135"/>
      <c r="B2404" s="205"/>
      <c r="C2404" s="205"/>
      <c r="D2404" s="205"/>
      <c r="E2404" s="44" t="s">
        <v>990</v>
      </c>
      <c r="F2404" s="45" t="s">
        <v>464</v>
      </c>
      <c r="G2404" s="147">
        <v>0.03</v>
      </c>
      <c r="H2404" s="133" t="s">
        <v>992</v>
      </c>
      <c r="I2404" s="51">
        <f>ROUND(G2404*H2404,2)</f>
        <v>0.45</v>
      </c>
    </row>
    <row r="2405" spans="1:14" s="11" customFormat="1" ht="9.9499999999999993" customHeight="1">
      <c r="A2405" s="135"/>
      <c r="B2405" s="205"/>
      <c r="C2405" s="205"/>
      <c r="D2405" s="205"/>
      <c r="E2405" s="44" t="s">
        <v>871</v>
      </c>
      <c r="F2405" s="45" t="s">
        <v>464</v>
      </c>
      <c r="G2405" s="147">
        <v>0.03</v>
      </c>
      <c r="H2405" s="210">
        <v>19.09</v>
      </c>
      <c r="I2405" s="51">
        <f>ROUND(G2405*H2405,2)</f>
        <v>0.56999999999999995</v>
      </c>
    </row>
    <row r="2406" spans="1:14" s="11" customFormat="1" ht="26.1" customHeight="1">
      <c r="E2406" s="44" t="s">
        <v>1066</v>
      </c>
      <c r="F2406" s="45" t="s">
        <v>53</v>
      </c>
      <c r="G2406" s="184">
        <v>1.1000000000000001</v>
      </c>
      <c r="H2406" s="119" t="s">
        <v>1067</v>
      </c>
      <c r="I2406" s="51">
        <f>ROUND(G2406*H2406,2)</f>
        <v>4.18</v>
      </c>
    </row>
    <row r="2407" spans="1:14" s="11" customFormat="1" ht="9.9499999999999993" customHeight="1">
      <c r="E2407" s="44" t="s">
        <v>1057</v>
      </c>
      <c r="F2407" s="45" t="s">
        <v>297</v>
      </c>
      <c r="G2407" s="192" t="s">
        <v>1058</v>
      </c>
      <c r="H2407" s="119" t="s">
        <v>1059</v>
      </c>
      <c r="I2407" s="51">
        <f>ROUND(G2407*H2407,2)</f>
        <v>0.06</v>
      </c>
    </row>
    <row r="2408" spans="1:14" s="11" customFormat="1" ht="13.7" customHeight="1">
      <c r="A2408" s="135"/>
      <c r="B2408" s="205"/>
      <c r="C2408" s="205"/>
      <c r="D2408" s="205"/>
      <c r="E2408" s="217"/>
      <c r="F2408" s="177" t="s">
        <v>451</v>
      </c>
      <c r="G2408" s="178"/>
      <c r="H2408" s="179"/>
      <c r="I2408" s="200">
        <f>SUM(I2404:I2407)</f>
        <v>5.2599999999999989</v>
      </c>
    </row>
    <row r="2409" spans="1:14" s="11" customFormat="1" ht="20.100000000000001" customHeight="1">
      <c r="A2409" s="196">
        <v>4297</v>
      </c>
      <c r="B2409" s="201"/>
      <c r="C2409" s="202" t="s">
        <v>12</v>
      </c>
      <c r="D2409" s="202" t="s">
        <v>382</v>
      </c>
      <c r="E2409" s="203" t="s">
        <v>383</v>
      </c>
      <c r="F2409" s="213" t="s">
        <v>53</v>
      </c>
      <c r="G2409" s="204">
        <v>24.74</v>
      </c>
      <c r="H2409" s="114">
        <v>24.74</v>
      </c>
      <c r="I2409" s="115"/>
    </row>
    <row r="2410" spans="1:14" s="11" customFormat="1" ht="9.9499999999999993" customHeight="1">
      <c r="A2410" s="135"/>
      <c r="B2410" s="16"/>
      <c r="C2410" s="16"/>
      <c r="D2410" s="16"/>
      <c r="E2410" s="136" t="s">
        <v>442</v>
      </c>
      <c r="F2410" s="125" t="s">
        <v>19</v>
      </c>
      <c r="G2410" s="137" t="s">
        <v>984</v>
      </c>
      <c r="H2410" s="97" t="s">
        <v>443</v>
      </c>
      <c r="I2410" s="138" t="s">
        <v>985</v>
      </c>
      <c r="J2410" s="227"/>
      <c r="K2410" s="228"/>
      <c r="L2410" s="229"/>
      <c r="M2410" s="230"/>
      <c r="N2410" s="230"/>
    </row>
    <row r="2411" spans="1:14" s="11" customFormat="1" ht="9.9499999999999993" customHeight="1">
      <c r="A2411" s="135"/>
      <c r="B2411" s="205"/>
      <c r="C2411" s="205"/>
      <c r="D2411" s="205"/>
      <c r="E2411" s="44" t="s">
        <v>871</v>
      </c>
      <c r="F2411" s="45" t="s">
        <v>464</v>
      </c>
      <c r="G2411" s="147">
        <v>2E-3</v>
      </c>
      <c r="H2411" s="210">
        <v>19.09</v>
      </c>
      <c r="I2411" s="51">
        <f>ROUND(G2411*H2411,2)</f>
        <v>0.04</v>
      </c>
    </row>
    <row r="2412" spans="1:14" s="11" customFormat="1" ht="26.1" customHeight="1">
      <c r="E2412" s="44" t="s">
        <v>1087</v>
      </c>
      <c r="F2412" s="45" t="s">
        <v>53</v>
      </c>
      <c r="G2412" s="184">
        <v>1</v>
      </c>
      <c r="H2412" s="119" t="s">
        <v>1089</v>
      </c>
      <c r="I2412" s="51">
        <f>ROUND(G2412*H2412,2)</f>
        <v>22.38</v>
      </c>
    </row>
    <row r="2413" spans="1:14" s="11" customFormat="1" ht="13.7" customHeight="1">
      <c r="F2413" s="177" t="s">
        <v>451</v>
      </c>
      <c r="G2413" s="178"/>
      <c r="H2413" s="179"/>
      <c r="I2413" s="200">
        <f>SUM(I2411:I2412)</f>
        <v>22.419999999999998</v>
      </c>
    </row>
    <row r="2414" spans="1:14" s="11" customFormat="1" ht="20.100000000000001" customHeight="1">
      <c r="A2414" s="196">
        <v>4298</v>
      </c>
      <c r="B2414" s="201"/>
      <c r="C2414" s="202" t="s">
        <v>12</v>
      </c>
      <c r="D2414" s="202" t="s">
        <v>384</v>
      </c>
      <c r="E2414" s="203" t="s">
        <v>385</v>
      </c>
      <c r="F2414" s="213" t="s">
        <v>53</v>
      </c>
      <c r="G2414" s="204">
        <v>9.35</v>
      </c>
      <c r="H2414" s="114">
        <v>9.35</v>
      </c>
      <c r="I2414" s="115"/>
    </row>
    <row r="2415" spans="1:14" s="11" customFormat="1" ht="9.9499999999999993" customHeight="1">
      <c r="A2415" s="135"/>
      <c r="B2415" s="16"/>
      <c r="C2415" s="16"/>
      <c r="D2415" s="16"/>
      <c r="E2415" s="136" t="s">
        <v>442</v>
      </c>
      <c r="F2415" s="125" t="s">
        <v>19</v>
      </c>
      <c r="G2415" s="137" t="s">
        <v>984</v>
      </c>
      <c r="H2415" s="97" t="s">
        <v>443</v>
      </c>
      <c r="I2415" s="138" t="s">
        <v>985</v>
      </c>
      <c r="J2415" s="227"/>
      <c r="K2415" s="228"/>
      <c r="L2415" s="229"/>
      <c r="M2415" s="230"/>
      <c r="N2415" s="230"/>
    </row>
    <row r="2416" spans="1:14" s="11" customFormat="1" ht="9.9499999999999993" customHeight="1">
      <c r="A2416" s="135"/>
      <c r="B2416" s="205"/>
      <c r="C2416" s="205"/>
      <c r="D2416" s="205"/>
      <c r="E2416" s="44" t="s">
        <v>990</v>
      </c>
      <c r="F2416" s="45" t="s">
        <v>464</v>
      </c>
      <c r="G2416" s="147">
        <v>0.05</v>
      </c>
      <c r="H2416" s="133" t="s">
        <v>992</v>
      </c>
      <c r="I2416" s="51">
        <f>ROUND(G2416*H2416,2)</f>
        <v>0.75</v>
      </c>
    </row>
    <row r="2417" spans="1:14" s="11" customFormat="1" ht="9.9499999999999993" customHeight="1">
      <c r="A2417" s="135"/>
      <c r="B2417" s="205"/>
      <c r="C2417" s="205"/>
      <c r="D2417" s="205"/>
      <c r="E2417" s="44" t="s">
        <v>871</v>
      </c>
      <c r="F2417" s="45" t="s">
        <v>464</v>
      </c>
      <c r="G2417" s="147">
        <v>0.05</v>
      </c>
      <c r="H2417" s="210">
        <v>19.09</v>
      </c>
      <c r="I2417" s="51">
        <f>ROUND(G2417*H2417,2)</f>
        <v>0.95</v>
      </c>
    </row>
    <row r="2418" spans="1:14" s="11" customFormat="1" ht="27" customHeight="1">
      <c r="E2418" s="44" t="s">
        <v>1071</v>
      </c>
      <c r="F2418" s="45" t="s">
        <v>53</v>
      </c>
      <c r="G2418" s="184">
        <v>1.1000000000000001</v>
      </c>
      <c r="H2418" s="119" t="s">
        <v>1072</v>
      </c>
      <c r="I2418" s="51">
        <f>ROUND(G2418*H2418,2)</f>
        <v>6.08</v>
      </c>
    </row>
    <row r="2419" spans="1:14" s="11" customFormat="1" ht="9.9499999999999993" customHeight="1">
      <c r="E2419" s="44" t="s">
        <v>1057</v>
      </c>
      <c r="F2419" s="45" t="s">
        <v>297</v>
      </c>
      <c r="G2419" s="192" t="s">
        <v>1058</v>
      </c>
      <c r="H2419" s="119" t="s">
        <v>1059</v>
      </c>
      <c r="I2419" s="51">
        <f>ROUND(G2419*H2419,2)</f>
        <v>0.06</v>
      </c>
    </row>
    <row r="2420" spans="1:14" s="11" customFormat="1" ht="13.7" customHeight="1">
      <c r="A2420" s="135"/>
      <c r="B2420" s="205"/>
      <c r="C2420" s="205"/>
      <c r="D2420" s="205"/>
      <c r="E2420" s="217"/>
      <c r="F2420" s="177" t="s">
        <v>451</v>
      </c>
      <c r="G2420" s="178"/>
      <c r="H2420" s="179"/>
      <c r="I2420" s="200">
        <f>SUM(I2416:I2419)</f>
        <v>7.84</v>
      </c>
    </row>
    <row r="2421" spans="1:14" s="11" customFormat="1" ht="20.100000000000001" customHeight="1">
      <c r="A2421" s="196">
        <v>4299</v>
      </c>
      <c r="B2421" s="201"/>
      <c r="C2421" s="202" t="s">
        <v>13</v>
      </c>
      <c r="D2421" s="202" t="s">
        <v>1095</v>
      </c>
      <c r="E2421" s="203" t="s">
        <v>1096</v>
      </c>
      <c r="F2421" s="213" t="s">
        <v>53</v>
      </c>
      <c r="G2421" s="204">
        <v>8.7799999999999994</v>
      </c>
      <c r="H2421" s="114">
        <v>8.7799999999999994</v>
      </c>
      <c r="I2421" s="115"/>
    </row>
    <row r="2422" spans="1:14" s="11" customFormat="1" ht="9.9499999999999993" customHeight="1">
      <c r="A2422" s="135"/>
      <c r="B2422" s="16"/>
      <c r="C2422" s="16"/>
      <c r="D2422" s="16"/>
      <c r="E2422" s="136" t="s">
        <v>442</v>
      </c>
      <c r="F2422" s="125" t="s">
        <v>19</v>
      </c>
      <c r="G2422" s="137" t="s">
        <v>984</v>
      </c>
      <c r="H2422" s="97" t="s">
        <v>443</v>
      </c>
      <c r="I2422" s="138" t="s">
        <v>985</v>
      </c>
      <c r="J2422" s="227"/>
      <c r="K2422" s="228"/>
      <c r="L2422" s="229"/>
      <c r="M2422" s="230"/>
      <c r="N2422" s="230"/>
    </row>
    <row r="2423" spans="1:14" s="11" customFormat="1" ht="9.9499999999999993" customHeight="1">
      <c r="A2423" s="135"/>
      <c r="B2423" s="205"/>
      <c r="C2423" s="205"/>
      <c r="D2423" s="205"/>
      <c r="E2423" s="44" t="s">
        <v>990</v>
      </c>
      <c r="F2423" s="45" t="s">
        <v>464</v>
      </c>
      <c r="G2423" s="118" t="s">
        <v>1068</v>
      </c>
      <c r="H2423" s="133" t="s">
        <v>992</v>
      </c>
      <c r="I2423" s="51">
        <f>ROUND(G2423*H2423,2)</f>
        <v>0.78</v>
      </c>
    </row>
    <row r="2424" spans="1:14" s="11" customFormat="1" ht="9.9499999999999993" customHeight="1">
      <c r="E2424" s="44" t="s">
        <v>871</v>
      </c>
      <c r="F2424" s="45" t="s">
        <v>464</v>
      </c>
      <c r="G2424" s="192" t="s">
        <v>1068</v>
      </c>
      <c r="H2424" s="210">
        <v>19.09</v>
      </c>
      <c r="I2424" s="51">
        <f>ROUND(G2424*H2424,2)</f>
        <v>0.99</v>
      </c>
    </row>
    <row r="2425" spans="1:14" s="11" customFormat="1" ht="20.100000000000001" customHeight="1">
      <c r="E2425" s="44" t="s">
        <v>1069</v>
      </c>
      <c r="F2425" s="45" t="s">
        <v>53</v>
      </c>
      <c r="G2425" s="192" t="s">
        <v>1055</v>
      </c>
      <c r="H2425" s="119" t="s">
        <v>1070</v>
      </c>
      <c r="I2425" s="51">
        <f>ROUND(G2425*H2425,2)</f>
        <v>5.91</v>
      </c>
    </row>
    <row r="2426" spans="1:14" s="11" customFormat="1" ht="9.9499999999999993" customHeight="1">
      <c r="A2426" s="135"/>
      <c r="B2426" s="205"/>
      <c r="C2426" s="205"/>
      <c r="D2426" s="205"/>
      <c r="E2426" s="44" t="s">
        <v>1057</v>
      </c>
      <c r="F2426" s="45" t="s">
        <v>297</v>
      </c>
      <c r="G2426" s="118" t="s">
        <v>1058</v>
      </c>
      <c r="H2426" s="119" t="s">
        <v>1059</v>
      </c>
      <c r="I2426" s="51">
        <f>ROUND(G2426*H2426,2)</f>
        <v>0.06</v>
      </c>
    </row>
    <row r="2427" spans="1:14" s="11" customFormat="1" ht="13.7" customHeight="1">
      <c r="A2427" s="135"/>
      <c r="B2427" s="205"/>
      <c r="C2427" s="205"/>
      <c r="D2427" s="205"/>
      <c r="E2427" s="217"/>
      <c r="F2427" s="177" t="s">
        <v>451</v>
      </c>
      <c r="G2427" s="178"/>
      <c r="H2427" s="179"/>
      <c r="I2427" s="200">
        <f>SUM(I2423:I2426)</f>
        <v>7.7399999999999993</v>
      </c>
    </row>
    <row r="2428" spans="1:14" s="11" customFormat="1" ht="9.9499999999999993" customHeight="1">
      <c r="A2428" s="196">
        <v>4300</v>
      </c>
      <c r="B2428" s="201"/>
      <c r="C2428" s="202" t="s">
        <v>13</v>
      </c>
      <c r="D2428" s="202" t="s">
        <v>1097</v>
      </c>
      <c r="E2428" s="203" t="s">
        <v>1098</v>
      </c>
      <c r="F2428" s="213" t="s">
        <v>53</v>
      </c>
      <c r="G2428" s="204">
        <v>8.6999999999999993</v>
      </c>
      <c r="H2428" s="114">
        <v>8.6999999999999993</v>
      </c>
      <c r="I2428" s="115"/>
    </row>
    <row r="2429" spans="1:14" s="11" customFormat="1" ht="9.9499999999999993" customHeight="1">
      <c r="A2429" s="135"/>
      <c r="B2429" s="205"/>
      <c r="C2429" s="205"/>
      <c r="D2429" s="205"/>
      <c r="E2429" s="136" t="s">
        <v>442</v>
      </c>
      <c r="F2429" s="125" t="s">
        <v>19</v>
      </c>
      <c r="G2429" s="137" t="s">
        <v>984</v>
      </c>
      <c r="H2429" s="97" t="s">
        <v>443</v>
      </c>
      <c r="I2429" s="138" t="s">
        <v>985</v>
      </c>
    </row>
    <row r="2430" spans="1:14" s="11" customFormat="1" ht="9.9499999999999993" customHeight="1">
      <c r="A2430" s="135"/>
      <c r="B2430" s="205"/>
      <c r="C2430" s="205"/>
      <c r="D2430" s="205"/>
      <c r="E2430" s="44" t="s">
        <v>871</v>
      </c>
      <c r="F2430" s="45" t="s">
        <v>464</v>
      </c>
      <c r="G2430" s="120">
        <v>0.1</v>
      </c>
      <c r="H2430" s="210">
        <v>19.09</v>
      </c>
      <c r="I2430" s="51">
        <f>ROUND(G2430*H2430,2)</f>
        <v>1.91</v>
      </c>
    </row>
    <row r="2431" spans="1:14" s="11" customFormat="1" ht="9.9499999999999993" customHeight="1">
      <c r="A2431" s="135"/>
      <c r="B2431" s="205"/>
      <c r="C2431" s="205"/>
      <c r="D2431" s="205"/>
      <c r="E2431" s="44" t="s">
        <v>483</v>
      </c>
      <c r="F2431" s="45" t="s">
        <v>464</v>
      </c>
      <c r="G2431" s="120">
        <v>0.12</v>
      </c>
      <c r="H2431" s="133" t="s">
        <v>485</v>
      </c>
      <c r="I2431" s="51">
        <f>ROUND(G2431*H2431,2)</f>
        <v>1.74</v>
      </c>
    </row>
    <row r="2432" spans="1:14" s="11" customFormat="1" ht="20.100000000000001" customHeight="1">
      <c r="A2432" s="135"/>
      <c r="B2432" s="205"/>
      <c r="C2432" s="205"/>
      <c r="D2432" s="205"/>
      <c r="E2432" s="44" t="s">
        <v>1099</v>
      </c>
      <c r="F2432" s="45" t="s">
        <v>53</v>
      </c>
      <c r="G2432" s="147">
        <v>1.02</v>
      </c>
      <c r="H2432" s="221">
        <v>4</v>
      </c>
      <c r="I2432" s="51">
        <f>ROUND(G2432*H2432,2)</f>
        <v>4.08</v>
      </c>
    </row>
    <row r="2433" spans="1:9" s="11" customFormat="1" ht="13.7" customHeight="1">
      <c r="A2433" s="135"/>
      <c r="B2433" s="205"/>
      <c r="C2433" s="205"/>
      <c r="D2433" s="205"/>
      <c r="E2433" s="124"/>
      <c r="F2433" s="177" t="s">
        <v>451</v>
      </c>
      <c r="G2433" s="178"/>
      <c r="H2433" s="179"/>
      <c r="I2433" s="200">
        <f>SUM(I2430:I2432)</f>
        <v>7.73</v>
      </c>
    </row>
    <row r="2434" spans="1:9" s="11" customFormat="1" ht="9.9499999999999993" customHeight="1">
      <c r="A2434" s="196">
        <v>4301</v>
      </c>
      <c r="B2434" s="201"/>
      <c r="C2434" s="202" t="s">
        <v>13</v>
      </c>
      <c r="D2434" s="202" t="s">
        <v>1100</v>
      </c>
      <c r="E2434" s="203" t="s">
        <v>1101</v>
      </c>
      <c r="F2434" s="213" t="s">
        <v>53</v>
      </c>
      <c r="G2434" s="204">
        <v>6.9</v>
      </c>
      <c r="H2434" s="114">
        <v>6.9</v>
      </c>
      <c r="I2434" s="115"/>
    </row>
    <row r="2435" spans="1:9" s="11" customFormat="1" ht="9.9499999999999993" customHeight="1">
      <c r="A2435" s="64"/>
      <c r="B2435" s="65"/>
      <c r="C2435" s="65"/>
      <c r="D2435" s="65"/>
      <c r="E2435" s="136" t="s">
        <v>442</v>
      </c>
      <c r="F2435" s="125" t="s">
        <v>19</v>
      </c>
      <c r="G2435" s="137" t="s">
        <v>984</v>
      </c>
      <c r="H2435" s="97" t="s">
        <v>443</v>
      </c>
      <c r="I2435" s="138" t="s">
        <v>985</v>
      </c>
    </row>
    <row r="2436" spans="1:9" s="11" customFormat="1" ht="9.9499999999999993" customHeight="1">
      <c r="A2436" s="64"/>
      <c r="B2436" s="65"/>
      <c r="C2436" s="65"/>
      <c r="D2436" s="65"/>
      <c r="E2436" s="44" t="s">
        <v>871</v>
      </c>
      <c r="F2436" s="45" t="s">
        <v>464</v>
      </c>
      <c r="G2436" s="120">
        <v>0.1</v>
      </c>
      <c r="H2436" s="210">
        <v>19.09</v>
      </c>
      <c r="I2436" s="51">
        <f>ROUND(G2436*H2436,2)</f>
        <v>1.91</v>
      </c>
    </row>
    <row r="2437" spans="1:9" s="11" customFormat="1" ht="9.9499999999999993" customHeight="1">
      <c r="A2437" s="64"/>
      <c r="B2437" s="65"/>
      <c r="C2437" s="65"/>
      <c r="D2437" s="65"/>
      <c r="E2437" s="44" t="s">
        <v>483</v>
      </c>
      <c r="F2437" s="45" t="s">
        <v>464</v>
      </c>
      <c r="G2437" s="120">
        <v>0.1</v>
      </c>
      <c r="H2437" s="133" t="s">
        <v>485</v>
      </c>
      <c r="I2437" s="51">
        <f>ROUND(G2437*H2437,2)</f>
        <v>1.45</v>
      </c>
    </row>
    <row r="2438" spans="1:9" s="11" customFormat="1" ht="20.100000000000001" customHeight="1">
      <c r="A2438" s="64"/>
      <c r="B2438" s="65"/>
      <c r="C2438" s="65"/>
      <c r="D2438" s="65"/>
      <c r="E2438" s="44" t="s">
        <v>1102</v>
      </c>
      <c r="F2438" s="45" t="s">
        <v>53</v>
      </c>
      <c r="G2438" s="147">
        <v>1.02</v>
      </c>
      <c r="H2438" s="221">
        <v>2.2400000000000002</v>
      </c>
      <c r="I2438" s="51">
        <f>ROUND(G2438*H2438,2)</f>
        <v>2.2799999999999998</v>
      </c>
    </row>
    <row r="2439" spans="1:9" s="11" customFormat="1" ht="13.7" customHeight="1">
      <c r="A2439" s="64"/>
      <c r="B2439" s="65"/>
      <c r="C2439" s="65"/>
      <c r="D2439" s="65"/>
      <c r="E2439" s="124"/>
      <c r="F2439" s="177" t="s">
        <v>451</v>
      </c>
      <c r="G2439" s="178"/>
      <c r="H2439" s="179"/>
      <c r="I2439" s="200">
        <f>SUM(I2436:I2438)</f>
        <v>5.64</v>
      </c>
    </row>
    <row r="2440" spans="1:9" s="11" customFormat="1" ht="9.9499999999999993" customHeight="1">
      <c r="A2440" s="196">
        <v>4302</v>
      </c>
      <c r="B2440" s="201"/>
      <c r="C2440" s="202" t="s">
        <v>13</v>
      </c>
      <c r="D2440" s="202" t="s">
        <v>1103</v>
      </c>
      <c r="E2440" s="203" t="s">
        <v>1104</v>
      </c>
      <c r="F2440" s="213" t="s">
        <v>53</v>
      </c>
      <c r="G2440" s="204">
        <v>20.36</v>
      </c>
      <c r="H2440" s="114">
        <v>20.36</v>
      </c>
      <c r="I2440" s="115"/>
    </row>
    <row r="2441" spans="1:9" s="11" customFormat="1" ht="9.9499999999999993" customHeight="1">
      <c r="A2441" s="64"/>
      <c r="B2441" s="65"/>
      <c r="C2441" s="65"/>
      <c r="D2441" s="65"/>
      <c r="E2441" s="136" t="s">
        <v>442</v>
      </c>
      <c r="F2441" s="125" t="s">
        <v>19</v>
      </c>
      <c r="G2441" s="137" t="s">
        <v>984</v>
      </c>
      <c r="H2441" s="97" t="s">
        <v>443</v>
      </c>
      <c r="I2441" s="138" t="s">
        <v>985</v>
      </c>
    </row>
    <row r="2442" spans="1:9" s="11" customFormat="1" ht="9.9499999999999993" customHeight="1">
      <c r="A2442" s="64"/>
      <c r="B2442" s="65"/>
      <c r="C2442" s="65"/>
      <c r="D2442" s="65"/>
      <c r="E2442" s="44" t="s">
        <v>871</v>
      </c>
      <c r="F2442" s="45" t="s">
        <v>464</v>
      </c>
      <c r="G2442" s="120">
        <v>0.1</v>
      </c>
      <c r="H2442" s="210">
        <v>19.09</v>
      </c>
      <c r="I2442" s="51">
        <f>ROUND(G2442*H2442,2)</f>
        <v>1.91</v>
      </c>
    </row>
    <row r="2443" spans="1:9" s="11" customFormat="1" ht="9.9499999999999993" customHeight="1">
      <c r="A2443" s="64"/>
      <c r="B2443" s="65"/>
      <c r="C2443" s="65"/>
      <c r="D2443" s="65"/>
      <c r="E2443" s="44" t="s">
        <v>483</v>
      </c>
      <c r="F2443" s="45" t="s">
        <v>464</v>
      </c>
      <c r="G2443" s="120">
        <v>0.1</v>
      </c>
      <c r="H2443" s="133" t="s">
        <v>485</v>
      </c>
      <c r="I2443" s="51">
        <f>ROUND(G2443*H2443,2)</f>
        <v>1.45</v>
      </c>
    </row>
    <row r="2444" spans="1:9" s="11" customFormat="1" ht="20.100000000000001" customHeight="1">
      <c r="A2444" s="64"/>
      <c r="B2444" s="65"/>
      <c r="C2444" s="65"/>
      <c r="D2444" s="65"/>
      <c r="E2444" s="44" t="s">
        <v>1105</v>
      </c>
      <c r="F2444" s="45" t="s">
        <v>53</v>
      </c>
      <c r="G2444" s="147">
        <v>1</v>
      </c>
      <c r="H2444" s="221">
        <v>14.73</v>
      </c>
      <c r="I2444" s="51">
        <f>ROUND(G2444*H2444,2)</f>
        <v>14.73</v>
      </c>
    </row>
    <row r="2445" spans="1:9" s="11" customFormat="1" ht="13.7" customHeight="1">
      <c r="A2445" s="64"/>
      <c r="B2445" s="65"/>
      <c r="C2445" s="65"/>
      <c r="D2445" s="65"/>
      <c r="E2445" s="124"/>
      <c r="F2445" s="177" t="s">
        <v>451</v>
      </c>
      <c r="G2445" s="178"/>
      <c r="H2445" s="179"/>
      <c r="I2445" s="200">
        <f>SUM(I2442:I2444)</f>
        <v>18.09</v>
      </c>
    </row>
    <row r="2446" spans="1:9" s="11" customFormat="1" ht="20.100000000000001" customHeight="1">
      <c r="A2446" s="196">
        <v>4303</v>
      </c>
      <c r="B2446" s="201"/>
      <c r="C2446" s="202" t="s">
        <v>12</v>
      </c>
      <c r="D2446" s="202" t="s">
        <v>382</v>
      </c>
      <c r="E2446" s="203" t="s">
        <v>383</v>
      </c>
      <c r="F2446" s="213" t="s">
        <v>53</v>
      </c>
      <c r="G2446" s="204">
        <v>24.74</v>
      </c>
      <c r="H2446" s="114">
        <v>24.74</v>
      </c>
      <c r="I2446" s="115"/>
    </row>
    <row r="2447" spans="1:9" s="11" customFormat="1" ht="9.9499999999999993" customHeight="1">
      <c r="A2447" s="64"/>
      <c r="B2447" s="65"/>
      <c r="C2447" s="65"/>
      <c r="D2447" s="65"/>
      <c r="E2447" s="136" t="s">
        <v>442</v>
      </c>
      <c r="F2447" s="125" t="s">
        <v>19</v>
      </c>
      <c r="G2447" s="137" t="s">
        <v>984</v>
      </c>
      <c r="H2447" s="97" t="s">
        <v>443</v>
      </c>
      <c r="I2447" s="138" t="s">
        <v>985</v>
      </c>
    </row>
    <row r="2448" spans="1:9" s="11" customFormat="1" ht="9.9499999999999993" customHeight="1">
      <c r="A2448" s="64"/>
      <c r="B2448" s="65"/>
      <c r="C2448" s="65"/>
      <c r="D2448" s="65"/>
      <c r="E2448" s="44" t="s">
        <v>871</v>
      </c>
      <c r="F2448" s="45" t="s">
        <v>464</v>
      </c>
      <c r="G2448" s="147">
        <v>2E-3</v>
      </c>
      <c r="H2448" s="210">
        <v>19.09</v>
      </c>
      <c r="I2448" s="51">
        <f>ROUND(G2448*H2448,2)</f>
        <v>0.04</v>
      </c>
    </row>
    <row r="2449" spans="1:11" s="11" customFormat="1" ht="27" customHeight="1">
      <c r="A2449" s="64"/>
      <c r="B2449" s="65"/>
      <c r="C2449" s="65"/>
      <c r="D2449" s="65"/>
      <c r="E2449" s="44" t="s">
        <v>1087</v>
      </c>
      <c r="F2449" s="45" t="s">
        <v>53</v>
      </c>
      <c r="G2449" s="147">
        <v>1</v>
      </c>
      <c r="H2449" s="119" t="s">
        <v>1089</v>
      </c>
      <c r="I2449" s="51">
        <f>ROUND(G2449*H2449,2)</f>
        <v>22.38</v>
      </c>
    </row>
    <row r="2450" spans="1:11" s="11" customFormat="1" ht="13.7" customHeight="1">
      <c r="A2450" s="64"/>
      <c r="B2450" s="65"/>
      <c r="C2450" s="65"/>
      <c r="D2450" s="65"/>
      <c r="E2450" s="234"/>
      <c r="F2450" s="177" t="s">
        <v>451</v>
      </c>
      <c r="G2450" s="178"/>
      <c r="H2450" s="179"/>
      <c r="I2450" s="200">
        <f>SUM(I2448:I2449)</f>
        <v>22.419999999999998</v>
      </c>
    </row>
    <row r="2451" spans="1:11" s="11" customFormat="1" ht="9.9499999999999993" customHeight="1">
      <c r="A2451" s="196">
        <v>4304</v>
      </c>
      <c r="B2451" s="201"/>
      <c r="C2451" s="202" t="s">
        <v>13</v>
      </c>
      <c r="D2451" s="202" t="s">
        <v>1106</v>
      </c>
      <c r="E2451" s="203" t="s">
        <v>1107</v>
      </c>
      <c r="F2451" s="213" t="s">
        <v>53</v>
      </c>
      <c r="G2451" s="204">
        <v>19.5</v>
      </c>
      <c r="H2451" s="114">
        <v>19.5</v>
      </c>
      <c r="I2451" s="115"/>
      <c r="K2451" s="134">
        <f>ROUND(H2451*0.72,2)</f>
        <v>14.04</v>
      </c>
    </row>
    <row r="2452" spans="1:11" s="11" customFormat="1" ht="9.9499999999999993" customHeight="1">
      <c r="A2452" s="64"/>
      <c r="B2452" s="65"/>
      <c r="C2452" s="65"/>
      <c r="D2452" s="65"/>
      <c r="E2452" s="136" t="s">
        <v>442</v>
      </c>
      <c r="F2452" s="125" t="s">
        <v>19</v>
      </c>
      <c r="G2452" s="137" t="s">
        <v>984</v>
      </c>
      <c r="H2452" s="97" t="s">
        <v>443</v>
      </c>
      <c r="I2452" s="138" t="s">
        <v>985</v>
      </c>
    </row>
    <row r="2453" spans="1:11" s="11" customFormat="1" ht="9.9499999999999993" customHeight="1">
      <c r="A2453" s="64"/>
      <c r="B2453" s="65"/>
      <c r="C2453" s="65"/>
      <c r="D2453" s="65"/>
      <c r="E2453" s="44" t="s">
        <v>1108</v>
      </c>
      <c r="F2453" s="45" t="s">
        <v>53</v>
      </c>
      <c r="G2453" s="147">
        <v>1</v>
      </c>
      <c r="H2453" s="221">
        <v>14.04</v>
      </c>
      <c r="I2453" s="51">
        <f>ROUND(G2453*H2453,2)</f>
        <v>14.04</v>
      </c>
    </row>
    <row r="2454" spans="1:11" s="11" customFormat="1" ht="13.7" customHeight="1">
      <c r="A2454" s="64"/>
      <c r="B2454" s="65"/>
      <c r="C2454" s="65"/>
      <c r="D2454" s="65"/>
      <c r="E2454" s="124"/>
      <c r="F2454" s="177" t="s">
        <v>451</v>
      </c>
      <c r="G2454" s="178"/>
      <c r="H2454" s="179"/>
      <c r="I2454" s="168">
        <f>SUM(I2453)</f>
        <v>14.04</v>
      </c>
    </row>
    <row r="2455" spans="1:11" s="11" customFormat="1" ht="20.100000000000001" customHeight="1">
      <c r="A2455" s="196">
        <v>4305</v>
      </c>
      <c r="B2455" s="110" t="s">
        <v>244</v>
      </c>
      <c r="C2455" s="110" t="s">
        <v>12</v>
      </c>
      <c r="D2455" s="132">
        <v>91831</v>
      </c>
      <c r="E2455" s="111" t="str">
        <f>VLOOKUP(D2455,SERVIÇOS_AGOST!$A$7:$D$7425,2,0)</f>
        <v>ELETRODUTO FLEXÍVEL CORRUGADO, PVC, DN 20 MM (1/2"), PARA CIRCUITOS TERMINAIS, INSTALADO EM FORRO - FORNECIMENTO E INSTALAÇÃO. AF_12/2015</v>
      </c>
      <c r="F2455" s="112" t="str">
        <f>VLOOKUP(D2455,SERVIÇOS_AGOST!$A$7:$D$7425,3,0)</f>
        <v>M</v>
      </c>
      <c r="G2455" s="129">
        <f>VLOOKUP(D2455,SERVIÇOS_AGOST!$A$7:$D$7425,4,0)</f>
        <v>7.26</v>
      </c>
      <c r="H2455" s="114">
        <v>7.26</v>
      </c>
      <c r="I2455" s="115"/>
      <c r="K2455" s="134">
        <f>ROUND(H2455*0.72,2)</f>
        <v>5.23</v>
      </c>
    </row>
    <row r="2456" spans="1:11" s="11" customFormat="1" ht="9.9499999999999993" customHeight="1">
      <c r="A2456" s="64"/>
      <c r="B2456" s="65"/>
      <c r="C2456" s="65"/>
      <c r="D2456" s="65"/>
      <c r="E2456" s="136" t="s">
        <v>442</v>
      </c>
      <c r="F2456" s="125" t="s">
        <v>19</v>
      </c>
      <c r="G2456" s="137" t="s">
        <v>984</v>
      </c>
      <c r="H2456" s="97" t="s">
        <v>443</v>
      </c>
      <c r="I2456" s="138" t="s">
        <v>985</v>
      </c>
    </row>
    <row r="2457" spans="1:11" s="11" customFormat="1" ht="17.649999999999999" customHeight="1">
      <c r="A2457" s="135"/>
      <c r="B2457" s="16"/>
      <c r="C2457" s="16"/>
      <c r="D2457" s="16"/>
      <c r="E2457" s="136" t="s">
        <v>1109</v>
      </c>
      <c r="F2457" s="125" t="s">
        <v>19</v>
      </c>
      <c r="G2457" s="160">
        <v>1</v>
      </c>
      <c r="H2457" s="235">
        <v>5.23</v>
      </c>
      <c r="I2457" s="51">
        <f>ROUND(G2457*H2457,2)</f>
        <v>5.23</v>
      </c>
    </row>
    <row r="2458" spans="1:11" s="11" customFormat="1" ht="13.7" customHeight="1">
      <c r="A2458" s="135"/>
      <c r="B2458" s="16"/>
      <c r="C2458" s="16"/>
      <c r="D2458" s="16"/>
      <c r="E2458" s="124"/>
      <c r="F2458" s="177" t="s">
        <v>451</v>
      </c>
      <c r="G2458" s="178"/>
      <c r="H2458" s="179"/>
      <c r="I2458" s="168">
        <f>SUM(I2457:I2457)</f>
        <v>5.23</v>
      </c>
    </row>
    <row r="2459" spans="1:11" s="11" customFormat="1" ht="20.100000000000001" customHeight="1">
      <c r="A2459" s="196">
        <v>4306</v>
      </c>
      <c r="B2459" s="110" t="s">
        <v>244</v>
      </c>
      <c r="C2459" s="110" t="s">
        <v>12</v>
      </c>
      <c r="D2459" s="132">
        <v>91834</v>
      </c>
      <c r="E2459" s="111" t="str">
        <f>VLOOKUP(D2459,SERVIÇOS_AGOST!$A$7:$D$7425,2,0)</f>
        <v>ELETRODUTO FLEXÍVEL CORRUGADO, PVC, DN 25 MM (3/4"), PARA CIRCUITOS TERMINAIS, INSTALADO EM FORRO - FORNECIMENTO E INSTALAÇÃO. AF_12/2015</v>
      </c>
      <c r="F2459" s="112" t="str">
        <f>VLOOKUP(D2459,SERVIÇOS_AGOST!$A$7:$D$7425,3,0)</f>
        <v>M</v>
      </c>
      <c r="G2459" s="129">
        <f>VLOOKUP(D2459,SERVIÇOS_AGOST!$A$7:$D$7425,4,0)</f>
        <v>7.97</v>
      </c>
      <c r="H2459" s="114">
        <v>7.97</v>
      </c>
      <c r="I2459" s="115"/>
    </row>
    <row r="2460" spans="1:11" s="11" customFormat="1" ht="9.9499999999999993" customHeight="1">
      <c r="A2460" s="64"/>
      <c r="B2460" s="65"/>
      <c r="C2460" s="65"/>
      <c r="D2460" s="65"/>
      <c r="E2460" s="136" t="s">
        <v>442</v>
      </c>
      <c r="F2460" s="125" t="s">
        <v>19</v>
      </c>
      <c r="G2460" s="137" t="s">
        <v>984</v>
      </c>
      <c r="H2460" s="97" t="s">
        <v>443</v>
      </c>
      <c r="I2460" s="138" t="s">
        <v>985</v>
      </c>
    </row>
    <row r="2461" spans="1:11" s="11" customFormat="1" ht="9.9499999999999993" customHeight="1">
      <c r="A2461" s="135"/>
      <c r="B2461" s="16"/>
      <c r="C2461" s="16"/>
      <c r="D2461" s="16"/>
      <c r="E2461" s="44" t="s">
        <v>990</v>
      </c>
      <c r="F2461" s="45" t="s">
        <v>464</v>
      </c>
      <c r="G2461" s="147">
        <v>0.06</v>
      </c>
      <c r="H2461" s="133" t="s">
        <v>992</v>
      </c>
      <c r="I2461" s="51">
        <f>ROUND(G2461*H2461,2)</f>
        <v>0.9</v>
      </c>
    </row>
    <row r="2462" spans="1:11" s="11" customFormat="1" ht="9.9499999999999993" customHeight="1">
      <c r="A2462" s="135"/>
      <c r="B2462" s="16"/>
      <c r="C2462" s="16"/>
      <c r="D2462" s="16"/>
      <c r="E2462" s="44" t="s">
        <v>871</v>
      </c>
      <c r="F2462" s="45" t="s">
        <v>464</v>
      </c>
      <c r="G2462" s="147">
        <v>0.06</v>
      </c>
      <c r="H2462" s="210">
        <v>19.09</v>
      </c>
      <c r="I2462" s="51">
        <f>ROUND(G2462*H2462,2)</f>
        <v>1.1499999999999999</v>
      </c>
    </row>
    <row r="2463" spans="1:11" s="11" customFormat="1" ht="30" customHeight="1">
      <c r="A2463" s="135"/>
      <c r="B2463" s="16"/>
      <c r="C2463" s="16"/>
      <c r="D2463" s="16"/>
      <c r="E2463" s="44" t="s">
        <v>1110</v>
      </c>
      <c r="F2463" s="45" t="s">
        <v>53</v>
      </c>
      <c r="G2463" s="118" t="s">
        <v>501</v>
      </c>
      <c r="H2463" s="119" t="s">
        <v>1111</v>
      </c>
      <c r="I2463" s="51">
        <f>ROUND(G2463*H2463,2)</f>
        <v>3.06</v>
      </c>
    </row>
    <row r="2464" spans="1:11" s="11" customFormat="1" ht="9.9499999999999993" customHeight="1">
      <c r="A2464" s="135"/>
      <c r="B2464" s="16"/>
      <c r="C2464" s="16"/>
      <c r="D2464" s="16"/>
      <c r="E2464" s="159" t="s">
        <v>1112</v>
      </c>
      <c r="F2464" s="45" t="s">
        <v>53</v>
      </c>
      <c r="G2464" s="147">
        <v>1.05</v>
      </c>
      <c r="H2464" s="121">
        <v>1.95</v>
      </c>
      <c r="I2464" s="51">
        <f>ROUND(G2464*H2464,2)</f>
        <v>2.0499999999999998</v>
      </c>
    </row>
    <row r="2465" spans="1:9" s="11" customFormat="1" ht="13.7" customHeight="1">
      <c r="A2465" s="135"/>
      <c r="B2465" s="16"/>
      <c r="C2465" s="16"/>
      <c r="D2465" s="16"/>
      <c r="E2465" s="124"/>
      <c r="F2465" s="177" t="s">
        <v>451</v>
      </c>
      <c r="G2465" s="178"/>
      <c r="H2465" s="179"/>
      <c r="I2465" s="200">
        <f>SUM(I2461:I2464)</f>
        <v>7.1599999999999993</v>
      </c>
    </row>
    <row r="2466" spans="1:9" s="11" customFormat="1" ht="20.100000000000001" customHeight="1">
      <c r="A2466" s="196">
        <v>4307</v>
      </c>
      <c r="B2466" s="110" t="s">
        <v>244</v>
      </c>
      <c r="C2466" s="110" t="s">
        <v>12</v>
      </c>
      <c r="D2466" s="132">
        <v>91836</v>
      </c>
      <c r="E2466" s="111" t="str">
        <f>VLOOKUP(D2466,SERVIÇOS_AGOST!$A$7:$D$7425,2,0)</f>
        <v>ELETRODUTO FLEXÍVEL CORRUGADO, PVC, DN 32 MM (1"), PARA CIRCUITOS TERMINAIS, INSTALADO EM FORRO - FORNECIMENTO E INSTALAÇÃO. AF_12/2015</v>
      </c>
      <c r="F2466" s="112" t="str">
        <f>VLOOKUP(D2466,SERVIÇOS_AGOST!$A$7:$D$7425,3,0)</f>
        <v>M</v>
      </c>
      <c r="G2466" s="129">
        <f>VLOOKUP(D2466,SERVIÇOS_AGOST!$A$7:$D$7425,4,0)</f>
        <v>10.36</v>
      </c>
      <c r="H2466" s="114">
        <v>10.36</v>
      </c>
      <c r="I2466" s="115"/>
    </row>
    <row r="2467" spans="1:9" s="11" customFormat="1" ht="9.9499999999999993" customHeight="1">
      <c r="A2467" s="64"/>
      <c r="B2467" s="65"/>
      <c r="C2467" s="65"/>
      <c r="D2467" s="65"/>
      <c r="E2467" s="136" t="s">
        <v>442</v>
      </c>
      <c r="F2467" s="125" t="s">
        <v>19</v>
      </c>
      <c r="G2467" s="137" t="s">
        <v>984</v>
      </c>
      <c r="H2467" s="97" t="s">
        <v>443</v>
      </c>
      <c r="I2467" s="138" t="s">
        <v>985</v>
      </c>
    </row>
    <row r="2468" spans="1:9" s="11" customFormat="1" ht="9.9499999999999993" customHeight="1">
      <c r="A2468" s="135"/>
      <c r="B2468" s="16"/>
      <c r="C2468" s="16"/>
      <c r="D2468" s="16"/>
      <c r="E2468" s="44" t="s">
        <v>990</v>
      </c>
      <c r="F2468" s="45" t="s">
        <v>464</v>
      </c>
      <c r="G2468" s="147">
        <v>7.0000000000000007E-2</v>
      </c>
      <c r="H2468" s="133" t="s">
        <v>992</v>
      </c>
      <c r="I2468" s="51">
        <f>ROUND(G2468*H2468,2)</f>
        <v>1.05</v>
      </c>
    </row>
    <row r="2469" spans="1:9" s="11" customFormat="1" ht="9.9499999999999993" customHeight="1">
      <c r="A2469" s="135"/>
      <c r="B2469" s="16"/>
      <c r="C2469" s="16"/>
      <c r="D2469" s="16"/>
      <c r="E2469" s="44" t="s">
        <v>871</v>
      </c>
      <c r="F2469" s="45" t="s">
        <v>464</v>
      </c>
      <c r="G2469" s="147">
        <v>7.0000000000000007E-2</v>
      </c>
      <c r="H2469" s="210">
        <v>19.09</v>
      </c>
      <c r="I2469" s="51">
        <f>ROUND(G2469*H2469,2)</f>
        <v>1.34</v>
      </c>
    </row>
    <row r="2470" spans="1:9" s="11" customFormat="1" ht="30" customHeight="1">
      <c r="A2470" s="135"/>
      <c r="B2470" s="16"/>
      <c r="C2470" s="16"/>
      <c r="D2470" s="16"/>
      <c r="E2470" s="44" t="s">
        <v>1110</v>
      </c>
      <c r="F2470" s="45" t="s">
        <v>53</v>
      </c>
      <c r="G2470" s="118" t="s">
        <v>501</v>
      </c>
      <c r="H2470" s="119" t="s">
        <v>1111</v>
      </c>
      <c r="I2470" s="51">
        <f>ROUND(G2470*H2470,2)</f>
        <v>3.06</v>
      </c>
    </row>
    <row r="2471" spans="1:9" s="11" customFormat="1" ht="9.9499999999999993" customHeight="1">
      <c r="A2471" s="135"/>
      <c r="B2471" s="16"/>
      <c r="C2471" s="16"/>
      <c r="D2471" s="16"/>
      <c r="E2471" s="159" t="s">
        <v>1113</v>
      </c>
      <c r="F2471" s="45" t="s">
        <v>53</v>
      </c>
      <c r="G2471" s="147">
        <v>1.05</v>
      </c>
      <c r="H2471" s="121">
        <v>3.3</v>
      </c>
      <c r="I2471" s="51">
        <f>ROUND(G2471*H2471,2)</f>
        <v>3.47</v>
      </c>
    </row>
    <row r="2472" spans="1:9" s="11" customFormat="1" ht="13.7" customHeight="1">
      <c r="A2472" s="135"/>
      <c r="B2472" s="16"/>
      <c r="C2472" s="16"/>
      <c r="D2472" s="16"/>
      <c r="E2472" s="124"/>
      <c r="F2472" s="177" t="s">
        <v>451</v>
      </c>
      <c r="G2472" s="178"/>
      <c r="H2472" s="179"/>
      <c r="I2472" s="200">
        <f>SUM(I2468:I2471)</f>
        <v>8.92</v>
      </c>
    </row>
    <row r="2473" spans="1:9" s="11" customFormat="1" ht="20.100000000000001" customHeight="1">
      <c r="A2473" s="196">
        <v>4308</v>
      </c>
      <c r="B2473" s="110" t="s">
        <v>244</v>
      </c>
      <c r="C2473" s="110" t="s">
        <v>12</v>
      </c>
      <c r="D2473" s="132">
        <v>91842</v>
      </c>
      <c r="E2473" s="111" t="str">
        <f>VLOOKUP(D2473,SERVIÇOS_AGOST!$A$7:$D$7425,2,0)</f>
        <v>ELETRODUTO FLEXÍVEL CORRUGADO, PVC, DN 20 MM (1/2"), PARA CIRCUITOS TERMINAIS, INSTALADO EM LAJE - FORNECIMENTO E INSTALAÇÃO. AF_12/2015</v>
      </c>
      <c r="F2473" s="112" t="str">
        <f>VLOOKUP(D2473,SERVIÇOS_AGOST!$A$7:$D$7425,3,0)</f>
        <v>M</v>
      </c>
      <c r="G2473" s="129">
        <f>VLOOKUP(D2473,SERVIÇOS_AGOST!$A$7:$D$7425,4,0)</f>
        <v>4.71</v>
      </c>
      <c r="H2473" s="114">
        <v>4.71</v>
      </c>
      <c r="I2473" s="115"/>
    </row>
    <row r="2474" spans="1:9" s="11" customFormat="1" ht="9.9499999999999993" customHeight="1">
      <c r="A2474" s="64"/>
      <c r="B2474" s="65"/>
      <c r="C2474" s="65"/>
      <c r="D2474" s="65"/>
      <c r="E2474" s="136" t="s">
        <v>442</v>
      </c>
      <c r="F2474" s="125" t="s">
        <v>19</v>
      </c>
      <c r="G2474" s="137" t="s">
        <v>984</v>
      </c>
      <c r="H2474" s="97" t="s">
        <v>443</v>
      </c>
      <c r="I2474" s="138" t="s">
        <v>985</v>
      </c>
    </row>
    <row r="2475" spans="1:9" s="11" customFormat="1" ht="9.9499999999999993" customHeight="1">
      <c r="A2475" s="135"/>
      <c r="B2475" s="16"/>
      <c r="C2475" s="16"/>
      <c r="D2475" s="16"/>
      <c r="E2475" s="44" t="s">
        <v>990</v>
      </c>
      <c r="F2475" s="45" t="s">
        <v>464</v>
      </c>
      <c r="G2475" s="147">
        <v>7.0000000000000007E-2</v>
      </c>
      <c r="H2475" s="133" t="s">
        <v>992</v>
      </c>
      <c r="I2475" s="51">
        <f>ROUND(G2475*H2475,2)</f>
        <v>1.05</v>
      </c>
    </row>
    <row r="2476" spans="1:9" s="11" customFormat="1" ht="9.9499999999999993" customHeight="1">
      <c r="A2476" s="135"/>
      <c r="B2476" s="16"/>
      <c r="C2476" s="16"/>
      <c r="D2476" s="16"/>
      <c r="E2476" s="44" t="s">
        <v>871</v>
      </c>
      <c r="F2476" s="45" t="s">
        <v>464</v>
      </c>
      <c r="G2476" s="147">
        <v>7.0000000000000007E-2</v>
      </c>
      <c r="H2476" s="210">
        <v>19.09</v>
      </c>
      <c r="I2476" s="51">
        <f>ROUND(G2476*H2476,2)</f>
        <v>1.34</v>
      </c>
    </row>
    <row r="2477" spans="1:9" s="11" customFormat="1" ht="9.9499999999999993" customHeight="1">
      <c r="A2477" s="135"/>
      <c r="B2477" s="16"/>
      <c r="C2477" s="16"/>
      <c r="D2477" s="16"/>
      <c r="E2477" s="159" t="s">
        <v>1114</v>
      </c>
      <c r="F2477" s="45" t="s">
        <v>53</v>
      </c>
      <c r="G2477" s="147">
        <v>1.05</v>
      </c>
      <c r="H2477" s="121">
        <v>1.8</v>
      </c>
      <c r="I2477" s="51">
        <f>ROUND(G2477*H2477,2)</f>
        <v>1.89</v>
      </c>
    </row>
    <row r="2478" spans="1:9" s="11" customFormat="1" ht="15.95" customHeight="1">
      <c r="A2478" s="135"/>
      <c r="B2478" s="16"/>
      <c r="C2478" s="16"/>
      <c r="D2478" s="16"/>
      <c r="E2478" s="44" t="s">
        <v>713</v>
      </c>
      <c r="F2478" s="45" t="s">
        <v>476</v>
      </c>
      <c r="G2478" s="118" t="s">
        <v>1115</v>
      </c>
      <c r="H2478" s="121">
        <v>15.4</v>
      </c>
      <c r="I2478" s="51">
        <f>ROUND(G2478*H2478,2)</f>
        <v>0.02</v>
      </c>
    </row>
    <row r="2479" spans="1:9" s="11" customFormat="1" ht="13.7" customHeight="1">
      <c r="A2479" s="135"/>
      <c r="B2479" s="16"/>
      <c r="C2479" s="16"/>
      <c r="D2479" s="16"/>
      <c r="E2479" s="124"/>
      <c r="F2479" s="177" t="s">
        <v>451</v>
      </c>
      <c r="G2479" s="178"/>
      <c r="H2479" s="179"/>
      <c r="I2479" s="200">
        <f>SUM(I2475:I2478)</f>
        <v>4.3</v>
      </c>
    </row>
    <row r="2480" spans="1:9" s="11" customFormat="1" ht="20.100000000000001" customHeight="1">
      <c r="A2480" s="196">
        <v>4309</v>
      </c>
      <c r="B2480" s="110" t="s">
        <v>244</v>
      </c>
      <c r="C2480" s="110" t="s">
        <v>12</v>
      </c>
      <c r="D2480" s="132">
        <v>91844</v>
      </c>
      <c r="E2480" s="111" t="str">
        <f>VLOOKUP(D2480,SERVIÇOS_AGOST!$A$7:$D$7425,2,0)</f>
        <v>ELETRODUTO FLEXÍVEL CORRUGADO, PVC, DN 25 MM (3/4"), PARA CIRCUITOS TERMINAIS, INSTALADO EM LAJE - FORNECIMENTO E INSTALAÇÃO. AF_12/2015</v>
      </c>
      <c r="F2480" s="112" t="str">
        <f>VLOOKUP(D2480,SERVIÇOS_AGOST!$A$7:$D$7425,3,0)</f>
        <v>M</v>
      </c>
      <c r="G2480" s="129">
        <f>VLOOKUP(D2480,SERVIÇOS_AGOST!$A$7:$D$7425,4,0)</f>
        <v>5.42</v>
      </c>
      <c r="H2480" s="114">
        <v>5.42</v>
      </c>
      <c r="I2480" s="115"/>
    </row>
    <row r="2481" spans="1:9" s="11" customFormat="1" ht="9.9499999999999993" customHeight="1">
      <c r="A2481" s="64"/>
      <c r="B2481" s="65"/>
      <c r="C2481" s="65"/>
      <c r="D2481" s="65"/>
      <c r="E2481" s="136" t="s">
        <v>442</v>
      </c>
      <c r="F2481" s="125" t="s">
        <v>19</v>
      </c>
      <c r="G2481" s="137" t="s">
        <v>984</v>
      </c>
      <c r="H2481" s="97" t="s">
        <v>443</v>
      </c>
      <c r="I2481" s="138" t="s">
        <v>985</v>
      </c>
    </row>
    <row r="2482" spans="1:9" s="11" customFormat="1" ht="9.9499999999999993" customHeight="1">
      <c r="E2482" s="44" t="s">
        <v>990</v>
      </c>
      <c r="F2482" s="45" t="s">
        <v>464</v>
      </c>
      <c r="G2482" s="147">
        <v>7.0000000000000007E-2</v>
      </c>
      <c r="H2482" s="133" t="s">
        <v>992</v>
      </c>
      <c r="I2482" s="51">
        <f>ROUND(G2482*H2482,2)</f>
        <v>1.05</v>
      </c>
    </row>
    <row r="2483" spans="1:9" s="11" customFormat="1" ht="9.9499999999999993" customHeight="1">
      <c r="A2483" s="135"/>
      <c r="B2483" s="16"/>
      <c r="C2483" s="16"/>
      <c r="D2483" s="16"/>
      <c r="E2483" s="44" t="s">
        <v>871</v>
      </c>
      <c r="F2483" s="45" t="s">
        <v>464</v>
      </c>
      <c r="G2483" s="147">
        <v>7.0000000000000007E-2</v>
      </c>
      <c r="H2483" s="210">
        <v>19.09</v>
      </c>
      <c r="I2483" s="51">
        <f>ROUND(G2483*H2483,2)</f>
        <v>1.34</v>
      </c>
    </row>
    <row r="2484" spans="1:9" s="11" customFormat="1" ht="9.9499999999999993" customHeight="1">
      <c r="A2484" s="135"/>
      <c r="B2484" s="16"/>
      <c r="C2484" s="16"/>
      <c r="D2484" s="16"/>
      <c r="E2484" s="159" t="s">
        <v>1112</v>
      </c>
      <c r="F2484" s="45" t="s">
        <v>53</v>
      </c>
      <c r="G2484" s="147">
        <v>1.05</v>
      </c>
      <c r="H2484" s="121">
        <v>1.95</v>
      </c>
      <c r="I2484" s="51">
        <f>ROUND(G2484*H2484,2)</f>
        <v>2.0499999999999998</v>
      </c>
    </row>
    <row r="2485" spans="1:9" s="11" customFormat="1" ht="17.100000000000001" customHeight="1">
      <c r="A2485" s="135"/>
      <c r="B2485" s="16"/>
      <c r="C2485" s="16"/>
      <c r="D2485" s="16"/>
      <c r="E2485" s="44" t="s">
        <v>713</v>
      </c>
      <c r="F2485" s="45" t="s">
        <v>476</v>
      </c>
      <c r="G2485" s="118" t="s">
        <v>731</v>
      </c>
      <c r="H2485" s="121">
        <v>15.4</v>
      </c>
      <c r="I2485" s="51">
        <f>ROUND(G2485*H2485,2)</f>
        <v>0.03</v>
      </c>
    </row>
    <row r="2486" spans="1:9" s="11" customFormat="1" ht="13.7" customHeight="1">
      <c r="A2486" s="135"/>
      <c r="B2486" s="16"/>
      <c r="C2486" s="16"/>
      <c r="D2486" s="16"/>
      <c r="E2486" s="124"/>
      <c r="F2486" s="177" t="s">
        <v>451</v>
      </c>
      <c r="G2486" s="178"/>
      <c r="H2486" s="179"/>
      <c r="I2486" s="200">
        <f>SUM(I2482:I2485)</f>
        <v>4.47</v>
      </c>
    </row>
    <row r="2487" spans="1:9" s="11" customFormat="1" ht="20.100000000000001" customHeight="1">
      <c r="A2487" s="196">
        <v>4310</v>
      </c>
      <c r="B2487" s="110" t="s">
        <v>244</v>
      </c>
      <c r="C2487" s="110" t="s">
        <v>12</v>
      </c>
      <c r="D2487" s="132">
        <v>91846</v>
      </c>
      <c r="E2487" s="111" t="str">
        <f>VLOOKUP(D2487,SERVIÇOS_AGOST!$A$7:$D$7425,2,0)</f>
        <v>ELETRODUTO FLEXÍVEL CORRUGADO, PVC, DN 32 MM (1"), PARA CIRCUITOS TERMINAIS, INSTALADO EM LAJE - FORNECIMENTO E INSTALAÇÃO. AF_12/2015</v>
      </c>
      <c r="F2487" s="112" t="str">
        <f>VLOOKUP(D2487,SERVIÇOS_AGOST!$A$7:$D$7425,3,0)</f>
        <v>M</v>
      </c>
      <c r="G2487" s="129">
        <f>VLOOKUP(D2487,SERVIÇOS_AGOST!$A$7:$D$7425,4,0)</f>
        <v>7.81</v>
      </c>
      <c r="H2487" s="114">
        <v>7.81</v>
      </c>
      <c r="I2487" s="115"/>
    </row>
    <row r="2488" spans="1:9" s="11" customFormat="1" ht="9.9499999999999993" customHeight="1">
      <c r="A2488" s="64"/>
      <c r="B2488" s="65"/>
      <c r="C2488" s="65"/>
      <c r="D2488" s="65"/>
      <c r="E2488" s="136" t="s">
        <v>442</v>
      </c>
      <c r="F2488" s="125" t="s">
        <v>19</v>
      </c>
      <c r="G2488" s="137" t="s">
        <v>984</v>
      </c>
      <c r="H2488" s="97" t="s">
        <v>443</v>
      </c>
      <c r="I2488" s="138" t="s">
        <v>985</v>
      </c>
    </row>
    <row r="2489" spans="1:9" s="11" customFormat="1" ht="9.9499999999999993" customHeight="1">
      <c r="A2489" s="135"/>
      <c r="B2489" s="16"/>
      <c r="C2489" s="16"/>
      <c r="D2489" s="16"/>
      <c r="E2489" s="44" t="s">
        <v>990</v>
      </c>
      <c r="F2489" s="45" t="s">
        <v>464</v>
      </c>
      <c r="G2489" s="147">
        <v>0.1</v>
      </c>
      <c r="H2489" s="133" t="s">
        <v>992</v>
      </c>
      <c r="I2489" s="51">
        <f>ROUND(G2489*H2489,2)</f>
        <v>1.5</v>
      </c>
    </row>
    <row r="2490" spans="1:9" s="11" customFormat="1" ht="9.9499999999999993" customHeight="1">
      <c r="A2490" s="135"/>
      <c r="B2490" s="16"/>
      <c r="C2490" s="16"/>
      <c r="D2490" s="16"/>
      <c r="E2490" s="44" t="s">
        <v>871</v>
      </c>
      <c r="F2490" s="45" t="s">
        <v>464</v>
      </c>
      <c r="G2490" s="147">
        <v>0.1</v>
      </c>
      <c r="H2490" s="210">
        <v>19.09</v>
      </c>
      <c r="I2490" s="51">
        <f>ROUND(G2490*H2490,2)</f>
        <v>1.91</v>
      </c>
    </row>
    <row r="2491" spans="1:9" s="11" customFormat="1" ht="9.9499999999999993" customHeight="1">
      <c r="A2491" s="135"/>
      <c r="B2491" s="16"/>
      <c r="C2491" s="16"/>
      <c r="D2491" s="16"/>
      <c r="E2491" s="159" t="s">
        <v>1113</v>
      </c>
      <c r="F2491" s="45" t="s">
        <v>53</v>
      </c>
      <c r="G2491" s="147">
        <v>1.05</v>
      </c>
      <c r="H2491" s="121">
        <v>3.3</v>
      </c>
      <c r="I2491" s="51">
        <f>ROUND(G2491*H2491,2)</f>
        <v>3.47</v>
      </c>
    </row>
    <row r="2492" spans="1:9" s="11" customFormat="1" ht="15.95" customHeight="1">
      <c r="A2492" s="135"/>
      <c r="B2492" s="16"/>
      <c r="C2492" s="16"/>
      <c r="D2492" s="16"/>
      <c r="E2492" s="44" t="s">
        <v>713</v>
      </c>
      <c r="F2492" s="45" t="s">
        <v>476</v>
      </c>
      <c r="G2492" s="118" t="s">
        <v>729</v>
      </c>
      <c r="H2492" s="121">
        <v>15.4</v>
      </c>
      <c r="I2492" s="51">
        <f>ROUND(G2492*H2492,2)</f>
        <v>0.03</v>
      </c>
    </row>
    <row r="2493" spans="1:9" s="11" customFormat="1" ht="13.7" customHeight="1">
      <c r="F2493" s="177" t="s">
        <v>451</v>
      </c>
      <c r="G2493" s="178"/>
      <c r="H2493" s="179"/>
      <c r="I2493" s="200">
        <f>SUM(I2489:I2492)</f>
        <v>6.910000000000001</v>
      </c>
    </row>
    <row r="2494" spans="1:9" s="11" customFormat="1" ht="20.100000000000001" customHeight="1">
      <c r="A2494" s="196">
        <v>4311</v>
      </c>
      <c r="B2494" s="110" t="s">
        <v>244</v>
      </c>
      <c r="C2494" s="110" t="s">
        <v>12</v>
      </c>
      <c r="D2494" s="132">
        <v>91852</v>
      </c>
      <c r="E2494" s="111" t="str">
        <f>VLOOKUP(D2494,SERVIÇOS_AGOST!$A$7:$D$7425,2,0)</f>
        <v>ELETRODUTO FLEXÍVEL CORRUGADO, PVC, DN 20 MM (1/2"), PARA CIRCUITOS TERMINAIS, INSTALADO EM PAREDE - FORNECIMENTO E INSTALAÇÃO. AF_12/2015</v>
      </c>
      <c r="F2494" s="112" t="str">
        <f>VLOOKUP(D2494,SERVIÇOS_AGOST!$A$7:$D$7425,3,0)</f>
        <v>M</v>
      </c>
      <c r="G2494" s="129">
        <f>VLOOKUP(D2494,SERVIÇOS_AGOST!$A$7:$D$7425,4,0)</f>
        <v>6.46</v>
      </c>
      <c r="H2494" s="114">
        <v>6.46</v>
      </c>
      <c r="I2494" s="115"/>
    </row>
    <row r="2495" spans="1:9" s="11" customFormat="1" ht="9.9499999999999993" customHeight="1">
      <c r="A2495" s="64"/>
      <c r="B2495" s="65"/>
      <c r="C2495" s="65"/>
      <c r="D2495" s="65"/>
      <c r="E2495" s="136" t="s">
        <v>442</v>
      </c>
      <c r="F2495" s="125" t="s">
        <v>19</v>
      </c>
      <c r="G2495" s="137" t="s">
        <v>984</v>
      </c>
      <c r="H2495" s="97" t="s">
        <v>443</v>
      </c>
      <c r="I2495" s="138" t="s">
        <v>985</v>
      </c>
    </row>
    <row r="2496" spans="1:9" s="11" customFormat="1" ht="9.9499999999999993" customHeight="1">
      <c r="A2496" s="135"/>
      <c r="B2496" s="16"/>
      <c r="C2496" s="16"/>
      <c r="D2496" s="16"/>
      <c r="E2496" s="44" t="s">
        <v>990</v>
      </c>
      <c r="F2496" s="45" t="s">
        <v>464</v>
      </c>
      <c r="G2496" s="147">
        <v>0.11</v>
      </c>
      <c r="H2496" s="133" t="s">
        <v>992</v>
      </c>
      <c r="I2496" s="51">
        <f>ROUND(G2496*H2496,2)</f>
        <v>1.65</v>
      </c>
    </row>
    <row r="2497" spans="1:9" s="11" customFormat="1" ht="9.9499999999999993" customHeight="1">
      <c r="A2497" s="135"/>
      <c r="B2497" s="16"/>
      <c r="C2497" s="16"/>
      <c r="D2497" s="16"/>
      <c r="E2497" s="44" t="s">
        <v>871</v>
      </c>
      <c r="F2497" s="45" t="s">
        <v>464</v>
      </c>
      <c r="G2497" s="147">
        <v>0.11</v>
      </c>
      <c r="H2497" s="210">
        <v>19.09</v>
      </c>
      <c r="I2497" s="51">
        <f>ROUND(G2497*H2497,2)</f>
        <v>2.1</v>
      </c>
    </row>
    <row r="2498" spans="1:9" s="11" customFormat="1" ht="9.9499999999999993" customHeight="1">
      <c r="A2498" s="135"/>
      <c r="B2498" s="16"/>
      <c r="C2498" s="16"/>
      <c r="D2498" s="16"/>
      <c r="E2498" s="159" t="s">
        <v>1114</v>
      </c>
      <c r="F2498" s="45" t="s">
        <v>53</v>
      </c>
      <c r="G2498" s="118" t="s">
        <v>1116</v>
      </c>
      <c r="H2498" s="121">
        <v>1.8</v>
      </c>
      <c r="I2498" s="51">
        <f>ROUND(G2498*H2498,2)</f>
        <v>1.83</v>
      </c>
    </row>
    <row r="2499" spans="1:9" s="11" customFormat="1" ht="13.7" customHeight="1">
      <c r="A2499" s="98"/>
      <c r="B2499" s="98"/>
      <c r="C2499" s="98"/>
      <c r="D2499" s="98"/>
      <c r="E2499" s="98"/>
      <c r="F2499" s="177" t="s">
        <v>451</v>
      </c>
      <c r="G2499" s="178"/>
      <c r="H2499" s="179"/>
      <c r="I2499" s="200">
        <f>SUM(I2496:I2498)</f>
        <v>5.58</v>
      </c>
    </row>
    <row r="2500" spans="1:9" s="11" customFormat="1" ht="20.100000000000001" customHeight="1">
      <c r="A2500" s="196">
        <v>4312</v>
      </c>
      <c r="B2500" s="110" t="s">
        <v>244</v>
      </c>
      <c r="C2500" s="110" t="s">
        <v>12</v>
      </c>
      <c r="D2500" s="132">
        <v>91854</v>
      </c>
      <c r="E2500" s="111" t="str">
        <f>VLOOKUP(D2500,SERVIÇOS_AGOST!$A$7:$D$7425,2,0)</f>
        <v>ELETRODUTO FLEXÍVEL CORRUGADO, PVC, DN 25 MM (3/4"), PARA CIRCUITOS TERMINAIS, INSTALADO EM PAREDE - FORNECIMENTO E INSTALAÇÃO. AF_12/2015</v>
      </c>
      <c r="F2500" s="112" t="str">
        <f>VLOOKUP(D2500,SERVIÇOS_AGOST!$A$7:$D$7425,3,0)</f>
        <v>M</v>
      </c>
      <c r="G2500" s="129">
        <f>VLOOKUP(D2500,SERVIÇOS_AGOST!$A$7:$D$7425,4,0)</f>
        <v>7.13</v>
      </c>
      <c r="H2500" s="114">
        <v>7.13</v>
      </c>
      <c r="I2500" s="115"/>
    </row>
    <row r="2501" spans="1:9" s="11" customFormat="1" ht="9.9499999999999993" customHeight="1">
      <c r="A2501" s="64"/>
      <c r="B2501" s="65"/>
      <c r="C2501" s="65"/>
      <c r="D2501" s="65"/>
      <c r="E2501" s="136" t="s">
        <v>442</v>
      </c>
      <c r="F2501" s="125" t="s">
        <v>19</v>
      </c>
      <c r="G2501" s="137" t="s">
        <v>984</v>
      </c>
      <c r="H2501" s="97" t="s">
        <v>443</v>
      </c>
      <c r="I2501" s="138" t="s">
        <v>985</v>
      </c>
    </row>
    <row r="2502" spans="1:9" s="11" customFormat="1" ht="9.9499999999999993" customHeight="1">
      <c r="A2502" s="135"/>
      <c r="B2502" s="16"/>
      <c r="C2502" s="16"/>
      <c r="D2502" s="16"/>
      <c r="E2502" s="44" t="s">
        <v>990</v>
      </c>
      <c r="F2502" s="45" t="s">
        <v>464</v>
      </c>
      <c r="G2502" s="147">
        <v>0.12</v>
      </c>
      <c r="H2502" s="133" t="s">
        <v>992</v>
      </c>
      <c r="I2502" s="51">
        <f>ROUND(G2502*H2502,2)</f>
        <v>1.8</v>
      </c>
    </row>
    <row r="2503" spans="1:9" s="11" customFormat="1" ht="9.9499999999999993" customHeight="1">
      <c r="A2503" s="135"/>
      <c r="B2503" s="16"/>
      <c r="C2503" s="16"/>
      <c r="D2503" s="16"/>
      <c r="E2503" s="44" t="s">
        <v>871</v>
      </c>
      <c r="F2503" s="45" t="s">
        <v>464</v>
      </c>
      <c r="G2503" s="147">
        <v>0.13</v>
      </c>
      <c r="H2503" s="210">
        <v>19.09</v>
      </c>
      <c r="I2503" s="51">
        <f>ROUND(G2503*H2503,2)</f>
        <v>2.48</v>
      </c>
    </row>
    <row r="2504" spans="1:9" s="11" customFormat="1" ht="9.9499999999999993" customHeight="1">
      <c r="A2504" s="135"/>
      <c r="B2504" s="16"/>
      <c r="C2504" s="16"/>
      <c r="D2504" s="16"/>
      <c r="E2504" s="159" t="s">
        <v>1112</v>
      </c>
      <c r="F2504" s="45" t="s">
        <v>53</v>
      </c>
      <c r="G2504" s="118" t="s">
        <v>1116</v>
      </c>
      <c r="H2504" s="121">
        <v>1.95</v>
      </c>
      <c r="I2504" s="51">
        <f>ROUND(G2504*H2504,2)</f>
        <v>1.98</v>
      </c>
    </row>
    <row r="2505" spans="1:9" s="11" customFormat="1" ht="13.7" customHeight="1">
      <c r="F2505" s="177" t="s">
        <v>451</v>
      </c>
      <c r="G2505" s="178"/>
      <c r="H2505" s="179"/>
      <c r="I2505" s="200">
        <f>SUM(I2502:I2504)</f>
        <v>6.26</v>
      </c>
    </row>
    <row r="2506" spans="1:9" s="11" customFormat="1" ht="20.100000000000001" customHeight="1">
      <c r="A2506" s="196">
        <v>4313</v>
      </c>
      <c r="B2506" s="110" t="s">
        <v>244</v>
      </c>
      <c r="C2506" s="110" t="s">
        <v>12</v>
      </c>
      <c r="D2506" s="132">
        <v>91856</v>
      </c>
      <c r="E2506" s="111" t="str">
        <f>VLOOKUP(D2506,SERVIÇOS_AGOST!$A$7:$D$7425,2,0)</f>
        <v>ELETRODUTO FLEXÍVEL CORRUGADO, PVC, DN 32 MM (1"), PARA CIRCUITOS TERMINAIS, INSTALADO EM PAREDE - FORNECIMENTO E INSTALAÇÃO. AF_12/2015</v>
      </c>
      <c r="F2506" s="112" t="str">
        <f>VLOOKUP(D2506,SERVIÇOS_AGOST!$A$7:$D$7425,3,0)</f>
        <v>M</v>
      </c>
      <c r="G2506" s="129">
        <f>VLOOKUP(D2506,SERVIÇOS_AGOST!$A$7:$D$7425,4,0)</f>
        <v>9.41</v>
      </c>
      <c r="H2506" s="114">
        <v>9.41</v>
      </c>
      <c r="I2506" s="115"/>
    </row>
    <row r="2507" spans="1:9" s="11" customFormat="1" ht="9.9499999999999993" customHeight="1">
      <c r="A2507" s="64"/>
      <c r="B2507" s="65"/>
      <c r="C2507" s="65"/>
      <c r="D2507" s="65"/>
      <c r="E2507" s="136" t="s">
        <v>442</v>
      </c>
      <c r="F2507" s="125" t="s">
        <v>19</v>
      </c>
      <c r="G2507" s="137" t="s">
        <v>984</v>
      </c>
      <c r="H2507" s="97" t="s">
        <v>443</v>
      </c>
      <c r="I2507" s="138" t="s">
        <v>985</v>
      </c>
    </row>
    <row r="2508" spans="1:9" s="11" customFormat="1" ht="9.9499999999999993" customHeight="1">
      <c r="A2508" s="135"/>
      <c r="B2508" s="16"/>
      <c r="C2508" s="16"/>
      <c r="D2508" s="16"/>
      <c r="E2508" s="44" t="s">
        <v>990</v>
      </c>
      <c r="F2508" s="45" t="s">
        <v>464</v>
      </c>
      <c r="G2508" s="147">
        <v>0.15</v>
      </c>
      <c r="H2508" s="133" t="s">
        <v>992</v>
      </c>
      <c r="I2508" s="51">
        <f>ROUND(G2508*H2508,2)</f>
        <v>2.2599999999999998</v>
      </c>
    </row>
    <row r="2509" spans="1:9" s="11" customFormat="1" ht="9.9499999999999993" customHeight="1">
      <c r="A2509" s="135"/>
      <c r="B2509" s="16"/>
      <c r="C2509" s="16"/>
      <c r="D2509" s="16"/>
      <c r="E2509" s="44" t="s">
        <v>871</v>
      </c>
      <c r="F2509" s="45" t="s">
        <v>464</v>
      </c>
      <c r="G2509" s="147">
        <v>0.15</v>
      </c>
      <c r="H2509" s="210">
        <v>19.09</v>
      </c>
      <c r="I2509" s="51">
        <f>ROUND(G2509*H2509,2)</f>
        <v>2.86</v>
      </c>
    </row>
    <row r="2510" spans="1:9" s="11" customFormat="1" ht="9.9499999999999993" customHeight="1">
      <c r="A2510" s="135"/>
      <c r="B2510" s="16"/>
      <c r="C2510" s="16"/>
      <c r="D2510" s="16"/>
      <c r="E2510" s="159" t="s">
        <v>1113</v>
      </c>
      <c r="F2510" s="45" t="s">
        <v>53</v>
      </c>
      <c r="G2510" s="118" t="s">
        <v>1116</v>
      </c>
      <c r="H2510" s="121">
        <v>3.3</v>
      </c>
      <c r="I2510" s="51">
        <f>ROUND(G2510*H2510,2)</f>
        <v>3.36</v>
      </c>
    </row>
    <row r="2511" spans="1:9" s="11" customFormat="1" ht="13.7" customHeight="1">
      <c r="F2511" s="177" t="s">
        <v>451</v>
      </c>
      <c r="G2511" s="178"/>
      <c r="H2511" s="179"/>
      <c r="I2511" s="200">
        <f>SUM(I2508:I2510)</f>
        <v>8.4799999999999986</v>
      </c>
    </row>
    <row r="2512" spans="1:9" s="11" customFormat="1" ht="20.100000000000001" customHeight="1">
      <c r="A2512" s="196">
        <v>4314</v>
      </c>
      <c r="B2512" s="110" t="s">
        <v>244</v>
      </c>
      <c r="C2512" s="110" t="s">
        <v>12</v>
      </c>
      <c r="D2512" s="132">
        <v>91862</v>
      </c>
      <c r="E2512" s="111" t="str">
        <f>VLOOKUP(D2512,SERVIÇOS_AGOST!$A$7:$D$7425,2,0)</f>
        <v>ELETRODUTO RÍGIDO ROSCÁVEL, PVC, DN 20 MM (1/2"), PARA CIRCUITOS TERMINAIS, INSTALADO EM FORRO - FORNECIMENTO E INSTALAÇÃO. AF_12/2015</v>
      </c>
      <c r="F2512" s="112" t="str">
        <f>VLOOKUP(D2512,SERVIÇOS_AGOST!$A$7:$D$7425,3,0)</f>
        <v>M</v>
      </c>
      <c r="G2512" s="129">
        <f>VLOOKUP(D2512,SERVIÇOS_AGOST!$A$7:$D$7425,4,0)</f>
        <v>8.7899999999999991</v>
      </c>
      <c r="H2512" s="114">
        <v>8.7899999999999991</v>
      </c>
      <c r="I2512" s="115"/>
    </row>
    <row r="2513" spans="1:9" s="11" customFormat="1" ht="9.9499999999999993" customHeight="1">
      <c r="A2513" s="64"/>
      <c r="B2513" s="65"/>
      <c r="C2513" s="65"/>
      <c r="D2513" s="65"/>
      <c r="E2513" s="136" t="s">
        <v>442</v>
      </c>
      <c r="F2513" s="125" t="s">
        <v>19</v>
      </c>
      <c r="G2513" s="137" t="s">
        <v>984</v>
      </c>
      <c r="H2513" s="97" t="s">
        <v>443</v>
      </c>
      <c r="I2513" s="138" t="s">
        <v>985</v>
      </c>
    </row>
    <row r="2514" spans="1:9" s="11" customFormat="1" ht="9.9499999999999993" customHeight="1">
      <c r="A2514" s="135"/>
      <c r="B2514" s="16"/>
      <c r="C2514" s="16"/>
      <c r="D2514" s="16"/>
      <c r="E2514" s="44" t="s">
        <v>990</v>
      </c>
      <c r="F2514" s="45" t="s">
        <v>464</v>
      </c>
      <c r="G2514" s="147">
        <v>0.05</v>
      </c>
      <c r="H2514" s="133" t="s">
        <v>992</v>
      </c>
      <c r="I2514" s="51">
        <f>ROUND(G2514*H2514,2)</f>
        <v>0.75</v>
      </c>
    </row>
    <row r="2515" spans="1:9" s="11" customFormat="1" ht="9.9499999999999993" customHeight="1">
      <c r="A2515" s="135"/>
      <c r="B2515" s="16"/>
      <c r="C2515" s="16"/>
      <c r="D2515" s="16"/>
      <c r="E2515" s="44" t="s">
        <v>871</v>
      </c>
      <c r="F2515" s="45" t="s">
        <v>464</v>
      </c>
      <c r="G2515" s="147">
        <v>0.05</v>
      </c>
      <c r="H2515" s="210">
        <v>19.09</v>
      </c>
      <c r="I2515" s="51">
        <f>ROUND(G2515*H2515,2)</f>
        <v>0.95</v>
      </c>
    </row>
    <row r="2516" spans="1:9" s="11" customFormat="1" ht="30" customHeight="1">
      <c r="A2516" s="135"/>
      <c r="B2516" s="16"/>
      <c r="C2516" s="16"/>
      <c r="D2516" s="16"/>
      <c r="E2516" s="44" t="s">
        <v>1110</v>
      </c>
      <c r="F2516" s="45" t="s">
        <v>53</v>
      </c>
      <c r="G2516" s="118" t="s">
        <v>501</v>
      </c>
      <c r="H2516" s="119" t="s">
        <v>1111</v>
      </c>
      <c r="I2516" s="51">
        <f>ROUND(G2516*H2516,2)</f>
        <v>3.06</v>
      </c>
    </row>
    <row r="2517" spans="1:9" s="11" customFormat="1" ht="9.9499999999999993" customHeight="1">
      <c r="E2517" s="159" t="s">
        <v>1117</v>
      </c>
      <c r="F2517" s="45" t="s">
        <v>53</v>
      </c>
      <c r="G2517" s="192" t="s">
        <v>1116</v>
      </c>
      <c r="H2517" s="210">
        <v>3.15</v>
      </c>
      <c r="I2517" s="51">
        <f>ROUND(G2517*H2517,2)</f>
        <v>3.2</v>
      </c>
    </row>
    <row r="2518" spans="1:9" s="11" customFormat="1" ht="13.7" customHeight="1">
      <c r="F2518" s="177" t="s">
        <v>451</v>
      </c>
      <c r="G2518" s="178"/>
      <c r="H2518" s="179"/>
      <c r="I2518" s="200">
        <f>SUM(I2514:I2517)</f>
        <v>7.96</v>
      </c>
    </row>
    <row r="2519" spans="1:9" s="11" customFormat="1" ht="20.100000000000001" customHeight="1">
      <c r="A2519" s="196">
        <v>4315</v>
      </c>
      <c r="B2519" s="110" t="s">
        <v>244</v>
      </c>
      <c r="C2519" s="110" t="s">
        <v>12</v>
      </c>
      <c r="D2519" s="132">
        <v>91863</v>
      </c>
      <c r="E2519" s="111" t="str">
        <f>VLOOKUP(D2519,SERVIÇOS_AGOST!$A$7:$D$7425,2,0)</f>
        <v>ELETRODUTO RÍGIDO ROSCÁVEL, PVC, DN 25 MM (3/4"), PARA CIRCUITOS TERMINAIS, INSTALADO EM FORRO - FORNECIMENTO E INSTALAÇÃO. AF_12/2015</v>
      </c>
      <c r="F2519" s="112" t="str">
        <f>VLOOKUP(D2519,SERVIÇOS_AGOST!$A$7:$D$7425,3,0)</f>
        <v>M</v>
      </c>
      <c r="G2519" s="129">
        <f>VLOOKUP(D2519,SERVIÇOS_AGOST!$A$7:$D$7425,4,0)</f>
        <v>10.210000000000001</v>
      </c>
      <c r="H2519" s="114">
        <v>10.210000000000001</v>
      </c>
      <c r="I2519" s="115"/>
    </row>
    <row r="2520" spans="1:9" s="11" customFormat="1" ht="9.9499999999999993" customHeight="1">
      <c r="A2520" s="64"/>
      <c r="B2520" s="65"/>
      <c r="C2520" s="65"/>
      <c r="D2520" s="65"/>
      <c r="E2520" s="136" t="s">
        <v>442</v>
      </c>
      <c r="F2520" s="125" t="s">
        <v>19</v>
      </c>
      <c r="G2520" s="137" t="s">
        <v>984</v>
      </c>
      <c r="H2520" s="97" t="s">
        <v>443</v>
      </c>
      <c r="I2520" s="138" t="s">
        <v>985</v>
      </c>
    </row>
    <row r="2521" spans="1:9" s="11" customFormat="1" ht="9.9499999999999993" customHeight="1">
      <c r="A2521" s="135"/>
      <c r="B2521" s="16"/>
      <c r="C2521" s="16"/>
      <c r="D2521" s="16"/>
      <c r="E2521" s="44" t="s">
        <v>990</v>
      </c>
      <c r="F2521" s="45" t="s">
        <v>464</v>
      </c>
      <c r="G2521" s="147">
        <v>7.0000000000000007E-2</v>
      </c>
      <c r="H2521" s="133" t="s">
        <v>992</v>
      </c>
      <c r="I2521" s="51">
        <f>ROUND(G2521*H2521,2)</f>
        <v>1.05</v>
      </c>
    </row>
    <row r="2522" spans="1:9" s="11" customFormat="1" ht="9.9499999999999993" customHeight="1">
      <c r="A2522" s="135"/>
      <c r="B2522" s="16"/>
      <c r="C2522" s="16"/>
      <c r="D2522" s="16"/>
      <c r="E2522" s="44" t="s">
        <v>871</v>
      </c>
      <c r="F2522" s="45" t="s">
        <v>464</v>
      </c>
      <c r="G2522" s="147">
        <v>7.0000000000000007E-2</v>
      </c>
      <c r="H2522" s="210">
        <v>19.09</v>
      </c>
      <c r="I2522" s="51">
        <f>ROUND(G2522*H2522,2)</f>
        <v>1.34</v>
      </c>
    </row>
    <row r="2523" spans="1:9" s="11" customFormat="1" ht="30" customHeight="1">
      <c r="E2523" s="44" t="s">
        <v>1110</v>
      </c>
      <c r="F2523" s="45" t="s">
        <v>53</v>
      </c>
      <c r="G2523" s="192" t="s">
        <v>501</v>
      </c>
      <c r="H2523" s="119" t="s">
        <v>1111</v>
      </c>
      <c r="I2523" s="51">
        <f>ROUND(G2523*H2523,2)</f>
        <v>3.06</v>
      </c>
    </row>
    <row r="2524" spans="1:9" s="11" customFormat="1" ht="9.9499999999999993" customHeight="1">
      <c r="E2524" s="159" t="s">
        <v>954</v>
      </c>
      <c r="F2524" s="45" t="s">
        <v>53</v>
      </c>
      <c r="G2524" s="192" t="s">
        <v>1116</v>
      </c>
      <c r="H2524" s="121">
        <v>3.8</v>
      </c>
      <c r="I2524" s="51">
        <f>ROUND(G2524*H2524,2)</f>
        <v>3.86</v>
      </c>
    </row>
    <row r="2525" spans="1:9" s="11" customFormat="1" ht="13.7" customHeight="1">
      <c r="A2525" s="135"/>
      <c r="B2525" s="16"/>
      <c r="C2525" s="16"/>
      <c r="D2525" s="16"/>
      <c r="E2525" s="124"/>
      <c r="F2525" s="177" t="s">
        <v>451</v>
      </c>
      <c r="G2525" s="178"/>
      <c r="H2525" s="179"/>
      <c r="I2525" s="200">
        <f>SUM(I2521:I2524)</f>
        <v>9.31</v>
      </c>
    </row>
    <row r="2526" spans="1:9" s="11" customFormat="1" ht="20.100000000000001" customHeight="1">
      <c r="A2526" s="196">
        <v>4316</v>
      </c>
      <c r="B2526" s="110" t="s">
        <v>244</v>
      </c>
      <c r="C2526" s="110" t="s">
        <v>12</v>
      </c>
      <c r="D2526" s="132">
        <v>91864</v>
      </c>
      <c r="E2526" s="111" t="str">
        <f>VLOOKUP(D2526,SERVIÇOS_AGOST!$A$7:$D$7425,2,0)</f>
        <v>ELETRODUTO RÍGIDO ROSCÁVEL, PVC, DN 32 MM (1"), PARA CIRCUITOS TERMINAIS, INSTALADO EM FORRO - FORNECIMENTO E INSTALAÇÃO. AF_12/2015</v>
      </c>
      <c r="F2526" s="112" t="str">
        <f>VLOOKUP(D2526,SERVIÇOS_AGOST!$A$7:$D$7425,3,0)</f>
        <v>M</v>
      </c>
      <c r="G2526" s="129">
        <f>VLOOKUP(D2526,SERVIÇOS_AGOST!$A$7:$D$7425,4,0)</f>
        <v>13.43</v>
      </c>
      <c r="H2526" s="114">
        <v>13.43</v>
      </c>
      <c r="I2526" s="115"/>
    </row>
    <row r="2527" spans="1:9" s="11" customFormat="1" ht="9.9499999999999993" customHeight="1">
      <c r="A2527" s="135"/>
      <c r="B2527" s="205"/>
      <c r="C2527" s="205"/>
      <c r="D2527" s="205"/>
      <c r="E2527" s="136" t="s">
        <v>442</v>
      </c>
      <c r="F2527" s="125" t="s">
        <v>19</v>
      </c>
      <c r="G2527" s="137" t="s">
        <v>984</v>
      </c>
      <c r="H2527" s="97" t="s">
        <v>443</v>
      </c>
      <c r="I2527" s="138" t="s">
        <v>985</v>
      </c>
    </row>
    <row r="2528" spans="1:9" s="11" customFormat="1" ht="9.9499999999999993" customHeight="1">
      <c r="A2528" s="64"/>
      <c r="C2528" s="117"/>
      <c r="E2528" s="44" t="s">
        <v>990</v>
      </c>
      <c r="F2528" s="45" t="s">
        <v>464</v>
      </c>
      <c r="G2528" s="147">
        <v>0.08</v>
      </c>
      <c r="H2528" s="133" t="s">
        <v>992</v>
      </c>
      <c r="I2528" s="51">
        <f>ROUND(G2528*H2528,2)</f>
        <v>1.2</v>
      </c>
    </row>
    <row r="2529" spans="1:9" s="11" customFormat="1" ht="9.9499999999999993" customHeight="1">
      <c r="E2529" s="44" t="s">
        <v>871</v>
      </c>
      <c r="F2529" s="45" t="s">
        <v>464</v>
      </c>
      <c r="G2529" s="192" t="s">
        <v>1118</v>
      </c>
      <c r="H2529" s="210">
        <v>19.09</v>
      </c>
      <c r="I2529" s="51">
        <f>ROUND(G2529*H2529,2)</f>
        <v>2.02</v>
      </c>
    </row>
    <row r="2530" spans="1:9" s="11" customFormat="1" ht="30" customHeight="1">
      <c r="E2530" s="44" t="s">
        <v>1110</v>
      </c>
      <c r="F2530" s="45" t="s">
        <v>53</v>
      </c>
      <c r="G2530" s="192" t="s">
        <v>501</v>
      </c>
      <c r="H2530" s="119" t="s">
        <v>1111</v>
      </c>
      <c r="I2530" s="51">
        <f>ROUND(G2530*H2530,2)</f>
        <v>3.06</v>
      </c>
    </row>
    <row r="2531" spans="1:9" s="11" customFormat="1" ht="9.9499999999999993" customHeight="1">
      <c r="A2531" s="64"/>
      <c r="C2531" s="117"/>
      <c r="E2531" s="159" t="s">
        <v>960</v>
      </c>
      <c r="F2531" s="45" t="s">
        <v>53</v>
      </c>
      <c r="G2531" s="118" t="s">
        <v>1116</v>
      </c>
      <c r="H2531" s="121">
        <v>5.9</v>
      </c>
      <c r="I2531" s="51">
        <f>ROUND(G2531*H2531,2)</f>
        <v>6</v>
      </c>
    </row>
    <row r="2532" spans="1:9" s="11" customFormat="1" ht="13.7" customHeight="1">
      <c r="A2532" s="64"/>
      <c r="C2532" s="117"/>
      <c r="F2532" s="177" t="s">
        <v>451</v>
      </c>
      <c r="G2532" s="178"/>
      <c r="H2532" s="179"/>
      <c r="I2532" s="200">
        <f>SUM(I2528:I2531)</f>
        <v>12.28</v>
      </c>
    </row>
    <row r="2533" spans="1:9" s="11" customFormat="1" ht="20.100000000000001" customHeight="1">
      <c r="A2533" s="196">
        <v>4317</v>
      </c>
      <c r="B2533" s="110" t="s">
        <v>244</v>
      </c>
      <c r="C2533" s="110" t="s">
        <v>12</v>
      </c>
      <c r="D2533" s="132">
        <v>91866</v>
      </c>
      <c r="E2533" s="111" t="str">
        <f>VLOOKUP(D2533,SERVIÇOS_AGOST!$A$7:$D$7425,2,0)</f>
        <v>ELETRODUTO RÍGIDO ROSCÁVEL, PVC, DN 20 MM (1/2"), PARA CIRCUITOS TERMINAIS, INSTALADO EM LAJE - FORNECIMENTO E INSTALAÇÃO. AF_12/2015</v>
      </c>
      <c r="F2533" s="112" t="str">
        <f>VLOOKUP(D2533,SERVIÇOS_AGOST!$A$7:$D$7425,3,0)</f>
        <v>M</v>
      </c>
      <c r="G2533" s="129">
        <f>VLOOKUP(D2533,SERVIÇOS_AGOST!$A$7:$D$7425,4,0)</f>
        <v>6.33</v>
      </c>
      <c r="H2533" s="114">
        <v>6.33</v>
      </c>
      <c r="I2533" s="115"/>
    </row>
    <row r="2534" spans="1:9" s="11" customFormat="1" ht="9.9499999999999993" customHeight="1">
      <c r="A2534" s="64"/>
      <c r="B2534" s="65"/>
      <c r="C2534" s="65"/>
      <c r="D2534" s="65"/>
      <c r="E2534" s="136" t="s">
        <v>442</v>
      </c>
      <c r="F2534" s="125" t="s">
        <v>19</v>
      </c>
      <c r="G2534" s="137" t="s">
        <v>984</v>
      </c>
      <c r="H2534" s="97" t="s">
        <v>443</v>
      </c>
      <c r="I2534" s="138" t="s">
        <v>985</v>
      </c>
    </row>
    <row r="2535" spans="1:9" s="11" customFormat="1" ht="9.9499999999999993" customHeight="1">
      <c r="E2535" s="44" t="s">
        <v>990</v>
      </c>
      <c r="F2535" s="45" t="s">
        <v>464</v>
      </c>
      <c r="G2535" s="184">
        <v>7.0000000000000007E-2</v>
      </c>
      <c r="H2535" s="133" t="s">
        <v>992</v>
      </c>
      <c r="I2535" s="51">
        <f>ROUND(G2535*H2535,2)</f>
        <v>1.05</v>
      </c>
    </row>
    <row r="2536" spans="1:9" s="11" customFormat="1" ht="9.9499999999999993" customHeight="1">
      <c r="E2536" s="44" t="s">
        <v>871</v>
      </c>
      <c r="F2536" s="45" t="s">
        <v>464</v>
      </c>
      <c r="G2536" s="184">
        <v>7.0000000000000007E-2</v>
      </c>
      <c r="H2536" s="210">
        <v>19.09</v>
      </c>
      <c r="I2536" s="51">
        <f>ROUND(G2536*H2536,2)</f>
        <v>1.34</v>
      </c>
    </row>
    <row r="2537" spans="1:9" s="11" customFormat="1" ht="9.9499999999999993" customHeight="1">
      <c r="A2537" s="135"/>
      <c r="B2537" s="16"/>
      <c r="C2537" s="16"/>
      <c r="D2537" s="16"/>
      <c r="E2537" s="159" t="s">
        <v>1117</v>
      </c>
      <c r="F2537" s="45" t="s">
        <v>53</v>
      </c>
      <c r="G2537" s="118" t="s">
        <v>1116</v>
      </c>
      <c r="H2537" s="210">
        <v>3.15</v>
      </c>
      <c r="I2537" s="51">
        <f>ROUND(G2537*H2537,2)</f>
        <v>3.2</v>
      </c>
    </row>
    <row r="2538" spans="1:9" s="11" customFormat="1" ht="18" customHeight="1">
      <c r="A2538" s="135"/>
      <c r="B2538" s="16"/>
      <c r="C2538" s="16"/>
      <c r="D2538" s="16"/>
      <c r="E2538" s="44" t="s">
        <v>713</v>
      </c>
      <c r="F2538" s="45" t="s">
        <v>476</v>
      </c>
      <c r="G2538" s="118" t="s">
        <v>1115</v>
      </c>
      <c r="H2538" s="121">
        <v>15.4</v>
      </c>
      <c r="I2538" s="51">
        <f>ROUND(G2538*H2538,2)</f>
        <v>0.02</v>
      </c>
    </row>
    <row r="2539" spans="1:9" s="11" customFormat="1" ht="13.7" customHeight="1">
      <c r="A2539" s="135"/>
      <c r="B2539" s="16"/>
      <c r="C2539" s="16"/>
      <c r="D2539" s="16"/>
      <c r="E2539" s="124"/>
      <c r="F2539" s="177" t="s">
        <v>451</v>
      </c>
      <c r="G2539" s="178"/>
      <c r="H2539" s="179"/>
      <c r="I2539" s="200">
        <f>SUM(I2535:I2538)</f>
        <v>5.6099999999999994</v>
      </c>
    </row>
    <row r="2540" spans="1:9" s="11" customFormat="1" ht="20.100000000000001" customHeight="1">
      <c r="A2540" s="196">
        <v>4318</v>
      </c>
      <c r="B2540" s="110" t="s">
        <v>244</v>
      </c>
      <c r="C2540" s="110" t="s">
        <v>12</v>
      </c>
      <c r="D2540" s="132">
        <v>91867</v>
      </c>
      <c r="E2540" s="111" t="str">
        <f>VLOOKUP(D2540,SERVIÇOS_AGOST!$A$7:$D$7425,2,0)</f>
        <v>ELETRODUTO RÍGIDO ROSCÁVEL, PVC, DN 25 MM (3/4"), PARA CIRCUITOS TERMINAIS, INSTALADO EM LAJE - FORNECIMENTO E INSTALAÇÃO. AF_12/2015</v>
      </c>
      <c r="F2540" s="112" t="str">
        <f>VLOOKUP(D2540,SERVIÇOS_AGOST!$A$7:$D$7425,3,0)</f>
        <v>M</v>
      </c>
      <c r="G2540" s="129">
        <f>VLOOKUP(D2540,SERVIÇOS_AGOST!$A$7:$D$7425,4,0)</f>
        <v>7.76</v>
      </c>
      <c r="H2540" s="114">
        <v>7.76</v>
      </c>
      <c r="I2540" s="115"/>
    </row>
    <row r="2541" spans="1:9" s="11" customFormat="1" ht="9.9499999999999993" customHeight="1">
      <c r="A2541" s="64"/>
      <c r="B2541" s="65"/>
      <c r="C2541" s="65"/>
      <c r="D2541" s="65"/>
      <c r="E2541" s="136" t="s">
        <v>442</v>
      </c>
      <c r="F2541" s="125" t="s">
        <v>19</v>
      </c>
      <c r="G2541" s="137" t="s">
        <v>984</v>
      </c>
      <c r="H2541" s="97" t="s">
        <v>443</v>
      </c>
      <c r="I2541" s="138" t="s">
        <v>985</v>
      </c>
    </row>
    <row r="2542" spans="1:9" s="11" customFormat="1" ht="9.9499999999999993" customHeight="1">
      <c r="E2542" s="44" t="s">
        <v>990</v>
      </c>
      <c r="F2542" s="45" t="s">
        <v>464</v>
      </c>
      <c r="G2542" s="184">
        <v>0.08</v>
      </c>
      <c r="H2542" s="133" t="s">
        <v>992</v>
      </c>
      <c r="I2542" s="51">
        <f>ROUND(G2542*H2542,2)</f>
        <v>1.2</v>
      </c>
    </row>
    <row r="2543" spans="1:9" s="11" customFormat="1" ht="9.9499999999999993" customHeight="1">
      <c r="A2543" s="135"/>
      <c r="B2543" s="16"/>
      <c r="C2543" s="16"/>
      <c r="D2543" s="16"/>
      <c r="E2543" s="44" t="s">
        <v>871</v>
      </c>
      <c r="F2543" s="45" t="s">
        <v>464</v>
      </c>
      <c r="G2543" s="147">
        <v>0.08</v>
      </c>
      <c r="H2543" s="210">
        <v>19.09</v>
      </c>
      <c r="I2543" s="51">
        <f>ROUND(G2543*H2543,2)</f>
        <v>1.53</v>
      </c>
    </row>
    <row r="2544" spans="1:9" s="11" customFormat="1" ht="9.9499999999999993" customHeight="1">
      <c r="A2544" s="135"/>
      <c r="B2544" s="16"/>
      <c r="C2544" s="16"/>
      <c r="D2544" s="16"/>
      <c r="E2544" s="159" t="s">
        <v>954</v>
      </c>
      <c r="F2544" s="45" t="s">
        <v>53</v>
      </c>
      <c r="G2544" s="118" t="s">
        <v>1116</v>
      </c>
      <c r="H2544" s="121">
        <v>3.8</v>
      </c>
      <c r="I2544" s="51">
        <f>ROUND(G2544*H2544,2)</f>
        <v>3.86</v>
      </c>
    </row>
    <row r="2545" spans="1:9" s="11" customFormat="1" ht="17.100000000000001" customHeight="1">
      <c r="A2545" s="135"/>
      <c r="B2545" s="16"/>
      <c r="C2545" s="16"/>
      <c r="D2545" s="16"/>
      <c r="E2545" s="44" t="s">
        <v>713</v>
      </c>
      <c r="F2545" s="45" t="s">
        <v>476</v>
      </c>
      <c r="G2545" s="118" t="s">
        <v>731</v>
      </c>
      <c r="H2545" s="121">
        <v>15.4</v>
      </c>
      <c r="I2545" s="51">
        <f>ROUND(G2545*H2545,2)</f>
        <v>0.03</v>
      </c>
    </row>
    <row r="2546" spans="1:9" s="11" customFormat="1" ht="13.7" customHeight="1">
      <c r="A2546" s="135"/>
      <c r="B2546" s="16"/>
      <c r="C2546" s="16"/>
      <c r="D2546" s="16"/>
      <c r="E2546" s="124"/>
      <c r="F2546" s="177" t="s">
        <v>451</v>
      </c>
      <c r="G2546" s="178"/>
      <c r="H2546" s="179"/>
      <c r="I2546" s="200">
        <f>SUM(I2542:I2545)</f>
        <v>6.62</v>
      </c>
    </row>
    <row r="2547" spans="1:9" s="11" customFormat="1" ht="20.100000000000001" customHeight="1">
      <c r="A2547" s="196">
        <v>4319</v>
      </c>
      <c r="B2547" s="110" t="s">
        <v>244</v>
      </c>
      <c r="C2547" s="110" t="s">
        <v>12</v>
      </c>
      <c r="D2547" s="132">
        <v>91868</v>
      </c>
      <c r="E2547" s="111" t="str">
        <f>VLOOKUP(D2547,SERVIÇOS_AGOST!$A$7:$D$7425,2,0)</f>
        <v>ELETRODUTO RÍGIDO ROSCÁVEL, PVC, DN 32 MM (1"), PARA CIRCUITOS TERMINAIS, INSTALADO EM LAJE - FORNECIMENTO E INSTALAÇÃO. AF_12/2015</v>
      </c>
      <c r="F2547" s="112" t="str">
        <f>VLOOKUP(D2547,SERVIÇOS_AGOST!$A$7:$D$7425,3,0)</f>
        <v>M</v>
      </c>
      <c r="G2547" s="129">
        <f>VLOOKUP(D2547,SERVIÇOS_AGOST!$A$7:$D$7425,4,0)</f>
        <v>10.98</v>
      </c>
      <c r="H2547" s="114">
        <v>10.98</v>
      </c>
      <c r="I2547" s="115"/>
    </row>
    <row r="2548" spans="1:9" s="11" customFormat="1" ht="9.9499999999999993" customHeight="1">
      <c r="A2548" s="64"/>
      <c r="B2548" s="65"/>
      <c r="C2548" s="65"/>
      <c r="D2548" s="65"/>
      <c r="E2548" s="136" t="s">
        <v>442</v>
      </c>
      <c r="F2548" s="125" t="s">
        <v>19</v>
      </c>
      <c r="G2548" s="137" t="s">
        <v>984</v>
      </c>
      <c r="H2548" s="97" t="s">
        <v>443</v>
      </c>
      <c r="I2548" s="138" t="s">
        <v>985</v>
      </c>
    </row>
    <row r="2549" spans="1:9" s="11" customFormat="1" ht="9.9499999999999993" customHeight="1">
      <c r="A2549" s="135"/>
      <c r="B2549" s="16"/>
      <c r="C2549" s="16"/>
      <c r="D2549" s="16"/>
      <c r="E2549" s="44" t="s">
        <v>990</v>
      </c>
      <c r="F2549" s="45" t="s">
        <v>464</v>
      </c>
      <c r="G2549" s="147">
        <v>0.11</v>
      </c>
      <c r="H2549" s="133" t="s">
        <v>992</v>
      </c>
      <c r="I2549" s="51">
        <f>ROUND(G2549*H2549,2)</f>
        <v>1.65</v>
      </c>
    </row>
    <row r="2550" spans="1:9" s="11" customFormat="1" ht="9.9499999999999993" customHeight="1">
      <c r="A2550" s="135"/>
      <c r="B2550" s="16"/>
      <c r="C2550" s="16"/>
      <c r="D2550" s="16"/>
      <c r="E2550" s="44" t="s">
        <v>871</v>
      </c>
      <c r="F2550" s="45" t="s">
        <v>464</v>
      </c>
      <c r="G2550" s="147">
        <v>0.11</v>
      </c>
      <c r="H2550" s="210">
        <v>19.09</v>
      </c>
      <c r="I2550" s="51">
        <f>ROUND(G2550*H2550,2)</f>
        <v>2.1</v>
      </c>
    </row>
    <row r="2551" spans="1:9" s="11" customFormat="1" ht="9.9499999999999993" customHeight="1">
      <c r="A2551" s="135"/>
      <c r="B2551" s="16"/>
      <c r="C2551" s="16"/>
      <c r="D2551" s="16"/>
      <c r="E2551" s="159" t="s">
        <v>960</v>
      </c>
      <c r="F2551" s="45" t="s">
        <v>53</v>
      </c>
      <c r="G2551" s="118" t="s">
        <v>1116</v>
      </c>
      <c r="H2551" s="121">
        <v>5.9</v>
      </c>
      <c r="I2551" s="51">
        <f>ROUND(G2551*H2551,2)</f>
        <v>6</v>
      </c>
    </row>
    <row r="2552" spans="1:9" s="11" customFormat="1" ht="17.100000000000001" customHeight="1">
      <c r="A2552" s="135"/>
      <c r="B2552" s="16"/>
      <c r="C2552" s="16"/>
      <c r="D2552" s="16"/>
      <c r="E2552" s="44" t="s">
        <v>713</v>
      </c>
      <c r="F2552" s="45" t="s">
        <v>476</v>
      </c>
      <c r="G2552" s="118" t="s">
        <v>729</v>
      </c>
      <c r="H2552" s="121">
        <v>15.4</v>
      </c>
      <c r="I2552" s="51">
        <f>ROUND(G2552*H2552,2)</f>
        <v>0.03</v>
      </c>
    </row>
    <row r="2553" spans="1:9" s="11" customFormat="1" ht="13.7" customHeight="1">
      <c r="F2553" s="177" t="s">
        <v>451</v>
      </c>
      <c r="G2553" s="178"/>
      <c r="H2553" s="179"/>
      <c r="I2553" s="200">
        <f>SUM(I2549:I2552)</f>
        <v>9.7799999999999994</v>
      </c>
    </row>
    <row r="2554" spans="1:9" s="11" customFormat="1" ht="20.100000000000001" customHeight="1">
      <c r="A2554" s="196">
        <v>4320</v>
      </c>
      <c r="B2554" s="110" t="s">
        <v>244</v>
      </c>
      <c r="C2554" s="110" t="s">
        <v>12</v>
      </c>
      <c r="D2554" s="132">
        <v>95726</v>
      </c>
      <c r="E2554" s="111" t="str">
        <f>VLOOKUP(D2554,SERVIÇOS_AGOST!$A$7:$D$7425,2,0)</f>
        <v>ELETRODUTO RÍGIDO SOLDÁVEL, PVC, DN 20 MM (½"), APARENTE, INSTALADO EM TETO - FORNECIMENTO E INSTALAÇÃO. AF_11/2016</v>
      </c>
      <c r="F2554" s="112" t="str">
        <f>VLOOKUP(D2554,SERVIÇOS_AGOST!$A$7:$D$7425,3,0)</f>
        <v>M</v>
      </c>
      <c r="G2554" s="129">
        <f>VLOOKUP(D2554,SERVIÇOS_AGOST!$A$7:$D$7425,4,0)</f>
        <v>6.25</v>
      </c>
      <c r="H2554" s="114">
        <v>6.25</v>
      </c>
      <c r="I2554" s="115"/>
    </row>
    <row r="2555" spans="1:9" s="11" customFormat="1" ht="9.9499999999999993" customHeight="1">
      <c r="A2555" s="64"/>
      <c r="B2555" s="65"/>
      <c r="C2555" s="65"/>
      <c r="D2555" s="65"/>
      <c r="E2555" s="136" t="s">
        <v>442</v>
      </c>
      <c r="F2555" s="125" t="s">
        <v>19</v>
      </c>
      <c r="G2555" s="137" t="s">
        <v>984</v>
      </c>
      <c r="H2555" s="97" t="s">
        <v>443</v>
      </c>
      <c r="I2555" s="138" t="s">
        <v>985</v>
      </c>
    </row>
    <row r="2556" spans="1:9" s="11" customFormat="1" ht="9.9499999999999993" customHeight="1">
      <c r="A2556" s="135"/>
      <c r="B2556" s="16"/>
      <c r="C2556" s="16"/>
      <c r="D2556" s="16"/>
      <c r="E2556" s="44" t="s">
        <v>990</v>
      </c>
      <c r="F2556" s="45" t="s">
        <v>464</v>
      </c>
      <c r="G2556" s="147">
        <v>0.04</v>
      </c>
      <c r="H2556" s="133" t="s">
        <v>992</v>
      </c>
      <c r="I2556" s="51">
        <f>ROUND(G2556*H2556,2)</f>
        <v>0.6</v>
      </c>
    </row>
    <row r="2557" spans="1:9" s="11" customFormat="1" ht="9.9499999999999993" customHeight="1">
      <c r="A2557" s="135"/>
      <c r="B2557" s="16"/>
      <c r="C2557" s="16"/>
      <c r="D2557" s="16"/>
      <c r="E2557" s="44" t="s">
        <v>871</v>
      </c>
      <c r="F2557" s="45" t="s">
        <v>464</v>
      </c>
      <c r="G2557" s="147">
        <v>0.04</v>
      </c>
      <c r="H2557" s="210">
        <v>19.09</v>
      </c>
      <c r="I2557" s="51">
        <f>ROUND(G2557*H2557,2)</f>
        <v>0.76</v>
      </c>
    </row>
    <row r="2558" spans="1:9" s="11" customFormat="1" ht="30" customHeight="1">
      <c r="A2558" s="135"/>
      <c r="B2558" s="16"/>
      <c r="C2558" s="16"/>
      <c r="D2558" s="16"/>
      <c r="E2558" s="44" t="s">
        <v>1110</v>
      </c>
      <c r="F2558" s="45" t="s">
        <v>53</v>
      </c>
      <c r="G2558" s="147">
        <v>1</v>
      </c>
      <c r="H2558" s="119" t="s">
        <v>1111</v>
      </c>
      <c r="I2558" s="51">
        <f>ROUND(G2558*H2558,2)</f>
        <v>3.06</v>
      </c>
    </row>
    <row r="2559" spans="1:9" s="11" customFormat="1" ht="9.9499999999999993" customHeight="1">
      <c r="E2559" s="159" t="s">
        <v>1119</v>
      </c>
      <c r="F2559" s="45" t="s">
        <v>53</v>
      </c>
      <c r="G2559" s="184">
        <v>1</v>
      </c>
      <c r="H2559" s="121">
        <v>1.75</v>
      </c>
      <c r="I2559" s="51">
        <f>ROUND(G2559*H2559,2)</f>
        <v>1.75</v>
      </c>
    </row>
    <row r="2560" spans="1:9" s="11" customFormat="1" ht="13.7" customHeight="1">
      <c r="F2560" s="177" t="s">
        <v>451</v>
      </c>
      <c r="G2560" s="178"/>
      <c r="H2560" s="179"/>
      <c r="I2560" s="200">
        <f>SUM(I2556:I2559)</f>
        <v>6.17</v>
      </c>
    </row>
    <row r="2561" spans="1:11" s="11" customFormat="1" ht="20.100000000000001" customHeight="1">
      <c r="A2561" s="196">
        <v>4321</v>
      </c>
      <c r="B2561" s="110" t="s">
        <v>244</v>
      </c>
      <c r="C2561" s="110" t="s">
        <v>12</v>
      </c>
      <c r="D2561" s="132">
        <v>95727</v>
      </c>
      <c r="E2561" s="111" t="str">
        <f>VLOOKUP(D2561,SERVIÇOS_AGOST!$A$7:$D$7425,2,0)</f>
        <v>ELETRODUTO RÍGIDO SOLDÁVEL, PVC, DN 25 MM (3/4"), APARENTE, INSTALADO EM TETO - FORNECIMENTO E INSTALAÇÃO. AF_11/2016</v>
      </c>
      <c r="F2561" s="112" t="str">
        <f>VLOOKUP(D2561,SERVIÇOS_AGOST!$A$7:$D$7425,3,0)</f>
        <v>M</v>
      </c>
      <c r="G2561" s="129">
        <f>VLOOKUP(D2561,SERVIÇOS_AGOST!$A$7:$D$7425,4,0)</f>
        <v>7.04</v>
      </c>
      <c r="H2561" s="114">
        <v>7.04</v>
      </c>
      <c r="I2561" s="115"/>
    </row>
    <row r="2562" spans="1:11" s="11" customFormat="1" ht="9.9499999999999993" customHeight="1">
      <c r="A2562" s="64"/>
      <c r="B2562" s="65"/>
      <c r="C2562" s="65"/>
      <c r="D2562" s="65"/>
      <c r="E2562" s="136" t="s">
        <v>442</v>
      </c>
      <c r="F2562" s="125" t="s">
        <v>19</v>
      </c>
      <c r="G2562" s="137" t="s">
        <v>984</v>
      </c>
      <c r="H2562" s="97" t="s">
        <v>443</v>
      </c>
      <c r="I2562" s="138" t="s">
        <v>985</v>
      </c>
    </row>
    <row r="2563" spans="1:11" s="11" customFormat="1" ht="9.9499999999999993" customHeight="1">
      <c r="A2563" s="135"/>
      <c r="B2563" s="16"/>
      <c r="C2563" s="16"/>
      <c r="D2563" s="16"/>
      <c r="E2563" s="44" t="s">
        <v>990</v>
      </c>
      <c r="F2563" s="45" t="s">
        <v>464</v>
      </c>
      <c r="G2563" s="147">
        <v>0.05</v>
      </c>
      <c r="H2563" s="133" t="s">
        <v>992</v>
      </c>
      <c r="I2563" s="51">
        <f>ROUND(G2563*H2563,2)</f>
        <v>0.75</v>
      </c>
    </row>
    <row r="2564" spans="1:11" s="11" customFormat="1" ht="9.9499999999999993" customHeight="1">
      <c r="A2564" s="135"/>
      <c r="B2564" s="16"/>
      <c r="C2564" s="16"/>
      <c r="D2564" s="16"/>
      <c r="E2564" s="44" t="s">
        <v>871</v>
      </c>
      <c r="F2564" s="45" t="s">
        <v>464</v>
      </c>
      <c r="G2564" s="147">
        <v>0.05</v>
      </c>
      <c r="H2564" s="210">
        <v>19.09</v>
      </c>
      <c r="I2564" s="51">
        <f>ROUND(G2564*H2564,2)</f>
        <v>0.95</v>
      </c>
    </row>
    <row r="2565" spans="1:11" s="11" customFormat="1" ht="30" customHeight="1">
      <c r="A2565" s="135"/>
      <c r="B2565" s="16"/>
      <c r="C2565" s="16"/>
      <c r="D2565" s="16"/>
      <c r="E2565" s="44" t="s">
        <v>1110</v>
      </c>
      <c r="F2565" s="45" t="s">
        <v>53</v>
      </c>
      <c r="G2565" s="147">
        <v>1</v>
      </c>
      <c r="H2565" s="119" t="s">
        <v>1111</v>
      </c>
      <c r="I2565" s="51">
        <f>ROUND(G2565*H2565,2)</f>
        <v>3.06</v>
      </c>
    </row>
    <row r="2566" spans="1:11" s="11" customFormat="1" ht="9.9499999999999993" customHeight="1">
      <c r="A2566" s="135"/>
      <c r="B2566" s="16"/>
      <c r="C2566" s="16"/>
      <c r="D2566" s="16"/>
      <c r="E2566" s="159" t="s">
        <v>1120</v>
      </c>
      <c r="F2566" s="45" t="s">
        <v>53</v>
      </c>
      <c r="G2566" s="147">
        <v>1</v>
      </c>
      <c r="H2566" s="121">
        <v>1.86</v>
      </c>
      <c r="I2566" s="51">
        <f>ROUND(G2566*H2566,2)</f>
        <v>1.86</v>
      </c>
    </row>
    <row r="2567" spans="1:11" s="11" customFormat="1" ht="13.7" customHeight="1">
      <c r="A2567" s="135"/>
      <c r="B2567" s="16"/>
      <c r="C2567" s="16"/>
      <c r="D2567" s="16"/>
      <c r="E2567" s="124"/>
      <c r="F2567" s="177" t="s">
        <v>451</v>
      </c>
      <c r="G2567" s="178"/>
      <c r="H2567" s="179"/>
      <c r="I2567" s="200">
        <f>SUM(I2563:I2566)</f>
        <v>6.62</v>
      </c>
    </row>
    <row r="2568" spans="1:11" s="11" customFormat="1" ht="20.100000000000001" customHeight="1">
      <c r="A2568" s="196">
        <v>4322</v>
      </c>
      <c r="B2568" s="110" t="s">
        <v>244</v>
      </c>
      <c r="C2568" s="110" t="s">
        <v>12</v>
      </c>
      <c r="D2568" s="132">
        <v>95728</v>
      </c>
      <c r="E2568" s="111" t="str">
        <f>VLOOKUP(D2568,SERVIÇOS_AGOST!$A$7:$D$7425,2,0)</f>
        <v>ELETRODUTO RÍGIDO SOLDÁVEL, PVC, DN 32 MM (1"), APARENTE, INSTALADO EM TETO - FORNECIMENTO E INSTALAÇÃO. AF_11/2016</v>
      </c>
      <c r="F2568" s="112" t="str">
        <f>VLOOKUP(D2568,SERVIÇOS_AGOST!$A$7:$D$7425,3,0)</f>
        <v>M</v>
      </c>
      <c r="G2568" s="129">
        <f>VLOOKUP(D2568,SERVIÇOS_AGOST!$A$7:$D$7425,4,0)</f>
        <v>8.84</v>
      </c>
      <c r="H2568" s="114">
        <v>8.84</v>
      </c>
      <c r="I2568" s="115"/>
    </row>
    <row r="2569" spans="1:11" s="11" customFormat="1" ht="9.9499999999999993" customHeight="1">
      <c r="A2569" s="64"/>
      <c r="B2569" s="65"/>
      <c r="C2569" s="65"/>
      <c r="D2569" s="65"/>
      <c r="E2569" s="136" t="s">
        <v>442</v>
      </c>
      <c r="F2569" s="125" t="s">
        <v>19</v>
      </c>
      <c r="G2569" s="137" t="s">
        <v>984</v>
      </c>
      <c r="H2569" s="97" t="s">
        <v>443</v>
      </c>
      <c r="I2569" s="138" t="s">
        <v>985</v>
      </c>
    </row>
    <row r="2570" spans="1:11" s="11" customFormat="1" ht="9.9499999999999993" customHeight="1">
      <c r="A2570" s="135"/>
      <c r="B2570" s="16"/>
      <c r="C2570" s="16"/>
      <c r="D2570" s="16"/>
      <c r="E2570" s="44" t="s">
        <v>990</v>
      </c>
      <c r="F2570" s="45" t="s">
        <v>464</v>
      </c>
      <c r="G2570" s="147">
        <v>0.1</v>
      </c>
      <c r="H2570" s="133" t="s">
        <v>992</v>
      </c>
      <c r="I2570" s="51">
        <f>ROUND(G2570*H2570,2)</f>
        <v>1.5</v>
      </c>
    </row>
    <row r="2571" spans="1:11" s="11" customFormat="1" ht="9.9499999999999993" customHeight="1">
      <c r="A2571" s="135"/>
      <c r="B2571" s="16"/>
      <c r="C2571" s="16"/>
      <c r="D2571" s="16"/>
      <c r="E2571" s="44" t="s">
        <v>871</v>
      </c>
      <c r="F2571" s="45" t="s">
        <v>464</v>
      </c>
      <c r="G2571" s="147">
        <v>0.1</v>
      </c>
      <c r="H2571" s="210">
        <v>19.09</v>
      </c>
      <c r="I2571" s="51">
        <f>ROUND(G2571*H2571,2)</f>
        <v>1.91</v>
      </c>
    </row>
    <row r="2572" spans="1:11" s="11" customFormat="1" ht="30" customHeight="1">
      <c r="A2572" s="135"/>
      <c r="B2572" s="16"/>
      <c r="C2572" s="16"/>
      <c r="D2572" s="16"/>
      <c r="E2572" s="44" t="s">
        <v>1110</v>
      </c>
      <c r="F2572" s="45" t="s">
        <v>53</v>
      </c>
      <c r="G2572" s="118" t="s">
        <v>501</v>
      </c>
      <c r="H2572" s="119" t="s">
        <v>1111</v>
      </c>
      <c r="I2572" s="51">
        <f>ROUND(G2572*H2572,2)</f>
        <v>3.06</v>
      </c>
    </row>
    <row r="2573" spans="1:11" s="11" customFormat="1" ht="9.9499999999999993" customHeight="1">
      <c r="A2573" s="135"/>
      <c r="B2573" s="16"/>
      <c r="C2573" s="16"/>
      <c r="D2573" s="16"/>
      <c r="E2573" s="159" t="s">
        <v>1120</v>
      </c>
      <c r="F2573" s="45" t="s">
        <v>53</v>
      </c>
      <c r="G2573" s="147">
        <v>1</v>
      </c>
      <c r="H2573" s="121">
        <v>1.86</v>
      </c>
      <c r="I2573" s="51">
        <f>ROUND(G2573*H2573,2)</f>
        <v>1.86</v>
      </c>
    </row>
    <row r="2574" spans="1:11" s="11" customFormat="1" ht="13.7" customHeight="1">
      <c r="A2574" s="135"/>
      <c r="B2574" s="16"/>
      <c r="C2574" s="16"/>
      <c r="D2574" s="16"/>
      <c r="E2574" s="124"/>
      <c r="F2574" s="177" t="s">
        <v>451</v>
      </c>
      <c r="G2574" s="178"/>
      <c r="H2574" s="179"/>
      <c r="I2574" s="200">
        <f>SUM(I2570:I2573)</f>
        <v>8.33</v>
      </c>
    </row>
    <row r="2575" spans="1:11" s="11" customFormat="1" ht="20.100000000000001" customHeight="1">
      <c r="A2575" s="233">
        <v>4323</v>
      </c>
      <c r="B2575" s="185" t="s">
        <v>244</v>
      </c>
      <c r="C2575" s="185" t="s">
        <v>12</v>
      </c>
      <c r="D2575" s="186">
        <v>95729</v>
      </c>
      <c r="E2575" s="236" t="str">
        <f>VLOOKUP(D2575,SERVIÇOS_AGOST!$A$7:$D$7425,2,0)</f>
        <v>ELETRODUTO RÍGIDO SOLDÁVEL, PVC, DN 20 MM (½"), APARENTE, INSTALADO EM PAREDE - FORNECIMENTO E INSTALAÇÃO. AF_11/2016</v>
      </c>
      <c r="F2575" s="237" t="str">
        <f>VLOOKUP(D2575,SERVIÇOS_AGOST!$A$7:$D$7425,3,0)</f>
        <v>M</v>
      </c>
      <c r="G2575" s="189">
        <f>VLOOKUP(D2575,SERVIÇOS_AGOST!$A$7:$D$7425,4,0)</f>
        <v>7.74</v>
      </c>
      <c r="H2575" s="238">
        <v>7.74</v>
      </c>
      <c r="I2575" s="191"/>
      <c r="K2575" s="134">
        <f>ROUND(H2575*0.72,2)</f>
        <v>5.57</v>
      </c>
    </row>
    <row r="2576" spans="1:11" s="11" customFormat="1" ht="9.9499999999999993" customHeight="1">
      <c r="A2576" s="64"/>
      <c r="B2576" s="65"/>
      <c r="C2576" s="65"/>
      <c r="D2576" s="65"/>
      <c r="E2576" s="136" t="s">
        <v>442</v>
      </c>
      <c r="F2576" s="125" t="s">
        <v>19</v>
      </c>
      <c r="G2576" s="137" t="s">
        <v>984</v>
      </c>
      <c r="H2576" s="97" t="s">
        <v>443</v>
      </c>
      <c r="I2576" s="138" t="s">
        <v>985</v>
      </c>
    </row>
    <row r="2577" spans="1:11" s="11" customFormat="1" ht="17.649999999999999" customHeight="1">
      <c r="A2577" s="135"/>
      <c r="B2577" s="16"/>
      <c r="C2577" s="16"/>
      <c r="D2577" s="16"/>
      <c r="E2577" s="136" t="s">
        <v>1121</v>
      </c>
      <c r="F2577" s="125" t="s">
        <v>19</v>
      </c>
      <c r="G2577" s="160">
        <v>1</v>
      </c>
      <c r="H2577" s="235">
        <v>5.57</v>
      </c>
      <c r="I2577" s="51">
        <f>ROUND(G2577*H2577,2)</f>
        <v>5.57</v>
      </c>
    </row>
    <row r="2578" spans="1:11" s="11" customFormat="1" ht="13.7" customHeight="1">
      <c r="A2578" s="135"/>
      <c r="B2578" s="16"/>
      <c r="C2578" s="16"/>
      <c r="D2578" s="16"/>
      <c r="E2578" s="124"/>
      <c r="F2578" s="177" t="s">
        <v>451</v>
      </c>
      <c r="G2578" s="178"/>
      <c r="H2578" s="179"/>
      <c r="I2578" s="168">
        <f>SUM(I2577:I2577)</f>
        <v>5.57</v>
      </c>
    </row>
    <row r="2579" spans="1:11" s="11" customFormat="1" ht="20.100000000000001" customHeight="1">
      <c r="A2579" s="233">
        <v>4324</v>
      </c>
      <c r="B2579" s="185" t="s">
        <v>244</v>
      </c>
      <c r="C2579" s="185" t="s">
        <v>12</v>
      </c>
      <c r="D2579" s="186">
        <v>95730</v>
      </c>
      <c r="E2579" s="236" t="str">
        <f>VLOOKUP(D2579,SERVIÇOS_AGOST!$A$7:$D$7425,2,0)</f>
        <v>ELETRODUTO RÍGIDO SOLDÁVEL, PVC, DN 25 MM (3/4"), APARENTE, INSTALADO EM PAREDE - FORNECIMENTO E INSTALAÇÃO. AF_11/2016</v>
      </c>
      <c r="F2579" s="237" t="str">
        <f>VLOOKUP(D2579,SERVIÇOS_AGOST!$A$7:$D$7425,3,0)</f>
        <v>M</v>
      </c>
      <c r="G2579" s="189">
        <f>VLOOKUP(D2579,SERVIÇOS_AGOST!$A$7:$D$7425,4,0)</f>
        <v>8.52</v>
      </c>
      <c r="H2579" s="238">
        <v>8.52</v>
      </c>
      <c r="I2579" s="191"/>
      <c r="K2579" s="134">
        <f>ROUND(H2579*0.72,2)</f>
        <v>6.13</v>
      </c>
    </row>
    <row r="2580" spans="1:11" s="11" customFormat="1" ht="9.9499999999999993" customHeight="1">
      <c r="A2580" s="64"/>
      <c r="B2580" s="65"/>
      <c r="C2580" s="65"/>
      <c r="D2580" s="65"/>
      <c r="E2580" s="136" t="s">
        <v>442</v>
      </c>
      <c r="F2580" s="125" t="s">
        <v>19</v>
      </c>
      <c r="G2580" s="137" t="s">
        <v>984</v>
      </c>
      <c r="H2580" s="97" t="s">
        <v>443</v>
      </c>
      <c r="I2580" s="138" t="s">
        <v>985</v>
      </c>
    </row>
    <row r="2581" spans="1:11" s="11" customFormat="1" ht="17.649999999999999" customHeight="1">
      <c r="A2581" s="135"/>
      <c r="B2581" s="16"/>
      <c r="C2581" s="16"/>
      <c r="D2581" s="16"/>
      <c r="E2581" s="136" t="s">
        <v>1122</v>
      </c>
      <c r="F2581" s="125" t="s">
        <v>19</v>
      </c>
      <c r="G2581" s="160">
        <v>1</v>
      </c>
      <c r="H2581" s="235">
        <v>6.13</v>
      </c>
      <c r="I2581" s="51">
        <f>ROUND(G2581*H2581,2)</f>
        <v>6.13</v>
      </c>
    </row>
    <row r="2582" spans="1:11" s="11" customFormat="1" ht="13.7" customHeight="1">
      <c r="F2582" s="177" t="s">
        <v>451</v>
      </c>
      <c r="G2582" s="178"/>
      <c r="H2582" s="179"/>
      <c r="I2582" s="168">
        <f>SUM(I2581:I2581)</f>
        <v>6.13</v>
      </c>
    </row>
    <row r="2583" spans="1:11" s="11" customFormat="1" ht="20.100000000000001" customHeight="1">
      <c r="A2583" s="233">
        <v>4325</v>
      </c>
      <c r="B2583" s="185" t="s">
        <v>244</v>
      </c>
      <c r="C2583" s="185" t="s">
        <v>12</v>
      </c>
      <c r="D2583" s="186">
        <v>95731</v>
      </c>
      <c r="E2583" s="236" t="str">
        <f>VLOOKUP(D2583,SERVIÇOS_AGOST!$A$7:$D$7425,2,0)</f>
        <v>ELETRODUTO RÍGIDO SOLDÁVEL, PVC, DN 32 MM (1"), APARENTE, INSTALADO EM PAREDE - FORNECIMENTO E INSTALAÇÃO. AF_11/2016</v>
      </c>
      <c r="F2583" s="237" t="str">
        <f>VLOOKUP(D2583,SERVIÇOS_AGOST!$A$7:$D$7425,3,0)</f>
        <v>M</v>
      </c>
      <c r="G2583" s="189">
        <f>VLOOKUP(D2583,SERVIÇOS_AGOST!$A$7:$D$7425,4,0)</f>
        <v>10.32</v>
      </c>
      <c r="H2583" s="238">
        <v>10.32</v>
      </c>
      <c r="I2583" s="191"/>
      <c r="K2583" s="134">
        <f>ROUND(H2583*0.72,2)</f>
        <v>7.43</v>
      </c>
    </row>
    <row r="2584" spans="1:11" s="11" customFormat="1" ht="9.9499999999999993" customHeight="1">
      <c r="A2584" s="64"/>
      <c r="B2584" s="65"/>
      <c r="C2584" s="65"/>
      <c r="D2584" s="65"/>
      <c r="E2584" s="136" t="s">
        <v>442</v>
      </c>
      <c r="F2584" s="125" t="s">
        <v>19</v>
      </c>
      <c r="G2584" s="137" t="s">
        <v>984</v>
      </c>
      <c r="H2584" s="97" t="s">
        <v>443</v>
      </c>
      <c r="I2584" s="138" t="s">
        <v>985</v>
      </c>
    </row>
    <row r="2585" spans="1:11" s="11" customFormat="1" ht="17.649999999999999" customHeight="1">
      <c r="A2585" s="135"/>
      <c r="B2585" s="16"/>
      <c r="C2585" s="16"/>
      <c r="D2585" s="16"/>
      <c r="E2585" s="136" t="s">
        <v>1123</v>
      </c>
      <c r="F2585" s="125" t="s">
        <v>19</v>
      </c>
      <c r="G2585" s="160">
        <v>1</v>
      </c>
      <c r="H2585" s="235">
        <v>7.43</v>
      </c>
      <c r="I2585" s="51">
        <f>ROUND(G2585*H2585,2)</f>
        <v>7.43</v>
      </c>
    </row>
    <row r="2586" spans="1:11" s="11" customFormat="1" ht="13.7" customHeight="1">
      <c r="A2586" s="135"/>
      <c r="B2586" s="16"/>
      <c r="C2586" s="16"/>
      <c r="D2586" s="16"/>
      <c r="E2586" s="124"/>
      <c r="F2586" s="177" t="s">
        <v>451</v>
      </c>
      <c r="G2586" s="178"/>
      <c r="H2586" s="179"/>
      <c r="I2586" s="168">
        <f>SUM(I2585:I2585)</f>
        <v>7.43</v>
      </c>
    </row>
    <row r="2587" spans="1:11" s="11" customFormat="1" ht="20.100000000000001" customHeight="1">
      <c r="A2587" s="196">
        <v>4326</v>
      </c>
      <c r="B2587" s="110" t="s">
        <v>244</v>
      </c>
      <c r="C2587" s="110" t="s">
        <v>12</v>
      </c>
      <c r="D2587" s="132">
        <v>91874</v>
      </c>
      <c r="E2587" s="111" t="str">
        <f>VLOOKUP(D2587,SERVIÇOS_AGOST!$A$7:$D$7425,2,0)</f>
        <v>LUVA PARA ELETRODUTO, PVC, ROSCÁVEL, DN 20 MM (1/2"), PARA CIRCUITOS TERMINAIS, INSTALADA EM FORRO - FORNECIMENTO E INSTALAÇÃO. AF_12/2015</v>
      </c>
      <c r="F2587" s="112" t="str">
        <f>VLOOKUP(D2587,SERVIÇOS_AGOST!$A$7:$D$7425,3,0)</f>
        <v>UN</v>
      </c>
      <c r="G2587" s="129">
        <f>VLOOKUP(D2587,SERVIÇOS_AGOST!$A$7:$D$7425,4,0)</f>
        <v>3.53</v>
      </c>
      <c r="H2587" s="114">
        <v>3.53</v>
      </c>
      <c r="I2587" s="115"/>
    </row>
    <row r="2588" spans="1:11" s="11" customFormat="1" ht="9.9499999999999993" customHeight="1">
      <c r="A2588" s="64"/>
      <c r="B2588" s="65"/>
      <c r="C2588" s="65"/>
      <c r="D2588" s="65"/>
      <c r="E2588" s="136" t="s">
        <v>442</v>
      </c>
      <c r="F2588" s="125" t="s">
        <v>19</v>
      </c>
      <c r="G2588" s="137" t="s">
        <v>984</v>
      </c>
      <c r="H2588" s="97" t="s">
        <v>443</v>
      </c>
      <c r="I2588" s="138" t="s">
        <v>985</v>
      </c>
    </row>
    <row r="2589" spans="1:11" s="11" customFormat="1" ht="9.9499999999999993" customHeight="1">
      <c r="E2589" s="44" t="s">
        <v>990</v>
      </c>
      <c r="F2589" s="45" t="s">
        <v>464</v>
      </c>
      <c r="G2589" s="184">
        <v>0.06</v>
      </c>
      <c r="H2589" s="133" t="s">
        <v>992</v>
      </c>
      <c r="I2589" s="51">
        <f>ROUND(G2589*H2589,2)</f>
        <v>0.9</v>
      </c>
    </row>
    <row r="2590" spans="1:11" s="11" customFormat="1" ht="9.9499999999999993" customHeight="1">
      <c r="E2590" s="44" t="s">
        <v>871</v>
      </c>
      <c r="F2590" s="45" t="s">
        <v>464</v>
      </c>
      <c r="G2590" s="184">
        <v>0.06</v>
      </c>
      <c r="H2590" s="210">
        <v>19.09</v>
      </c>
      <c r="I2590" s="51">
        <f>ROUND(G2590*H2590,2)</f>
        <v>1.1499999999999999</v>
      </c>
    </row>
    <row r="2591" spans="1:11" s="11" customFormat="1" ht="9.9499999999999993" customHeight="1">
      <c r="A2591" s="135"/>
      <c r="B2591" s="16"/>
      <c r="C2591" s="16"/>
      <c r="D2591" s="16"/>
      <c r="E2591" s="44" t="s">
        <v>1124</v>
      </c>
      <c r="F2591" s="45" t="s">
        <v>297</v>
      </c>
      <c r="G2591" s="118" t="s">
        <v>501</v>
      </c>
      <c r="H2591" s="119" t="s">
        <v>1125</v>
      </c>
      <c r="I2591" s="51">
        <f>ROUND(G2591*H2591,2)</f>
        <v>0.87</v>
      </c>
    </row>
    <row r="2592" spans="1:11" s="11" customFormat="1" ht="13.7" customHeight="1">
      <c r="A2592" s="135"/>
      <c r="B2592" s="16"/>
      <c r="C2592" s="16"/>
      <c r="D2592" s="16"/>
      <c r="E2592" s="124"/>
      <c r="F2592" s="177" t="s">
        <v>451</v>
      </c>
      <c r="G2592" s="178"/>
      <c r="H2592" s="179"/>
      <c r="I2592" s="200">
        <f>SUM(I2589:I2591)</f>
        <v>2.92</v>
      </c>
    </row>
    <row r="2593" spans="1:9" s="11" customFormat="1" ht="20.100000000000001" customHeight="1">
      <c r="A2593" s="196">
        <v>4327</v>
      </c>
      <c r="B2593" s="110" t="s">
        <v>244</v>
      </c>
      <c r="C2593" s="110" t="s">
        <v>12</v>
      </c>
      <c r="D2593" s="132">
        <v>91873</v>
      </c>
      <c r="E2593" s="111" t="str">
        <f>VLOOKUP(D2593,SERVIÇOS_AGOST!$A$7:$D$7425,2,0)</f>
        <v>ELETRODUTO RÍGIDO ROSCÁVEL, PVC, DN 40 MM (1 1/4"), PARA CIRCUITOS TERMINAIS, INSTALADO EM PAREDE - FORNECIMENTO E INSTALAÇÃO. AF_12/2015</v>
      </c>
      <c r="F2593" s="112" t="str">
        <f>VLOOKUP(D2593,SERVIÇOS_AGOST!$A$7:$D$7425,3,0)</f>
        <v>M</v>
      </c>
      <c r="G2593" s="129">
        <f>VLOOKUP(D2593,SERVIÇOS_AGOST!$A$7:$D$7425,4,0)</f>
        <v>16.37</v>
      </c>
      <c r="H2593" s="114">
        <v>16.37</v>
      </c>
      <c r="I2593" s="115"/>
    </row>
    <row r="2594" spans="1:9" s="11" customFormat="1" ht="9.9499999999999993" customHeight="1">
      <c r="A2594" s="64"/>
      <c r="B2594" s="65"/>
      <c r="C2594" s="65"/>
      <c r="D2594" s="65"/>
      <c r="E2594" s="136" t="s">
        <v>442</v>
      </c>
      <c r="F2594" s="125" t="s">
        <v>19</v>
      </c>
      <c r="G2594" s="137" t="s">
        <v>984</v>
      </c>
      <c r="H2594" s="97" t="s">
        <v>443</v>
      </c>
      <c r="I2594" s="138" t="s">
        <v>985</v>
      </c>
    </row>
    <row r="2595" spans="1:9" s="11" customFormat="1" ht="9.9499999999999993" customHeight="1">
      <c r="E2595" s="44" t="s">
        <v>990</v>
      </c>
      <c r="F2595" s="45" t="s">
        <v>464</v>
      </c>
      <c r="G2595" s="184">
        <v>0.2</v>
      </c>
      <c r="H2595" s="133" t="s">
        <v>992</v>
      </c>
      <c r="I2595" s="51">
        <f>ROUND(G2595*H2595,2)</f>
        <v>3.01</v>
      </c>
    </row>
    <row r="2596" spans="1:9" s="11" customFormat="1" ht="9.9499999999999993" customHeight="1">
      <c r="E2596" s="44" t="s">
        <v>871</v>
      </c>
      <c r="F2596" s="45" t="s">
        <v>464</v>
      </c>
      <c r="G2596" s="184">
        <v>0.2</v>
      </c>
      <c r="H2596" s="210">
        <v>19.09</v>
      </c>
      <c r="I2596" s="51">
        <f>ROUND(G2596*H2596,2)</f>
        <v>3.82</v>
      </c>
    </row>
    <row r="2597" spans="1:9" s="11" customFormat="1" ht="9.9499999999999993" customHeight="1">
      <c r="A2597" s="135"/>
      <c r="B2597" s="16"/>
      <c r="C2597" s="16"/>
      <c r="D2597" s="16"/>
      <c r="E2597" s="159" t="s">
        <v>1126</v>
      </c>
      <c r="F2597" s="45" t="s">
        <v>53</v>
      </c>
      <c r="G2597" s="118" t="s">
        <v>1116</v>
      </c>
      <c r="H2597" s="121">
        <v>7.7</v>
      </c>
      <c r="I2597" s="51">
        <f>ROUND(G2597*H2597,2)</f>
        <v>7.83</v>
      </c>
    </row>
    <row r="2598" spans="1:9" s="11" customFormat="1" ht="13.7" customHeight="1">
      <c r="A2598" s="135"/>
      <c r="B2598" s="16"/>
      <c r="C2598" s="16"/>
      <c r="D2598" s="16"/>
      <c r="E2598" s="124"/>
      <c r="F2598" s="177" t="s">
        <v>451</v>
      </c>
      <c r="G2598" s="178"/>
      <c r="H2598" s="179"/>
      <c r="I2598" s="200">
        <f>SUM(I2595:I2597)</f>
        <v>14.66</v>
      </c>
    </row>
    <row r="2599" spans="1:9" s="11" customFormat="1" ht="20.100000000000001" customHeight="1">
      <c r="A2599" s="196">
        <v>4328</v>
      </c>
      <c r="B2599" s="110" t="s">
        <v>244</v>
      </c>
      <c r="C2599" s="110" t="s">
        <v>12</v>
      </c>
      <c r="D2599" s="132">
        <v>91869</v>
      </c>
      <c r="E2599" s="111" t="str">
        <f>VLOOKUP(D2599,SERVIÇOS_AGOST!$A$7:$D$7425,2,0)</f>
        <v>ELETRODUTO RÍGIDO ROSCÁVEL, PVC, DN 40 MM (1 1/4"), PARA CIRCUITOS TERMINAIS, INSTALADO EM LAJE - FORNECIMENTO E INSTALAÇÃO. AF_12/2015</v>
      </c>
      <c r="F2599" s="112" t="str">
        <f>VLOOKUP(D2599,SERVIÇOS_AGOST!$A$7:$D$7425,3,0)</f>
        <v>M</v>
      </c>
      <c r="G2599" s="129">
        <f>VLOOKUP(D2599,SERVIÇOS_AGOST!$A$7:$D$7425,4,0)</f>
        <v>14.13</v>
      </c>
      <c r="H2599" s="114">
        <v>14.13</v>
      </c>
      <c r="I2599" s="115"/>
    </row>
    <row r="2600" spans="1:9" s="11" customFormat="1" ht="9.9499999999999993" customHeight="1">
      <c r="A2600" s="64"/>
      <c r="B2600" s="65"/>
      <c r="C2600" s="65"/>
      <c r="D2600" s="65"/>
      <c r="E2600" s="136" t="s">
        <v>442</v>
      </c>
      <c r="F2600" s="125" t="s">
        <v>19</v>
      </c>
      <c r="G2600" s="137" t="s">
        <v>984</v>
      </c>
      <c r="H2600" s="97" t="s">
        <v>443</v>
      </c>
      <c r="I2600" s="138" t="s">
        <v>985</v>
      </c>
    </row>
    <row r="2601" spans="1:9" s="11" customFormat="1" ht="9.9499999999999993" customHeight="1">
      <c r="E2601" s="44" t="s">
        <v>990</v>
      </c>
      <c r="F2601" s="45" t="s">
        <v>464</v>
      </c>
      <c r="G2601" s="184">
        <v>0.15</v>
      </c>
      <c r="H2601" s="133" t="s">
        <v>992</v>
      </c>
      <c r="I2601" s="51">
        <f>ROUND(G2601*H2601,2)</f>
        <v>2.2599999999999998</v>
      </c>
    </row>
    <row r="2602" spans="1:9" s="11" customFormat="1" ht="9.9499999999999993" customHeight="1">
      <c r="E2602" s="44" t="s">
        <v>871</v>
      </c>
      <c r="F2602" s="45" t="s">
        <v>464</v>
      </c>
      <c r="G2602" s="184">
        <v>0.15</v>
      </c>
      <c r="H2602" s="210">
        <v>19.09</v>
      </c>
      <c r="I2602" s="51">
        <f>ROUND(G2602*H2602,2)</f>
        <v>2.86</v>
      </c>
    </row>
    <row r="2603" spans="1:9" s="11" customFormat="1" ht="9.9499999999999993" customHeight="1">
      <c r="A2603" s="135"/>
      <c r="B2603" s="16"/>
      <c r="C2603" s="16"/>
      <c r="D2603" s="16"/>
      <c r="E2603" s="159" t="s">
        <v>1126</v>
      </c>
      <c r="F2603" s="45" t="s">
        <v>53</v>
      </c>
      <c r="G2603" s="118" t="s">
        <v>1116</v>
      </c>
      <c r="H2603" s="121">
        <v>7.7</v>
      </c>
      <c r="I2603" s="51">
        <f>ROUND(G2603*H2603,2)</f>
        <v>7.83</v>
      </c>
    </row>
    <row r="2604" spans="1:9" s="11" customFormat="1" ht="15" customHeight="1">
      <c r="A2604" s="135"/>
      <c r="B2604" s="16"/>
      <c r="C2604" s="16"/>
      <c r="D2604" s="16"/>
      <c r="E2604" s="44" t="s">
        <v>713</v>
      </c>
      <c r="F2604" s="45" t="s">
        <v>476</v>
      </c>
      <c r="G2604" s="118" t="s">
        <v>726</v>
      </c>
      <c r="H2604" s="121">
        <v>15.4</v>
      </c>
      <c r="I2604" s="51">
        <f>ROUND(G2604*H2604,2)</f>
        <v>0.04</v>
      </c>
    </row>
    <row r="2605" spans="1:9" s="11" customFormat="1" ht="13.7" customHeight="1">
      <c r="A2605" s="135"/>
      <c r="B2605" s="16"/>
      <c r="C2605" s="16"/>
      <c r="D2605" s="16"/>
      <c r="E2605" s="124"/>
      <c r="F2605" s="177" t="s">
        <v>451</v>
      </c>
      <c r="G2605" s="178"/>
      <c r="H2605" s="179"/>
      <c r="I2605" s="200">
        <f>SUM(I2601:I2604)</f>
        <v>12.989999999999998</v>
      </c>
    </row>
    <row r="2606" spans="1:9" s="11" customFormat="1" ht="20.100000000000001" customHeight="1">
      <c r="A2606" s="196">
        <v>4329</v>
      </c>
      <c r="B2606" s="110" t="s">
        <v>244</v>
      </c>
      <c r="C2606" s="110" t="s">
        <v>12</v>
      </c>
      <c r="D2606" s="132">
        <v>91865</v>
      </c>
      <c r="E2606" s="111" t="str">
        <f>VLOOKUP(D2606,SERVIÇOS_AGOST!$A$7:$D$7425,2,0)</f>
        <v>ELETRODUTO RÍGIDO ROSCÁVEL, PVC, DN 40 MM (1 1/4"), PARA CIRCUITOS TERMINAIS, INSTALADO EM FORRO - FORNECIMENTO E INSTALAÇÃO. AF_12/2015</v>
      </c>
      <c r="F2606" s="112" t="str">
        <f>VLOOKUP(D2606,SERVIÇOS_AGOST!$A$7:$D$7425,3,0)</f>
        <v>M</v>
      </c>
      <c r="G2606" s="129">
        <f>VLOOKUP(D2606,SERVIÇOS_AGOST!$A$7:$D$7425,4,0)</f>
        <v>16.57</v>
      </c>
      <c r="H2606" s="114">
        <v>16.57</v>
      </c>
      <c r="I2606" s="115"/>
    </row>
    <row r="2607" spans="1:9" s="11" customFormat="1" ht="9.9499999999999993" customHeight="1">
      <c r="A2607" s="64"/>
      <c r="B2607" s="65"/>
      <c r="C2607" s="65"/>
      <c r="D2607" s="65"/>
      <c r="E2607" s="136" t="s">
        <v>442</v>
      </c>
      <c r="F2607" s="125" t="s">
        <v>19</v>
      </c>
      <c r="G2607" s="137" t="s">
        <v>984</v>
      </c>
      <c r="H2607" s="97" t="s">
        <v>443</v>
      </c>
      <c r="I2607" s="138" t="s">
        <v>985</v>
      </c>
    </row>
    <row r="2608" spans="1:9" s="11" customFormat="1" ht="9.9499999999999993" customHeight="1">
      <c r="E2608" s="44" t="s">
        <v>990</v>
      </c>
      <c r="F2608" s="45" t="s">
        <v>464</v>
      </c>
      <c r="G2608" s="184">
        <v>0.12</v>
      </c>
      <c r="H2608" s="133" t="s">
        <v>992</v>
      </c>
      <c r="I2608" s="51">
        <f>ROUND(G2608*H2608,2)</f>
        <v>1.8</v>
      </c>
    </row>
    <row r="2609" spans="1:9" s="11" customFormat="1" ht="9.9499999999999993" customHeight="1">
      <c r="A2609" s="135"/>
      <c r="B2609" s="16"/>
      <c r="C2609" s="16"/>
      <c r="D2609" s="16"/>
      <c r="E2609" s="44" t="s">
        <v>871</v>
      </c>
      <c r="F2609" s="45" t="s">
        <v>464</v>
      </c>
      <c r="G2609" s="147">
        <v>0.12</v>
      </c>
      <c r="H2609" s="210">
        <v>19.09</v>
      </c>
      <c r="I2609" s="51">
        <f>ROUND(G2609*H2609,2)</f>
        <v>2.29</v>
      </c>
    </row>
    <row r="2610" spans="1:9" s="11" customFormat="1" ht="30" customHeight="1">
      <c r="A2610" s="135"/>
      <c r="B2610" s="16"/>
      <c r="C2610" s="16"/>
      <c r="D2610" s="16"/>
      <c r="E2610" s="44" t="s">
        <v>1110</v>
      </c>
      <c r="F2610" s="45" t="s">
        <v>53</v>
      </c>
      <c r="G2610" s="118" t="s">
        <v>501</v>
      </c>
      <c r="H2610" s="119" t="s">
        <v>1111</v>
      </c>
      <c r="I2610" s="51">
        <f>ROUND(G2610*H2610,2)</f>
        <v>3.06</v>
      </c>
    </row>
    <row r="2611" spans="1:9" s="11" customFormat="1" ht="9.9499999999999993" customHeight="1">
      <c r="A2611" s="135"/>
      <c r="B2611" s="16"/>
      <c r="C2611" s="16"/>
      <c r="D2611" s="16"/>
      <c r="E2611" s="159" t="s">
        <v>1126</v>
      </c>
      <c r="F2611" s="45" t="s">
        <v>53</v>
      </c>
      <c r="G2611" s="118" t="s">
        <v>1116</v>
      </c>
      <c r="H2611" s="121">
        <v>7.7</v>
      </c>
      <c r="I2611" s="51">
        <f>ROUND(G2611*H2611,2)</f>
        <v>7.83</v>
      </c>
    </row>
    <row r="2612" spans="1:9" s="11" customFormat="1" ht="13.7" customHeight="1">
      <c r="A2612" s="135"/>
      <c r="B2612" s="16"/>
      <c r="C2612" s="16"/>
      <c r="D2612" s="16"/>
      <c r="E2612" s="124"/>
      <c r="F2612" s="177" t="s">
        <v>451</v>
      </c>
      <c r="G2612" s="178"/>
      <c r="H2612" s="179"/>
      <c r="I2612" s="200">
        <f>SUM(I2608:I2611)</f>
        <v>14.98</v>
      </c>
    </row>
    <row r="2613" spans="1:9" s="11" customFormat="1" ht="20.100000000000001" customHeight="1">
      <c r="A2613" s="196">
        <v>4330</v>
      </c>
      <c r="B2613" s="110" t="s">
        <v>244</v>
      </c>
      <c r="C2613" s="110" t="s">
        <v>12</v>
      </c>
      <c r="D2613" s="132">
        <v>93008</v>
      </c>
      <c r="E2613" s="111" t="str">
        <f>VLOOKUP(D2613,SERVIÇOS_AGOST!$A$7:$D$7425,2,0)</f>
        <v>ELETRODUTO RÍGIDO ROSCÁVEL, PVC, DN 50 MM (1 1/2"), PARA REDE ENTERRADA DE DISTRIBUIÇÃO DE ENERGIA ELÉTRICA - FORNECIMENTO E INSTALAÇÃO. AF_12/2021</v>
      </c>
      <c r="F2613" s="112" t="str">
        <f>VLOOKUP(D2613,SERVIÇOS_AGOST!$A$7:$D$7425,3,0)</f>
        <v>M</v>
      </c>
      <c r="G2613" s="129">
        <f>VLOOKUP(D2613,SERVIÇOS_AGOST!$A$7:$D$7425,4,0)</f>
        <v>14.34</v>
      </c>
      <c r="H2613" s="114">
        <v>14.34</v>
      </c>
      <c r="I2613" s="115"/>
    </row>
    <row r="2614" spans="1:9" s="11" customFormat="1" ht="9.9499999999999993" customHeight="1">
      <c r="A2614" s="64"/>
      <c r="B2614" s="65"/>
      <c r="C2614" s="65"/>
      <c r="D2614" s="65"/>
      <c r="E2614" s="136" t="s">
        <v>442</v>
      </c>
      <c r="F2614" s="125" t="s">
        <v>19</v>
      </c>
      <c r="G2614" s="137" t="s">
        <v>984</v>
      </c>
      <c r="H2614" s="97" t="s">
        <v>443</v>
      </c>
      <c r="I2614" s="138" t="s">
        <v>985</v>
      </c>
    </row>
    <row r="2615" spans="1:9" s="11" customFormat="1" ht="9.9499999999999993" customHeight="1">
      <c r="A2615" s="135"/>
      <c r="B2615" s="16"/>
      <c r="C2615" s="16"/>
      <c r="D2615" s="16"/>
      <c r="E2615" s="44" t="s">
        <v>990</v>
      </c>
      <c r="F2615" s="45" t="s">
        <v>464</v>
      </c>
      <c r="G2615" s="147">
        <v>0.1</v>
      </c>
      <c r="H2615" s="133" t="s">
        <v>992</v>
      </c>
      <c r="I2615" s="51">
        <f>ROUND(G2615*H2615,2)</f>
        <v>1.5</v>
      </c>
    </row>
    <row r="2616" spans="1:9" s="11" customFormat="1" ht="9.9499999999999993" customHeight="1">
      <c r="A2616" s="135"/>
      <c r="B2616" s="16"/>
      <c r="C2616" s="16"/>
      <c r="D2616" s="16"/>
      <c r="E2616" s="44" t="s">
        <v>871</v>
      </c>
      <c r="F2616" s="45" t="s">
        <v>464</v>
      </c>
      <c r="G2616" s="147">
        <v>0.1</v>
      </c>
      <c r="H2616" s="210">
        <v>19.09</v>
      </c>
      <c r="I2616" s="51">
        <f>ROUND(G2616*H2616,2)</f>
        <v>1.91</v>
      </c>
    </row>
    <row r="2617" spans="1:9" s="11" customFormat="1" ht="9.9499999999999993" customHeight="1">
      <c r="A2617" s="135"/>
      <c r="B2617" s="16"/>
      <c r="C2617" s="16"/>
      <c r="D2617" s="16"/>
      <c r="E2617" s="159" t="s">
        <v>963</v>
      </c>
      <c r="F2617" s="45" t="s">
        <v>53</v>
      </c>
      <c r="G2617" s="118" t="s">
        <v>908</v>
      </c>
      <c r="H2617" s="121">
        <v>8.6999999999999993</v>
      </c>
      <c r="I2617" s="51">
        <f>ROUND(G2617*H2617,2)</f>
        <v>9.57</v>
      </c>
    </row>
    <row r="2618" spans="1:9" s="11" customFormat="1" ht="13.7" customHeight="1">
      <c r="F2618" s="177" t="s">
        <v>451</v>
      </c>
      <c r="G2618" s="178"/>
      <c r="H2618" s="179"/>
      <c r="I2618" s="200">
        <f>SUM(I2615:I2617)</f>
        <v>12.98</v>
      </c>
    </row>
    <row r="2619" spans="1:9" s="11" customFormat="1" ht="20.100000000000001" customHeight="1">
      <c r="A2619" s="196">
        <v>4331</v>
      </c>
      <c r="B2619" s="110" t="s">
        <v>244</v>
      </c>
      <c r="C2619" s="110" t="s">
        <v>12</v>
      </c>
      <c r="D2619" s="132">
        <v>93009</v>
      </c>
      <c r="E2619" s="111" t="str">
        <f>VLOOKUP(D2619,SERVIÇOS_AGOST!$A$7:$D$7425,2,0)</f>
        <v>ELETRODUTO RÍGIDO ROSCÁVEL, PVC, DN 60 MM (2"), PARA REDE ENTERRADA DE DISTRIBUIÇÃO DE ENERGIA ELÉTRICA - FORNECIMENTO E INSTALAÇÃO. AF_12/2021</v>
      </c>
      <c r="F2619" s="112" t="str">
        <f>VLOOKUP(D2619,SERVIÇOS_AGOST!$A$7:$D$7425,3,0)</f>
        <v>M</v>
      </c>
      <c r="G2619" s="129">
        <f>VLOOKUP(D2619,SERVIÇOS_AGOST!$A$7:$D$7425,4,0)</f>
        <v>21.59</v>
      </c>
      <c r="H2619" s="114">
        <v>21.59</v>
      </c>
      <c r="I2619" s="115"/>
    </row>
    <row r="2620" spans="1:9" s="11" customFormat="1" ht="9.9499999999999993" customHeight="1">
      <c r="A2620" s="64"/>
      <c r="B2620" s="65"/>
      <c r="C2620" s="65"/>
      <c r="D2620" s="65"/>
      <c r="E2620" s="136" t="s">
        <v>442</v>
      </c>
      <c r="F2620" s="125" t="s">
        <v>19</v>
      </c>
      <c r="G2620" s="137" t="s">
        <v>984</v>
      </c>
      <c r="H2620" s="97" t="s">
        <v>443</v>
      </c>
      <c r="I2620" s="138" t="s">
        <v>985</v>
      </c>
    </row>
    <row r="2621" spans="1:9" s="11" customFormat="1" ht="9.9499999999999993" customHeight="1">
      <c r="A2621" s="135"/>
      <c r="B2621" s="16"/>
      <c r="C2621" s="16"/>
      <c r="D2621" s="16"/>
      <c r="E2621" s="44" t="s">
        <v>990</v>
      </c>
      <c r="F2621" s="45" t="s">
        <v>464</v>
      </c>
      <c r="G2621" s="147">
        <v>0.12</v>
      </c>
      <c r="H2621" s="133" t="s">
        <v>992</v>
      </c>
      <c r="I2621" s="51">
        <f>ROUND(G2621*H2621,2)</f>
        <v>1.8</v>
      </c>
    </row>
    <row r="2622" spans="1:9" s="11" customFormat="1" ht="9.9499999999999993" customHeight="1">
      <c r="A2622" s="135"/>
      <c r="B2622" s="16"/>
      <c r="C2622" s="16"/>
      <c r="D2622" s="16"/>
      <c r="E2622" s="44" t="s">
        <v>871</v>
      </c>
      <c r="F2622" s="45" t="s">
        <v>464</v>
      </c>
      <c r="G2622" s="147">
        <v>0.12</v>
      </c>
      <c r="H2622" s="210">
        <v>19.09</v>
      </c>
      <c r="I2622" s="51">
        <f>ROUND(G2622*H2622,2)</f>
        <v>2.29</v>
      </c>
    </row>
    <row r="2623" spans="1:9" s="11" customFormat="1" ht="9.9499999999999993" customHeight="1">
      <c r="A2623" s="135"/>
      <c r="B2623" s="16"/>
      <c r="C2623" s="16"/>
      <c r="D2623" s="16"/>
      <c r="E2623" s="159" t="s">
        <v>1127</v>
      </c>
      <c r="F2623" s="45" t="s">
        <v>53</v>
      </c>
      <c r="G2623" s="118" t="s">
        <v>908</v>
      </c>
      <c r="H2623" s="121">
        <v>13.84</v>
      </c>
      <c r="I2623" s="51">
        <f>ROUND(G2623*H2623,2)</f>
        <v>15.22</v>
      </c>
    </row>
    <row r="2624" spans="1:9" s="11" customFormat="1" ht="13.7" customHeight="1">
      <c r="F2624" s="177" t="s">
        <v>451</v>
      </c>
      <c r="G2624" s="178"/>
      <c r="H2624" s="179"/>
      <c r="I2624" s="200">
        <f>SUM(I2621:I2623)</f>
        <v>19.310000000000002</v>
      </c>
    </row>
    <row r="2625" spans="1:9" s="11" customFormat="1" ht="20.100000000000001" customHeight="1">
      <c r="A2625" s="196">
        <v>4332</v>
      </c>
      <c r="B2625" s="110" t="s">
        <v>244</v>
      </c>
      <c r="C2625" s="110" t="s">
        <v>12</v>
      </c>
      <c r="D2625" s="132">
        <v>93010</v>
      </c>
      <c r="E2625" s="111" t="str">
        <f>VLOOKUP(D2625,SERVIÇOS_AGOST!$A$7:$D$7425,2,0)</f>
        <v>ELETRODUTO RÍGIDO ROSCÁVEL, PVC, DN 75 MM (2 1/2"), PARA REDE ENTERRADA DE DISTRIBUIÇÃO DE ENERGIA ELÉTRICA - FORNECIMENTO E INSTALAÇÃO. AF_12/2021</v>
      </c>
      <c r="F2625" s="112" t="str">
        <f>VLOOKUP(D2625,SERVIÇOS_AGOST!$A$7:$D$7425,3,0)</f>
        <v>M</v>
      </c>
      <c r="G2625" s="129">
        <f>VLOOKUP(D2625,SERVIÇOS_AGOST!$A$7:$D$7425,4,0)</f>
        <v>30.34</v>
      </c>
      <c r="H2625" s="114">
        <v>30.34</v>
      </c>
      <c r="I2625" s="115"/>
    </row>
    <row r="2626" spans="1:9" s="11" customFormat="1" ht="9.9499999999999993" customHeight="1">
      <c r="A2626" s="64"/>
      <c r="B2626" s="65"/>
      <c r="C2626" s="65"/>
      <c r="D2626" s="65"/>
      <c r="E2626" s="136" t="s">
        <v>442</v>
      </c>
      <c r="F2626" s="125" t="s">
        <v>19</v>
      </c>
      <c r="G2626" s="137" t="s">
        <v>984</v>
      </c>
      <c r="H2626" s="97" t="s">
        <v>443</v>
      </c>
      <c r="I2626" s="138" t="s">
        <v>985</v>
      </c>
    </row>
    <row r="2627" spans="1:9" s="11" customFormat="1" ht="9.9499999999999993" customHeight="1">
      <c r="A2627" s="135"/>
      <c r="B2627" s="16"/>
      <c r="C2627" s="16"/>
      <c r="D2627" s="16"/>
      <c r="E2627" s="44" t="s">
        <v>990</v>
      </c>
      <c r="F2627" s="45" t="s">
        <v>464</v>
      </c>
      <c r="G2627" s="147">
        <v>0.12</v>
      </c>
      <c r="H2627" s="133" t="s">
        <v>992</v>
      </c>
      <c r="I2627" s="51">
        <f>ROUND(G2627*H2627,2)</f>
        <v>1.8</v>
      </c>
    </row>
    <row r="2628" spans="1:9" s="11" customFormat="1" ht="9.9499999999999993" customHeight="1">
      <c r="A2628" s="135"/>
      <c r="B2628" s="16"/>
      <c r="C2628" s="16"/>
      <c r="D2628" s="16"/>
      <c r="E2628" s="44" t="s">
        <v>871</v>
      </c>
      <c r="F2628" s="45" t="s">
        <v>464</v>
      </c>
      <c r="G2628" s="147">
        <v>0.14000000000000001</v>
      </c>
      <c r="H2628" s="210">
        <v>19.09</v>
      </c>
      <c r="I2628" s="51">
        <f>ROUND(G2628*H2628,2)</f>
        <v>2.67</v>
      </c>
    </row>
    <row r="2629" spans="1:9" s="11" customFormat="1" ht="9.9499999999999993" customHeight="1">
      <c r="A2629" s="135"/>
      <c r="B2629" s="16"/>
      <c r="C2629" s="16"/>
      <c r="D2629" s="16"/>
      <c r="E2629" s="159" t="s">
        <v>966</v>
      </c>
      <c r="F2629" s="45" t="s">
        <v>53</v>
      </c>
      <c r="G2629" s="118" t="s">
        <v>908</v>
      </c>
      <c r="H2629" s="121">
        <v>20.9</v>
      </c>
      <c r="I2629" s="51">
        <f>ROUND(G2629*H2629,2)</f>
        <v>22.99</v>
      </c>
    </row>
    <row r="2630" spans="1:9" s="11" customFormat="1" ht="13.7" customHeight="1">
      <c r="A2630" s="98"/>
      <c r="B2630" s="98"/>
      <c r="C2630" s="98"/>
      <c r="D2630" s="98"/>
      <c r="E2630" s="98"/>
      <c r="F2630" s="177" t="s">
        <v>451</v>
      </c>
      <c r="G2630" s="178"/>
      <c r="H2630" s="179"/>
      <c r="I2630" s="200">
        <f>SUM(I2627:I2629)</f>
        <v>27.459999999999997</v>
      </c>
    </row>
    <row r="2631" spans="1:9" s="11" customFormat="1" ht="20.100000000000001" customHeight="1">
      <c r="A2631" s="196">
        <v>4333</v>
      </c>
      <c r="B2631" s="110" t="s">
        <v>244</v>
      </c>
      <c r="C2631" s="110" t="s">
        <v>12</v>
      </c>
      <c r="D2631" s="132">
        <v>93011</v>
      </c>
      <c r="E2631" s="111" t="str">
        <f>VLOOKUP(D2631,SERVIÇOS_AGOST!$A$7:$D$7425,2,0)</f>
        <v>ELETRODUTO RÍGIDO ROSCÁVEL, PVC, DN 85 MM (3"), PARA REDE ENTERRADA DE DISTRIBUIÇÃO DE ENERGIA ELÉTRICA - FORNECIMENTO E INSTALAÇÃO. AF_12/2021</v>
      </c>
      <c r="F2631" s="112" t="str">
        <f>VLOOKUP(D2631,SERVIÇOS_AGOST!$A$7:$D$7425,3,0)</f>
        <v>M</v>
      </c>
      <c r="G2631" s="129">
        <f>VLOOKUP(D2631,SERVIÇOS_AGOST!$A$7:$D$7425,4,0)</f>
        <v>37.29</v>
      </c>
      <c r="H2631" s="114">
        <v>37.29</v>
      </c>
      <c r="I2631" s="115"/>
    </row>
    <row r="2632" spans="1:9" s="11" customFormat="1" ht="9.9499999999999993" customHeight="1">
      <c r="A2632" s="64"/>
      <c r="B2632" s="65"/>
      <c r="C2632" s="65"/>
      <c r="D2632" s="65"/>
      <c r="E2632" s="136" t="s">
        <v>442</v>
      </c>
      <c r="F2632" s="125" t="s">
        <v>19</v>
      </c>
      <c r="G2632" s="137" t="s">
        <v>984</v>
      </c>
      <c r="H2632" s="97" t="s">
        <v>443</v>
      </c>
      <c r="I2632" s="138" t="s">
        <v>985</v>
      </c>
    </row>
    <row r="2633" spans="1:9" s="11" customFormat="1" ht="9.9499999999999993" customHeight="1">
      <c r="A2633" s="135"/>
      <c r="B2633" s="16"/>
      <c r="C2633" s="16"/>
      <c r="D2633" s="16"/>
      <c r="E2633" s="44" t="s">
        <v>990</v>
      </c>
      <c r="F2633" s="45" t="s">
        <v>464</v>
      </c>
      <c r="G2633" s="147">
        <v>0.15</v>
      </c>
      <c r="H2633" s="133" t="s">
        <v>992</v>
      </c>
      <c r="I2633" s="51">
        <f>ROUND(G2633*H2633,2)</f>
        <v>2.2599999999999998</v>
      </c>
    </row>
    <row r="2634" spans="1:9" s="11" customFormat="1" ht="9.9499999999999993" customHeight="1">
      <c r="A2634" s="135"/>
      <c r="B2634" s="16"/>
      <c r="C2634" s="16"/>
      <c r="D2634" s="16"/>
      <c r="E2634" s="44" t="s">
        <v>871</v>
      </c>
      <c r="F2634" s="45" t="s">
        <v>464</v>
      </c>
      <c r="G2634" s="147">
        <v>0.15</v>
      </c>
      <c r="H2634" s="210">
        <v>19.09</v>
      </c>
      <c r="I2634" s="51">
        <f>ROUND(G2634*H2634,2)</f>
        <v>2.86</v>
      </c>
    </row>
    <row r="2635" spans="1:9" s="11" customFormat="1" ht="9.9499999999999993" customHeight="1">
      <c r="A2635" s="135"/>
      <c r="B2635" s="16"/>
      <c r="C2635" s="16"/>
      <c r="D2635" s="16"/>
      <c r="E2635" s="159" t="s">
        <v>1128</v>
      </c>
      <c r="F2635" s="45" t="s">
        <v>53</v>
      </c>
      <c r="G2635" s="118" t="s">
        <v>908</v>
      </c>
      <c r="H2635" s="121">
        <v>25.33</v>
      </c>
      <c r="I2635" s="51">
        <f>ROUND(G2635*H2635,2)</f>
        <v>27.86</v>
      </c>
    </row>
    <row r="2636" spans="1:9" s="11" customFormat="1" ht="13.7" customHeight="1">
      <c r="A2636" s="135"/>
      <c r="B2636" s="16"/>
      <c r="C2636" s="16"/>
      <c r="D2636" s="16"/>
      <c r="E2636" s="124"/>
      <c r="F2636" s="177" t="s">
        <v>451</v>
      </c>
      <c r="G2636" s="178"/>
      <c r="H2636" s="179"/>
      <c r="I2636" s="200">
        <f>SUM(I2633:I2635)</f>
        <v>32.979999999999997</v>
      </c>
    </row>
    <row r="2637" spans="1:9" s="11" customFormat="1" ht="20.100000000000001" customHeight="1">
      <c r="A2637" s="196">
        <v>4334</v>
      </c>
      <c r="B2637" s="110" t="s">
        <v>244</v>
      </c>
      <c r="C2637" s="110" t="s">
        <v>12</v>
      </c>
      <c r="D2637" s="132">
        <v>91877</v>
      </c>
      <c r="E2637" s="111" t="str">
        <f>VLOOKUP(D2637,SERVIÇOS_AGOST!$A$7:$D$7425,2,0)</f>
        <v>LUVA PARA ELETRODUTO, PVC, ROSCÁVEL, DN 40 MM (1 1/4"), PARA CIRCUITOS TERMINAIS, INSTALADA EM FORRO - FORNECIMENTO E INSTALAÇÃO. AF_12/2015</v>
      </c>
      <c r="F2637" s="112" t="str">
        <f>VLOOKUP(D2637,SERVIÇOS_AGOST!$A$7:$D$7425,3,0)</f>
        <v>UN</v>
      </c>
      <c r="G2637" s="129">
        <f>VLOOKUP(D2637,SERVIÇOS_AGOST!$A$7:$D$7425,4,0)</f>
        <v>8.25</v>
      </c>
      <c r="H2637" s="114">
        <v>8.25</v>
      </c>
      <c r="I2637" s="115"/>
    </row>
    <row r="2638" spans="1:9" s="11" customFormat="1" ht="9.9499999999999993" customHeight="1">
      <c r="A2638" s="64"/>
      <c r="B2638" s="65"/>
      <c r="C2638" s="65"/>
      <c r="D2638" s="65"/>
      <c r="E2638" s="136" t="s">
        <v>442</v>
      </c>
      <c r="F2638" s="125" t="s">
        <v>19</v>
      </c>
      <c r="G2638" s="137" t="s">
        <v>984</v>
      </c>
      <c r="H2638" s="97" t="s">
        <v>443</v>
      </c>
      <c r="I2638" s="138" t="s">
        <v>985</v>
      </c>
    </row>
    <row r="2639" spans="1:9" s="11" customFormat="1" ht="9.9499999999999993" customHeight="1">
      <c r="A2639" s="135"/>
      <c r="B2639" s="16"/>
      <c r="C2639" s="16"/>
      <c r="D2639" s="16"/>
      <c r="E2639" s="44" t="s">
        <v>990</v>
      </c>
      <c r="F2639" s="45" t="s">
        <v>464</v>
      </c>
      <c r="G2639" s="147">
        <v>0.12</v>
      </c>
      <c r="H2639" s="133" t="s">
        <v>992</v>
      </c>
      <c r="I2639" s="51">
        <f>ROUND(G2639*H2639,2)</f>
        <v>1.8</v>
      </c>
    </row>
    <row r="2640" spans="1:9" s="11" customFormat="1" ht="9.9499999999999993" customHeight="1">
      <c r="A2640" s="135"/>
      <c r="B2640" s="16"/>
      <c r="C2640" s="16"/>
      <c r="D2640" s="16"/>
      <c r="E2640" s="44" t="s">
        <v>871</v>
      </c>
      <c r="F2640" s="45" t="s">
        <v>464</v>
      </c>
      <c r="G2640" s="147">
        <v>0.15</v>
      </c>
      <c r="H2640" s="210">
        <v>19.09</v>
      </c>
      <c r="I2640" s="51">
        <f>ROUND(G2640*H2640,2)</f>
        <v>2.86</v>
      </c>
    </row>
    <row r="2641" spans="1:9" s="11" customFormat="1" ht="9.9499999999999993" customHeight="1">
      <c r="A2641" s="135"/>
      <c r="B2641" s="16"/>
      <c r="C2641" s="16"/>
      <c r="D2641" s="16"/>
      <c r="E2641" s="44" t="s">
        <v>1129</v>
      </c>
      <c r="F2641" s="45" t="s">
        <v>297</v>
      </c>
      <c r="G2641" s="118" t="s">
        <v>501</v>
      </c>
      <c r="H2641" s="119" t="s">
        <v>1130</v>
      </c>
      <c r="I2641" s="51">
        <f>ROUND(G2641*H2641,2)</f>
        <v>2.78</v>
      </c>
    </row>
    <row r="2642" spans="1:9" s="11" customFormat="1" ht="13.7" customHeight="1">
      <c r="A2642" s="135"/>
      <c r="B2642" s="16"/>
      <c r="C2642" s="16"/>
      <c r="D2642" s="16"/>
      <c r="E2642" s="124"/>
      <c r="F2642" s="177" t="s">
        <v>451</v>
      </c>
      <c r="G2642" s="178"/>
      <c r="H2642" s="179"/>
      <c r="I2642" s="200">
        <f>SUM(I2639:I2641)</f>
        <v>7.4399999999999995</v>
      </c>
    </row>
    <row r="2643" spans="1:9" s="11" customFormat="1" ht="20.100000000000001" customHeight="1">
      <c r="A2643" s="196">
        <v>4335</v>
      </c>
      <c r="B2643" s="110" t="s">
        <v>244</v>
      </c>
      <c r="C2643" s="110" t="s">
        <v>12</v>
      </c>
      <c r="D2643" s="132">
        <v>91881</v>
      </c>
      <c r="E2643" s="111" t="str">
        <f>VLOOKUP(D2643,SERVIÇOS_AGOST!$A$7:$D$7425,2,0)</f>
        <v>LUVA PARA ELETRODUTO, PVC, ROSCÁVEL, DN 40 MM (1 1/4"), PARA CIRCUITOS TERMINAIS, INSTALADA EM LAJE - FORNECIMENTO E INSTALAÇÃO. AF_12/2015</v>
      </c>
      <c r="F2643" s="112" t="str">
        <f>VLOOKUP(D2643,SERVIÇOS_AGOST!$A$7:$D$7425,3,0)</f>
        <v>UN</v>
      </c>
      <c r="G2643" s="129">
        <f>VLOOKUP(D2643,SERVIÇOS_AGOST!$A$7:$D$7425,4,0)</f>
        <v>9.25</v>
      </c>
      <c r="H2643" s="114">
        <v>9.25</v>
      </c>
      <c r="I2643" s="115"/>
    </row>
    <row r="2644" spans="1:9" s="11" customFormat="1" ht="9.9499999999999993" customHeight="1">
      <c r="A2644" s="64"/>
      <c r="B2644" s="65"/>
      <c r="C2644" s="65"/>
      <c r="D2644" s="65"/>
      <c r="E2644" s="136" t="s">
        <v>442</v>
      </c>
      <c r="F2644" s="125" t="s">
        <v>19</v>
      </c>
      <c r="G2644" s="137" t="s">
        <v>984</v>
      </c>
      <c r="H2644" s="97" t="s">
        <v>443</v>
      </c>
      <c r="I2644" s="138" t="s">
        <v>985</v>
      </c>
    </row>
    <row r="2645" spans="1:9" s="11" customFormat="1" ht="9.9499999999999993" customHeight="1">
      <c r="A2645" s="135"/>
      <c r="B2645" s="16"/>
      <c r="C2645" s="16"/>
      <c r="D2645" s="16"/>
      <c r="E2645" s="44" t="s">
        <v>990</v>
      </c>
      <c r="F2645" s="45" t="s">
        <v>464</v>
      </c>
      <c r="G2645" s="147">
        <v>0.17</v>
      </c>
      <c r="H2645" s="133" t="s">
        <v>992</v>
      </c>
      <c r="I2645" s="51">
        <f>ROUND(G2645*H2645,2)</f>
        <v>2.56</v>
      </c>
    </row>
    <row r="2646" spans="1:9" s="11" customFormat="1" ht="9.9499999999999993" customHeight="1">
      <c r="A2646" s="135"/>
      <c r="B2646" s="16"/>
      <c r="C2646" s="16"/>
      <c r="D2646" s="16"/>
      <c r="E2646" s="44" t="s">
        <v>871</v>
      </c>
      <c r="F2646" s="45" t="s">
        <v>464</v>
      </c>
      <c r="G2646" s="147">
        <v>0.17</v>
      </c>
      <c r="H2646" s="210">
        <v>19.09</v>
      </c>
      <c r="I2646" s="51">
        <f>ROUND(G2646*H2646,2)</f>
        <v>3.25</v>
      </c>
    </row>
    <row r="2647" spans="1:9" s="11" customFormat="1" ht="9.9499999999999993" customHeight="1">
      <c r="A2647" s="135"/>
      <c r="B2647" s="16"/>
      <c r="C2647" s="16"/>
      <c r="D2647" s="16"/>
      <c r="E2647" s="44" t="s">
        <v>1129</v>
      </c>
      <c r="F2647" s="45" t="s">
        <v>297</v>
      </c>
      <c r="G2647" s="118" t="s">
        <v>501</v>
      </c>
      <c r="H2647" s="119" t="s">
        <v>1130</v>
      </c>
      <c r="I2647" s="51">
        <f>ROUND(G2647*H2647,2)</f>
        <v>2.78</v>
      </c>
    </row>
    <row r="2648" spans="1:9" s="11" customFormat="1" ht="13.7" customHeight="1">
      <c r="A2648" s="135"/>
      <c r="B2648" s="16"/>
      <c r="C2648" s="16"/>
      <c r="D2648" s="16"/>
      <c r="E2648" s="124"/>
      <c r="F2648" s="177" t="s">
        <v>451</v>
      </c>
      <c r="G2648" s="178"/>
      <c r="H2648" s="179"/>
      <c r="I2648" s="200">
        <f>SUM(I2645:I2647)</f>
        <v>8.59</v>
      </c>
    </row>
    <row r="2649" spans="1:9" s="11" customFormat="1" ht="20.100000000000001" customHeight="1">
      <c r="A2649" s="196">
        <v>4336</v>
      </c>
      <c r="B2649" s="110" t="s">
        <v>244</v>
      </c>
      <c r="C2649" s="110" t="s">
        <v>12</v>
      </c>
      <c r="D2649" s="132">
        <v>91886</v>
      </c>
      <c r="E2649" s="111" t="str">
        <f>VLOOKUP(D2649,SERVIÇOS_AGOST!$A$7:$D$7425,2,0)</f>
        <v>LUVA PARA ELETRODUTO, PVC, ROSCÁVEL, DN 40 MM (1 1/4"), PARA CIRCUITOS TERMINAIS, INSTALADA EM PAREDE - FORNECIMENTO E INSTALAÇÃO. AF_12/2015</v>
      </c>
      <c r="F2649" s="112" t="str">
        <f>VLOOKUP(D2649,SERVIÇOS_AGOST!$A$7:$D$7425,3,0)</f>
        <v>UN</v>
      </c>
      <c r="G2649" s="129">
        <f>VLOOKUP(D2649,SERVIÇOS_AGOST!$A$7:$D$7425,4,0)</f>
        <v>9.35</v>
      </c>
      <c r="H2649" s="114">
        <v>9.35</v>
      </c>
      <c r="I2649" s="115"/>
    </row>
    <row r="2650" spans="1:9" s="11" customFormat="1" ht="9.9499999999999993" customHeight="1">
      <c r="A2650" s="64"/>
      <c r="B2650" s="65"/>
      <c r="C2650" s="65"/>
      <c r="D2650" s="65"/>
      <c r="E2650" s="136" t="s">
        <v>442</v>
      </c>
      <c r="F2650" s="125" t="s">
        <v>19</v>
      </c>
      <c r="G2650" s="137" t="s">
        <v>984</v>
      </c>
      <c r="H2650" s="97" t="s">
        <v>443</v>
      </c>
      <c r="I2650" s="138" t="s">
        <v>985</v>
      </c>
    </row>
    <row r="2651" spans="1:9" s="11" customFormat="1" ht="9.9499999999999993" customHeight="1">
      <c r="A2651" s="135"/>
      <c r="B2651" s="16"/>
      <c r="C2651" s="16"/>
      <c r="D2651" s="16"/>
      <c r="E2651" s="44" t="s">
        <v>990</v>
      </c>
      <c r="F2651" s="45" t="s">
        <v>464</v>
      </c>
      <c r="G2651" s="147">
        <v>0.17</v>
      </c>
      <c r="H2651" s="133" t="s">
        <v>992</v>
      </c>
      <c r="I2651" s="51">
        <f>ROUND(G2651*H2651,2)</f>
        <v>2.56</v>
      </c>
    </row>
    <row r="2652" spans="1:9" s="11" customFormat="1" ht="13.7" customHeight="1">
      <c r="A2652" s="98"/>
      <c r="B2652" s="98"/>
      <c r="C2652" s="98"/>
      <c r="D2652" s="98"/>
      <c r="E2652" s="199" t="s">
        <v>871</v>
      </c>
      <c r="F2652" s="199" t="s">
        <v>464</v>
      </c>
      <c r="G2652" s="147">
        <v>0.18</v>
      </c>
      <c r="H2652" s="210">
        <v>19.09</v>
      </c>
      <c r="I2652" s="51">
        <f>ROUND(G2652*H2652,2)</f>
        <v>3.44</v>
      </c>
    </row>
    <row r="2653" spans="1:9" s="11" customFormat="1" ht="13.7" customHeight="1">
      <c r="A2653" s="98"/>
      <c r="B2653" s="98"/>
      <c r="C2653" s="98"/>
      <c r="D2653" s="98"/>
      <c r="E2653" s="199" t="s">
        <v>1129</v>
      </c>
      <c r="F2653" s="199" t="s">
        <v>297</v>
      </c>
      <c r="G2653" s="118" t="s">
        <v>501</v>
      </c>
      <c r="H2653" s="119" t="s">
        <v>1130</v>
      </c>
      <c r="I2653" s="51">
        <f>ROUND(G2653*H2653,2)</f>
        <v>2.78</v>
      </c>
    </row>
    <row r="2654" spans="1:9" s="11" customFormat="1" ht="13.7" customHeight="1">
      <c r="A2654" s="135"/>
      <c r="B2654" s="16"/>
      <c r="C2654" s="16"/>
      <c r="D2654" s="16"/>
      <c r="E2654" s="124"/>
      <c r="F2654" s="177" t="s">
        <v>451</v>
      </c>
      <c r="G2654" s="178"/>
      <c r="H2654" s="179"/>
      <c r="I2654" s="200">
        <f>SUM(I2651:I2653)</f>
        <v>8.7799999999999994</v>
      </c>
    </row>
    <row r="2655" spans="1:9" s="11" customFormat="1" ht="30" customHeight="1">
      <c r="A2655" s="196">
        <v>4337</v>
      </c>
      <c r="B2655" s="110" t="s">
        <v>244</v>
      </c>
      <c r="C2655" s="110" t="s">
        <v>12</v>
      </c>
      <c r="D2655" s="132">
        <v>91889</v>
      </c>
      <c r="E2655" s="111" t="str">
        <f>VLOOKUP(D2655,SERVIÇOS_AGOST!$A$7:$D$7425,2,0)</f>
        <v>CURVA 180 GRAUS PARA ELETRODUTO, PVC, ROSCÁVEL, DN 20 MM (1/2"), PARA CIRCUITOS TERMINAIS, INSTALADA EM FORRO - FORNECIMENTO E INSTALAÇÃO. AF_12/2015</v>
      </c>
      <c r="F2655" s="112" t="str">
        <f>VLOOKUP(D2655,SERVIÇOS_AGOST!$A$7:$D$7425,3,0)</f>
        <v>UN</v>
      </c>
      <c r="G2655" s="129">
        <f>VLOOKUP(D2655,SERVIÇOS_AGOST!$A$7:$D$7425,4,0)</f>
        <v>6.38</v>
      </c>
      <c r="H2655" s="114">
        <v>6.38</v>
      </c>
      <c r="I2655" s="115"/>
    </row>
    <row r="2656" spans="1:9" s="11" customFormat="1" ht="9.9499999999999993" customHeight="1">
      <c r="A2656" s="64"/>
      <c r="B2656" s="65"/>
      <c r="C2656" s="65"/>
      <c r="D2656" s="65"/>
      <c r="E2656" s="136" t="s">
        <v>442</v>
      </c>
      <c r="F2656" s="125" t="s">
        <v>19</v>
      </c>
      <c r="G2656" s="137" t="s">
        <v>984</v>
      </c>
      <c r="H2656" s="97" t="s">
        <v>443</v>
      </c>
      <c r="I2656" s="138" t="s">
        <v>985</v>
      </c>
    </row>
    <row r="2657" spans="1:9" s="11" customFormat="1" ht="9.9499999999999993" customHeight="1">
      <c r="A2657" s="135"/>
      <c r="B2657" s="16"/>
      <c r="C2657" s="16"/>
      <c r="D2657" s="16"/>
      <c r="E2657" s="44" t="s">
        <v>990</v>
      </c>
      <c r="F2657" s="45" t="s">
        <v>464</v>
      </c>
      <c r="G2657" s="147">
        <v>0.11</v>
      </c>
      <c r="H2657" s="133" t="s">
        <v>992</v>
      </c>
      <c r="I2657" s="51">
        <f>ROUND(G2657*H2657,2)</f>
        <v>1.65</v>
      </c>
    </row>
    <row r="2658" spans="1:9" s="11" customFormat="1" ht="13.7" customHeight="1">
      <c r="A2658" s="98"/>
      <c r="B2658" s="98"/>
      <c r="C2658" s="98"/>
      <c r="D2658" s="98"/>
      <c r="E2658" s="199" t="s">
        <v>871</v>
      </c>
      <c r="F2658" s="199" t="s">
        <v>464</v>
      </c>
      <c r="G2658" s="146">
        <v>0.11</v>
      </c>
      <c r="H2658" s="210">
        <v>19.09</v>
      </c>
      <c r="I2658" s="51">
        <f>ROUND(G2658*H2658,2)</f>
        <v>2.1</v>
      </c>
    </row>
    <row r="2659" spans="1:9" s="11" customFormat="1" ht="13.7" customHeight="1">
      <c r="A2659" s="98"/>
      <c r="B2659" s="98"/>
      <c r="C2659" s="98"/>
      <c r="D2659" s="98"/>
      <c r="E2659" s="199" t="s">
        <v>1131</v>
      </c>
      <c r="F2659" s="199" t="s">
        <v>297</v>
      </c>
      <c r="G2659" s="118" t="s">
        <v>501</v>
      </c>
      <c r="H2659" s="121">
        <v>1.95</v>
      </c>
      <c r="I2659" s="51">
        <f>ROUND(G2659*H2659,2)</f>
        <v>1.95</v>
      </c>
    </row>
    <row r="2660" spans="1:9" s="11" customFormat="1" ht="13.7" customHeight="1">
      <c r="A2660" s="135"/>
      <c r="B2660" s="16"/>
      <c r="C2660" s="16"/>
      <c r="D2660" s="16"/>
      <c r="E2660" s="124"/>
      <c r="F2660" s="177" t="s">
        <v>451</v>
      </c>
      <c r="G2660" s="178"/>
      <c r="H2660" s="179"/>
      <c r="I2660" s="200">
        <f>SUM(I2657:I2659)</f>
        <v>5.7</v>
      </c>
    </row>
    <row r="2661" spans="1:9" s="11" customFormat="1" ht="30" customHeight="1">
      <c r="A2661" s="196">
        <v>4338</v>
      </c>
      <c r="B2661" s="110" t="s">
        <v>244</v>
      </c>
      <c r="C2661" s="110" t="s">
        <v>12</v>
      </c>
      <c r="D2661" s="132">
        <v>91890</v>
      </c>
      <c r="E2661" s="111" t="str">
        <f>VLOOKUP(D2661,SERVIÇOS_AGOST!$A$7:$D$7425,2,0)</f>
        <v>CURVA 90 GRAUS PARA ELETRODUTO, PVC, ROSCÁVEL, DN 25 MM (3/4"), PARA CIRCUITOS TERMINAIS, INSTALADA EM FORRO - FORNECIMENTO E INSTALAÇÃO. AF_12/2015</v>
      </c>
      <c r="F2661" s="112" t="str">
        <f>VLOOKUP(D2661,SERVIÇOS_AGOST!$A$7:$D$7425,3,0)</f>
        <v>UN</v>
      </c>
      <c r="G2661" s="129">
        <f>VLOOKUP(D2661,SERVIÇOS_AGOST!$A$7:$D$7425,4,0)</f>
        <v>7.86</v>
      </c>
      <c r="H2661" s="114">
        <v>7.86</v>
      </c>
      <c r="I2661" s="115"/>
    </row>
    <row r="2662" spans="1:9" s="11" customFormat="1" ht="9.9499999999999993" customHeight="1">
      <c r="A2662" s="64"/>
      <c r="B2662" s="65"/>
      <c r="C2662" s="65"/>
      <c r="D2662" s="65"/>
      <c r="E2662" s="136" t="s">
        <v>442</v>
      </c>
      <c r="F2662" s="125" t="s">
        <v>19</v>
      </c>
      <c r="G2662" s="137" t="s">
        <v>984</v>
      </c>
      <c r="H2662" s="97" t="s">
        <v>443</v>
      </c>
      <c r="I2662" s="138" t="s">
        <v>985</v>
      </c>
    </row>
    <row r="2663" spans="1:9" s="11" customFormat="1" ht="9.9499999999999993" customHeight="1">
      <c r="A2663" s="135"/>
      <c r="B2663" s="16"/>
      <c r="C2663" s="16"/>
      <c r="D2663" s="16"/>
      <c r="E2663" s="44" t="s">
        <v>990</v>
      </c>
      <c r="F2663" s="45" t="s">
        <v>464</v>
      </c>
      <c r="G2663" s="147">
        <v>0.14000000000000001</v>
      </c>
      <c r="H2663" s="133" t="s">
        <v>992</v>
      </c>
      <c r="I2663" s="51">
        <f>ROUND(G2663*H2663,2)</f>
        <v>2.11</v>
      </c>
    </row>
    <row r="2664" spans="1:9" s="11" customFormat="1" ht="9.9499999999999993" customHeight="1">
      <c r="E2664" s="44" t="s">
        <v>871</v>
      </c>
      <c r="F2664" s="45" t="s">
        <v>464</v>
      </c>
      <c r="G2664" s="184">
        <v>0.14000000000000001</v>
      </c>
      <c r="H2664" s="210">
        <v>19.09</v>
      </c>
      <c r="I2664" s="51">
        <f>ROUND(G2664*H2664,2)</f>
        <v>2.67</v>
      </c>
    </row>
    <row r="2665" spans="1:9" s="11" customFormat="1" ht="9.9499999999999993" customHeight="1">
      <c r="E2665" s="159" t="s">
        <v>1132</v>
      </c>
      <c r="F2665" s="45" t="s">
        <v>297</v>
      </c>
      <c r="G2665" s="192" t="s">
        <v>501</v>
      </c>
      <c r="H2665" s="121">
        <v>2.2200000000000002</v>
      </c>
      <c r="I2665" s="51">
        <f>ROUND(G2665*H2665,2)</f>
        <v>2.2200000000000002</v>
      </c>
    </row>
    <row r="2666" spans="1:9" s="11" customFormat="1" ht="13.7" customHeight="1">
      <c r="A2666" s="135"/>
      <c r="B2666" s="16"/>
      <c r="C2666" s="16"/>
      <c r="D2666" s="16"/>
      <c r="E2666" s="124"/>
      <c r="F2666" s="177" t="s">
        <v>451</v>
      </c>
      <c r="G2666" s="178"/>
      <c r="H2666" s="179"/>
      <c r="I2666" s="200">
        <f>SUM(I2663:I2665)</f>
        <v>7</v>
      </c>
    </row>
    <row r="2667" spans="1:9" s="11" customFormat="1" ht="30" customHeight="1">
      <c r="A2667" s="196">
        <v>4339</v>
      </c>
      <c r="B2667" s="110" t="s">
        <v>244</v>
      </c>
      <c r="C2667" s="110" t="s">
        <v>12</v>
      </c>
      <c r="D2667" s="132">
        <v>91893</v>
      </c>
      <c r="E2667" s="111" t="str">
        <f>VLOOKUP(D2667,SERVIÇOS_AGOST!$A$7:$D$7425,2,0)</f>
        <v>CURVA 90 GRAUS PARA ELETRODUTO, PVC, ROSCÁVEL, DN 32 MM (1"), PARA CIRCUITOS TERMINAIS, INSTALADA EM FORRO - FORNECIMENTO E INSTALAÇÃO. AF_12/2015</v>
      </c>
      <c r="F2667" s="112" t="str">
        <f>VLOOKUP(D2667,SERVIÇOS_AGOST!$A$7:$D$7425,3,0)</f>
        <v>UN</v>
      </c>
      <c r="G2667" s="129">
        <f>VLOOKUP(D2667,SERVIÇOS_AGOST!$A$7:$D$7425,4,0)</f>
        <v>10.77</v>
      </c>
      <c r="H2667" s="114">
        <v>10.77</v>
      </c>
      <c r="I2667" s="115"/>
    </row>
    <row r="2668" spans="1:9" s="11" customFormat="1" ht="9.9499999999999993" customHeight="1">
      <c r="A2668" s="64"/>
      <c r="B2668" s="65"/>
      <c r="C2668" s="65"/>
      <c r="D2668" s="65"/>
      <c r="E2668" s="136" t="s">
        <v>442</v>
      </c>
      <c r="F2668" s="125" t="s">
        <v>19</v>
      </c>
      <c r="G2668" s="137" t="s">
        <v>984</v>
      </c>
      <c r="H2668" s="97" t="s">
        <v>443</v>
      </c>
      <c r="I2668" s="138" t="s">
        <v>985</v>
      </c>
    </row>
    <row r="2669" spans="1:9" s="11" customFormat="1" ht="9.9499999999999993" customHeight="1">
      <c r="A2669" s="135"/>
      <c r="B2669" s="16"/>
      <c r="C2669" s="16"/>
      <c r="D2669" s="16"/>
      <c r="E2669" s="44" t="s">
        <v>990</v>
      </c>
      <c r="F2669" s="45" t="s">
        <v>464</v>
      </c>
      <c r="G2669" s="147">
        <v>0.18</v>
      </c>
      <c r="H2669" s="133" t="s">
        <v>992</v>
      </c>
      <c r="I2669" s="51">
        <f>ROUND(G2669*H2669,2)</f>
        <v>2.71</v>
      </c>
    </row>
    <row r="2670" spans="1:9" s="11" customFormat="1" ht="13.7" customHeight="1">
      <c r="A2670" s="98"/>
      <c r="B2670" s="98"/>
      <c r="C2670" s="98"/>
      <c r="D2670" s="98"/>
      <c r="E2670" s="199" t="s">
        <v>871</v>
      </c>
      <c r="F2670" s="199" t="s">
        <v>464</v>
      </c>
      <c r="G2670" s="146">
        <v>0.18</v>
      </c>
      <c r="H2670" s="210">
        <v>19.09</v>
      </c>
      <c r="I2670" s="51">
        <f>ROUND(G2670*H2670,2)</f>
        <v>3.44</v>
      </c>
    </row>
    <row r="2671" spans="1:9" s="11" customFormat="1" ht="13.7" customHeight="1">
      <c r="A2671" s="98"/>
      <c r="B2671" s="98"/>
      <c r="C2671" s="98"/>
      <c r="D2671" s="98"/>
      <c r="E2671" s="239" t="s">
        <v>1133</v>
      </c>
      <c r="F2671" s="199" t="s">
        <v>297</v>
      </c>
      <c r="G2671" s="118" t="s">
        <v>501</v>
      </c>
      <c r="H2671" s="121">
        <v>3.36</v>
      </c>
      <c r="I2671" s="51">
        <f>ROUND(G2671*H2671,2)</f>
        <v>3.36</v>
      </c>
    </row>
    <row r="2672" spans="1:9" s="11" customFormat="1" ht="13.7" customHeight="1">
      <c r="A2672" s="135"/>
      <c r="B2672" s="16"/>
      <c r="C2672" s="16"/>
      <c r="D2672" s="16"/>
      <c r="E2672" s="124"/>
      <c r="F2672" s="177" t="s">
        <v>451</v>
      </c>
      <c r="G2672" s="178"/>
      <c r="H2672" s="179"/>
      <c r="I2672" s="200">
        <f>SUM(I2669:I2671)</f>
        <v>9.51</v>
      </c>
    </row>
    <row r="2673" spans="1:9" s="11" customFormat="1" ht="30" customHeight="1">
      <c r="A2673" s="196">
        <v>4340</v>
      </c>
      <c r="B2673" s="110" t="s">
        <v>244</v>
      </c>
      <c r="C2673" s="110" t="s">
        <v>12</v>
      </c>
      <c r="D2673" s="132">
        <v>91896</v>
      </c>
      <c r="E2673" s="111" t="str">
        <f>VLOOKUP(D2673,SERVIÇOS_AGOST!$A$7:$D$7425,2,0)</f>
        <v>CURVA 90 GRAUS PARA ELETRODUTO, PVC, ROSCÁVEL, DN 40 MM (1 1/4"), PARA CIRCUITOS TERMINAIS, INSTALADA EM FORRO - FORNECIMENTO E INSTALAÇÃO. AF_12/2015</v>
      </c>
      <c r="F2673" s="112" t="str">
        <f>VLOOKUP(D2673,SERVIÇOS_AGOST!$A$7:$D$7425,3,0)</f>
        <v>UN</v>
      </c>
      <c r="G2673" s="129">
        <f>VLOOKUP(D2673,SERVIÇOS_AGOST!$A$7:$D$7425,4,0)</f>
        <v>13.12</v>
      </c>
      <c r="H2673" s="114">
        <v>13.12</v>
      </c>
      <c r="I2673" s="115"/>
    </row>
    <row r="2674" spans="1:9" s="11" customFormat="1" ht="9.9499999999999993" customHeight="1">
      <c r="A2674" s="64"/>
      <c r="B2674" s="65"/>
      <c r="C2674" s="65"/>
      <c r="D2674" s="65"/>
      <c r="E2674" s="136" t="s">
        <v>442</v>
      </c>
      <c r="F2674" s="125" t="s">
        <v>19</v>
      </c>
      <c r="G2674" s="137" t="s">
        <v>984</v>
      </c>
      <c r="H2674" s="97" t="s">
        <v>443</v>
      </c>
      <c r="I2674" s="138" t="s">
        <v>985</v>
      </c>
    </row>
    <row r="2675" spans="1:9" s="11" customFormat="1" ht="9.9499999999999993" customHeight="1">
      <c r="A2675" s="135"/>
      <c r="B2675" s="16"/>
      <c r="C2675" s="16"/>
      <c r="D2675" s="16"/>
      <c r="E2675" s="44" t="s">
        <v>990</v>
      </c>
      <c r="F2675" s="45" t="s">
        <v>464</v>
      </c>
      <c r="G2675" s="147">
        <v>0.22</v>
      </c>
      <c r="H2675" s="133" t="s">
        <v>992</v>
      </c>
      <c r="I2675" s="51">
        <f>ROUND(G2675*H2675,2)</f>
        <v>3.31</v>
      </c>
    </row>
    <row r="2676" spans="1:9" s="11" customFormat="1" ht="13.7" customHeight="1">
      <c r="A2676" s="98"/>
      <c r="B2676" s="98"/>
      <c r="C2676" s="98"/>
      <c r="D2676" s="98"/>
      <c r="E2676" s="199" t="s">
        <v>871</v>
      </c>
      <c r="F2676" s="199" t="s">
        <v>464</v>
      </c>
      <c r="G2676" s="146">
        <v>0.24</v>
      </c>
      <c r="H2676" s="210">
        <v>19.09</v>
      </c>
      <c r="I2676" s="51">
        <f>ROUND(G2676*H2676,2)</f>
        <v>4.58</v>
      </c>
    </row>
    <row r="2677" spans="1:9" s="11" customFormat="1" ht="13.7" customHeight="1">
      <c r="A2677" s="98"/>
      <c r="B2677" s="98"/>
      <c r="C2677" s="98"/>
      <c r="D2677" s="98"/>
      <c r="E2677" s="239" t="s">
        <v>1134</v>
      </c>
      <c r="F2677" s="199" t="s">
        <v>297</v>
      </c>
      <c r="G2677" s="118" t="s">
        <v>501</v>
      </c>
      <c r="H2677" s="121">
        <v>3.8</v>
      </c>
      <c r="I2677" s="51">
        <f>ROUND(G2677*H2677,2)</f>
        <v>3.8</v>
      </c>
    </row>
    <row r="2678" spans="1:9" s="11" customFormat="1" ht="13.7" customHeight="1">
      <c r="A2678" s="135"/>
      <c r="B2678" s="16"/>
      <c r="C2678" s="16"/>
      <c r="D2678" s="16"/>
      <c r="E2678" s="124"/>
      <c r="F2678" s="177" t="s">
        <v>451</v>
      </c>
      <c r="G2678" s="178"/>
      <c r="H2678" s="179"/>
      <c r="I2678" s="200">
        <f>SUM(I2675:I2677)</f>
        <v>11.690000000000001</v>
      </c>
    </row>
    <row r="2679" spans="1:9" s="11" customFormat="1" ht="25.7" customHeight="1">
      <c r="A2679" s="196">
        <v>4341</v>
      </c>
      <c r="B2679" s="110" t="s">
        <v>244</v>
      </c>
      <c r="C2679" s="110" t="s">
        <v>12</v>
      </c>
      <c r="D2679" s="132">
        <v>91899</v>
      </c>
      <c r="E2679" s="111" t="str">
        <f>VLOOKUP(D2679,SERVIÇOS_AGOST!$A$7:$D$7425,2,0)</f>
        <v>CURVA 90 GRAUS PARA ELETRODUTO, PVC, ROSCÁVEL, DN 20 MM (1/2"), PARA CIRCUITOS TERMINAIS, INSTALADA EM LAJE - FORNECIMENTO E INSTALAÇÃO. AF_12/2015</v>
      </c>
      <c r="F2679" s="112" t="str">
        <f>VLOOKUP(D2679,SERVIÇOS_AGOST!$A$7:$D$7425,3,0)</f>
        <v>UN</v>
      </c>
      <c r="G2679" s="129">
        <f>VLOOKUP(D2679,SERVIÇOS_AGOST!$A$7:$D$7425,4,0)</f>
        <v>8.07</v>
      </c>
      <c r="H2679" s="114">
        <v>8.07</v>
      </c>
      <c r="I2679" s="115"/>
    </row>
    <row r="2680" spans="1:9" s="11" customFormat="1" ht="13.7" customHeight="1">
      <c r="A2680" s="135"/>
      <c r="B2680" s="16"/>
      <c r="C2680" s="16"/>
      <c r="D2680" s="16"/>
      <c r="E2680" s="50" t="s">
        <v>990</v>
      </c>
      <c r="F2680" s="216" t="s">
        <v>464</v>
      </c>
      <c r="G2680" s="147">
        <v>0.15</v>
      </c>
      <c r="H2680" s="133" t="s">
        <v>992</v>
      </c>
      <c r="I2680" s="51">
        <f>ROUND(G2680*H2680,2)</f>
        <v>2.2599999999999998</v>
      </c>
    </row>
    <row r="2681" spans="1:9" s="11" customFormat="1" ht="13.7" customHeight="1">
      <c r="A2681" s="135"/>
      <c r="B2681" s="16"/>
      <c r="C2681" s="16"/>
      <c r="D2681" s="16"/>
      <c r="E2681" s="50" t="s">
        <v>871</v>
      </c>
      <c r="F2681" s="216" t="s">
        <v>464</v>
      </c>
      <c r="G2681" s="147">
        <v>0.15</v>
      </c>
      <c r="H2681" s="210">
        <v>19.09</v>
      </c>
      <c r="I2681" s="51">
        <f>ROUND(G2681*H2681,2)</f>
        <v>2.86</v>
      </c>
    </row>
    <row r="2682" spans="1:9" s="11" customFormat="1" ht="13.7" customHeight="1">
      <c r="A2682" s="240"/>
      <c r="B2682" s="240"/>
      <c r="C2682" s="240"/>
      <c r="D2682" s="240"/>
      <c r="E2682" s="241" t="s">
        <v>1135</v>
      </c>
      <c r="F2682" s="242" t="s">
        <v>297</v>
      </c>
      <c r="G2682" s="243" t="s">
        <v>501</v>
      </c>
      <c r="H2682" s="244">
        <v>2.2000000000000002</v>
      </c>
      <c r="I2682" s="51">
        <f>ROUND(G2682*H2682,2)</f>
        <v>2.2000000000000002</v>
      </c>
    </row>
    <row r="2683" spans="1:9" s="11" customFormat="1" ht="13.7" customHeight="1">
      <c r="A2683" s="28"/>
      <c r="B2683" s="28"/>
      <c r="C2683" s="28"/>
      <c r="D2683" s="28"/>
      <c r="E2683" s="30"/>
      <c r="F2683" s="177" t="s">
        <v>451</v>
      </c>
      <c r="G2683" s="178"/>
      <c r="H2683" s="179"/>
      <c r="I2683" s="200">
        <f>SUM(I2680:I2682)</f>
        <v>7.3199999999999994</v>
      </c>
    </row>
    <row r="2684" spans="1:9" s="11" customFormat="1" ht="25.7" customHeight="1">
      <c r="A2684" s="196">
        <v>4342</v>
      </c>
      <c r="B2684" s="110" t="s">
        <v>244</v>
      </c>
      <c r="C2684" s="110" t="s">
        <v>12</v>
      </c>
      <c r="D2684" s="132">
        <v>91902</v>
      </c>
      <c r="E2684" s="111" t="str">
        <f>VLOOKUP(D2684,SERVIÇOS_AGOST!$A$7:$D$7425,2,0)</f>
        <v>CURVA 90 GRAUS PARA ELETRODUTO, PVC, ROSCÁVEL, DN 25 MM (3/4"), PARA CIRCUITOS TERMINAIS, INSTALADA EM LAJE - FORNECIMENTO E INSTALAÇÃO. AF_12/2015</v>
      </c>
      <c r="F2684" s="112" t="str">
        <f>VLOOKUP(D2684,SERVIÇOS_AGOST!$A$7:$D$7425,3,0)</f>
        <v>UN</v>
      </c>
      <c r="G2684" s="129">
        <f>VLOOKUP(D2684,SERVIÇOS_AGOST!$A$7:$D$7425,4,0)</f>
        <v>9.2899999999999991</v>
      </c>
      <c r="H2684" s="114">
        <v>9.2899999999999991</v>
      </c>
      <c r="I2684" s="115"/>
    </row>
    <row r="2685" spans="1:9" s="11" customFormat="1" ht="13.7" customHeight="1">
      <c r="A2685" s="135"/>
      <c r="B2685" s="16"/>
      <c r="C2685" s="16"/>
      <c r="D2685" s="16"/>
      <c r="E2685" s="50" t="s">
        <v>990</v>
      </c>
      <c r="F2685" s="216" t="s">
        <v>464</v>
      </c>
      <c r="G2685" s="147">
        <v>0.18</v>
      </c>
      <c r="H2685" s="133" t="s">
        <v>992</v>
      </c>
      <c r="I2685" s="51">
        <f>ROUND(G2685*H2685,2)</f>
        <v>2.71</v>
      </c>
    </row>
    <row r="2686" spans="1:9" s="11" customFormat="1" ht="13.7" customHeight="1">
      <c r="A2686" s="135"/>
      <c r="B2686" s="16"/>
      <c r="C2686" s="16"/>
      <c r="D2686" s="16"/>
      <c r="E2686" s="50" t="s">
        <v>871</v>
      </c>
      <c r="F2686" s="216" t="s">
        <v>464</v>
      </c>
      <c r="G2686" s="147">
        <v>0.18</v>
      </c>
      <c r="H2686" s="210">
        <v>19.09</v>
      </c>
      <c r="I2686" s="51">
        <f>ROUND(G2686*H2686,2)</f>
        <v>3.44</v>
      </c>
    </row>
    <row r="2687" spans="1:9" s="11" customFormat="1" ht="13.7" customHeight="1">
      <c r="A2687" s="135"/>
      <c r="B2687" s="16"/>
      <c r="C2687" s="16"/>
      <c r="D2687" s="16"/>
      <c r="E2687" s="159" t="s">
        <v>1132</v>
      </c>
      <c r="F2687" s="45" t="s">
        <v>297</v>
      </c>
      <c r="G2687" s="192" t="s">
        <v>501</v>
      </c>
      <c r="H2687" s="121">
        <v>2.2200000000000002</v>
      </c>
      <c r="I2687" s="51">
        <f>ROUND(G2687*H2687,2)</f>
        <v>2.2200000000000002</v>
      </c>
    </row>
    <row r="2688" spans="1:9" s="11" customFormat="1" ht="13.7" customHeight="1">
      <c r="F2688" s="177" t="s">
        <v>451</v>
      </c>
      <c r="G2688" s="178"/>
      <c r="H2688" s="179"/>
      <c r="I2688" s="200">
        <f>SUM(I2685:I2687)</f>
        <v>8.370000000000001</v>
      </c>
    </row>
    <row r="2689" spans="1:9" s="11" customFormat="1" ht="25.7" customHeight="1">
      <c r="A2689" s="196">
        <v>4343</v>
      </c>
      <c r="B2689" s="110" t="s">
        <v>244</v>
      </c>
      <c r="C2689" s="110" t="s">
        <v>12</v>
      </c>
      <c r="D2689" s="132">
        <v>91904</v>
      </c>
      <c r="E2689" s="111" t="str">
        <f>VLOOKUP(D2689,SERVIÇOS_AGOST!$A$7:$D$7425,2,0)</f>
        <v>CURVA 180 GRAUS PARA ELETRODUTO, PVC, ROSCÁVEL, DN 25 MM (3/4"), PARA CIRCUITOS TERMINAIS, INSTALADA EM LAJE - FORNECIMENTO E INSTALAÇÃO. AF_12/2015</v>
      </c>
      <c r="F2689" s="112" t="str">
        <f>VLOOKUP(D2689,SERVIÇOS_AGOST!$A$7:$D$7425,3,0)</f>
        <v>UN</v>
      </c>
      <c r="G2689" s="129">
        <f>VLOOKUP(D2689,SERVIÇOS_AGOST!$A$7:$D$7425,4,0)</f>
        <v>11.01</v>
      </c>
      <c r="H2689" s="114">
        <v>11.01</v>
      </c>
      <c r="I2689" s="115"/>
    </row>
    <row r="2690" spans="1:9" s="11" customFormat="1" ht="13.7" customHeight="1">
      <c r="A2690" s="135"/>
      <c r="B2690" s="16"/>
      <c r="C2690" s="16"/>
      <c r="D2690" s="16"/>
      <c r="E2690" s="50" t="s">
        <v>990</v>
      </c>
      <c r="F2690" s="216" t="s">
        <v>464</v>
      </c>
      <c r="G2690" s="147">
        <v>0.18</v>
      </c>
      <c r="H2690" s="133" t="s">
        <v>992</v>
      </c>
      <c r="I2690" s="51">
        <f>ROUND(G2690*H2690,2)</f>
        <v>2.71</v>
      </c>
    </row>
    <row r="2691" spans="1:9" s="11" customFormat="1" ht="13.7" customHeight="1">
      <c r="A2691" s="135"/>
      <c r="B2691" s="16"/>
      <c r="C2691" s="16"/>
      <c r="D2691" s="16"/>
      <c r="E2691" s="50" t="s">
        <v>871</v>
      </c>
      <c r="F2691" s="216" t="s">
        <v>464</v>
      </c>
      <c r="G2691" s="147">
        <v>0.18</v>
      </c>
      <c r="H2691" s="210">
        <v>19.09</v>
      </c>
      <c r="I2691" s="51">
        <f>ROUND(G2691*H2691,2)</f>
        <v>3.44</v>
      </c>
    </row>
    <row r="2692" spans="1:9" s="11" customFormat="1" ht="13.7" customHeight="1">
      <c r="A2692" s="135"/>
      <c r="B2692" s="16"/>
      <c r="C2692" s="16"/>
      <c r="D2692" s="16"/>
      <c r="E2692" s="50" t="s">
        <v>1136</v>
      </c>
      <c r="F2692" s="216" t="s">
        <v>297</v>
      </c>
      <c r="G2692" s="147">
        <v>1</v>
      </c>
      <c r="H2692" s="121">
        <v>3.82</v>
      </c>
      <c r="I2692" s="51">
        <f>ROUND(G2692*H2692,2)</f>
        <v>3.82</v>
      </c>
    </row>
    <row r="2693" spans="1:9" s="11" customFormat="1" ht="13.7" customHeight="1">
      <c r="A2693" s="135"/>
      <c r="B2693" s="16"/>
      <c r="C2693" s="16"/>
      <c r="D2693" s="16"/>
      <c r="E2693" s="124"/>
      <c r="F2693" s="177" t="s">
        <v>451</v>
      </c>
      <c r="G2693" s="178"/>
      <c r="H2693" s="179"/>
      <c r="I2693" s="200">
        <f>SUM(I2690:I2692)</f>
        <v>9.9700000000000006</v>
      </c>
    </row>
    <row r="2694" spans="1:9" s="11" customFormat="1" ht="25.7" customHeight="1">
      <c r="A2694" s="245">
        <v>4344</v>
      </c>
      <c r="B2694" s="149" t="s">
        <v>244</v>
      </c>
      <c r="C2694" s="149" t="s">
        <v>12</v>
      </c>
      <c r="D2694" s="150">
        <v>91905</v>
      </c>
      <c r="E2694" s="151" t="str">
        <f>VLOOKUP(D2694,SERVIÇOS_AGOST!$A$7:$D$7425,2,0)</f>
        <v>CURVA 90 GRAUS PARA ELETRODUTO, PVC, ROSCÁVEL, DN 32 MM (1"), PARA CIRCUITOS TERMINAIS, INSTALADA EM LAJE - FORNECIMENTO E INSTALAÇÃO. AF_12/2015</v>
      </c>
      <c r="F2694" s="152" t="str">
        <f>VLOOKUP(D2694,SERVIÇOS_AGOST!$A$7:$D$7425,3,0)</f>
        <v>UN</v>
      </c>
      <c r="G2694" s="153">
        <f>VLOOKUP(D2694,SERVIÇOS_AGOST!$A$7:$D$7425,4,0)</f>
        <v>12.21</v>
      </c>
      <c r="H2694" s="154">
        <v>12.21</v>
      </c>
      <c r="I2694" s="155"/>
    </row>
    <row r="2695" spans="1:9" s="11" customFormat="1" ht="13.7" customHeight="1">
      <c r="A2695" s="246"/>
      <c r="B2695" s="246"/>
      <c r="C2695" s="246"/>
      <c r="D2695" s="247"/>
      <c r="E2695" s="239" t="s">
        <v>1133</v>
      </c>
      <c r="F2695" s="199" t="s">
        <v>297</v>
      </c>
      <c r="G2695" s="118" t="s">
        <v>501</v>
      </c>
      <c r="H2695" s="121">
        <v>3.36</v>
      </c>
      <c r="I2695" s="51">
        <f>ROUND(G2695*H2695,2)</f>
        <v>3.36</v>
      </c>
    </row>
    <row r="2696" spans="1:9" s="11" customFormat="1" ht="13.7" customHeight="1">
      <c r="A2696" s="135"/>
      <c r="B2696" s="16"/>
      <c r="C2696" s="16"/>
      <c r="D2696" s="16"/>
      <c r="E2696" s="50" t="s">
        <v>990</v>
      </c>
      <c r="F2696" s="216" t="s">
        <v>464</v>
      </c>
      <c r="G2696" s="147">
        <v>0.22</v>
      </c>
      <c r="H2696" s="133" t="s">
        <v>992</v>
      </c>
      <c r="I2696" s="51">
        <f>ROUND(G2696*H2696,2)</f>
        <v>3.31</v>
      </c>
    </row>
    <row r="2697" spans="1:9" s="11" customFormat="1" ht="13.7" customHeight="1">
      <c r="A2697" s="135"/>
      <c r="B2697" s="16"/>
      <c r="C2697" s="16"/>
      <c r="D2697" s="16"/>
      <c r="E2697" s="50" t="s">
        <v>871</v>
      </c>
      <c r="F2697" s="216" t="s">
        <v>464</v>
      </c>
      <c r="G2697" s="147">
        <v>0.22</v>
      </c>
      <c r="H2697" s="210">
        <v>19.09</v>
      </c>
      <c r="I2697" s="51">
        <f>ROUND(G2697*H2697,2)</f>
        <v>4.2</v>
      </c>
    </row>
    <row r="2698" spans="1:9" s="11" customFormat="1" ht="13.7" customHeight="1">
      <c r="A2698" s="135"/>
      <c r="B2698" s="16"/>
      <c r="C2698" s="16"/>
      <c r="D2698" s="16"/>
      <c r="E2698" s="124"/>
      <c r="F2698" s="177" t="s">
        <v>451</v>
      </c>
      <c r="G2698" s="178"/>
      <c r="H2698" s="179"/>
      <c r="I2698" s="200">
        <f>SUM(I2695:I2697)</f>
        <v>10.870000000000001</v>
      </c>
    </row>
    <row r="2699" spans="1:9" s="11" customFormat="1" ht="25.7" customHeight="1">
      <c r="A2699" s="196">
        <v>4345</v>
      </c>
      <c r="B2699" s="110" t="s">
        <v>244</v>
      </c>
      <c r="C2699" s="110" t="s">
        <v>12</v>
      </c>
      <c r="D2699" s="132">
        <v>91908</v>
      </c>
      <c r="E2699" s="111" t="str">
        <f>VLOOKUP(D2699,SERVIÇOS_AGOST!$A$7:$D$7425,2,0)</f>
        <v>CURVA 90 GRAUS PARA ELETRODUTO, PVC, ROSCÁVEL, DN 40 MM (1 1/4"), PARA CIRCUITOS TERMINAIS, INSTALADA EM LAJE - FORNECIMENTO E INSTALAÇÃO. AF_12/2015</v>
      </c>
      <c r="F2699" s="112" t="str">
        <f>VLOOKUP(D2699,SERVIÇOS_AGOST!$A$7:$D$7425,3,0)</f>
        <v>UN</v>
      </c>
      <c r="G2699" s="129">
        <f>VLOOKUP(D2699,SERVIÇOS_AGOST!$A$7:$D$7425,4,0)</f>
        <v>14.59</v>
      </c>
      <c r="H2699" s="114">
        <v>14.59</v>
      </c>
      <c r="I2699" s="115"/>
    </row>
    <row r="2700" spans="1:9" s="11" customFormat="1" ht="13.7" customHeight="1">
      <c r="A2700" s="240"/>
      <c r="B2700" s="240"/>
      <c r="C2700" s="240"/>
      <c r="D2700" s="248"/>
      <c r="E2700" s="239" t="s">
        <v>1134</v>
      </c>
      <c r="F2700" s="199" t="s">
        <v>297</v>
      </c>
      <c r="G2700" s="118" t="s">
        <v>501</v>
      </c>
      <c r="H2700" s="121">
        <v>3.8</v>
      </c>
      <c r="I2700" s="51">
        <f>ROUND(G2700*H2700,2)</f>
        <v>3.8</v>
      </c>
    </row>
    <row r="2701" spans="1:9" s="11" customFormat="1" ht="13.7" customHeight="1">
      <c r="A2701" s="28"/>
      <c r="B2701" s="28"/>
      <c r="C2701" s="28"/>
      <c r="D2701" s="28"/>
      <c r="E2701" s="242" t="s">
        <v>990</v>
      </c>
      <c r="F2701" s="242" t="s">
        <v>464</v>
      </c>
      <c r="G2701" s="249" t="s">
        <v>1137</v>
      </c>
      <c r="H2701" s="133" t="s">
        <v>992</v>
      </c>
      <c r="I2701" s="51">
        <f>ROUND(G2701*H2701,2)</f>
        <v>4.62</v>
      </c>
    </row>
    <row r="2702" spans="1:9" s="11" customFormat="1" ht="13.7" customHeight="1">
      <c r="A2702" s="135"/>
      <c r="B2702" s="16"/>
      <c r="C2702" s="16"/>
      <c r="D2702" s="16"/>
      <c r="E2702" s="50" t="s">
        <v>871</v>
      </c>
      <c r="F2702" s="216" t="s">
        <v>464</v>
      </c>
      <c r="G2702" s="147">
        <v>0.307</v>
      </c>
      <c r="H2702" s="210">
        <v>19.09</v>
      </c>
      <c r="I2702" s="51">
        <f>ROUND(G2702*H2702,2)</f>
        <v>5.86</v>
      </c>
    </row>
    <row r="2703" spans="1:9" s="11" customFormat="1" ht="13.7" customHeight="1">
      <c r="A2703" s="135"/>
      <c r="B2703" s="16"/>
      <c r="C2703" s="16"/>
      <c r="D2703" s="16"/>
      <c r="E2703" s="124"/>
      <c r="F2703" s="177" t="s">
        <v>451</v>
      </c>
      <c r="G2703" s="178"/>
      <c r="H2703" s="179"/>
      <c r="I2703" s="200">
        <f>SUM(I2700:I2702)</f>
        <v>14.280000000000001</v>
      </c>
    </row>
    <row r="2704" spans="1:9" s="11" customFormat="1" ht="25.7" customHeight="1">
      <c r="A2704" s="196">
        <v>4346</v>
      </c>
      <c r="B2704" s="110" t="s">
        <v>244</v>
      </c>
      <c r="C2704" s="110" t="s">
        <v>12</v>
      </c>
      <c r="D2704" s="132">
        <v>91911</v>
      </c>
      <c r="E2704" s="111" t="str">
        <f>VLOOKUP(D2704,SERVIÇOS_AGOST!$A$7:$D$7425,2,0)</f>
        <v>CURVA 90 GRAUS PARA ELETRODUTO, PVC, ROSCÁVEL, DN 20 MM (1/2"), PARA CIRCUITOS TERMINAIS, INSTALADA EM PAREDE - FORNECIMENTO E INSTALAÇÃO. AF_12/2015</v>
      </c>
      <c r="F2704" s="112" t="str">
        <f>VLOOKUP(D2704,SERVIÇOS_AGOST!$A$7:$D$7425,3,0)</f>
        <v>UN</v>
      </c>
      <c r="G2704" s="129">
        <f>VLOOKUP(D2704,SERVIÇOS_AGOST!$A$7:$D$7425,4,0)</f>
        <v>9.7100000000000009</v>
      </c>
      <c r="H2704" s="114">
        <v>9.7100000000000009</v>
      </c>
      <c r="I2704" s="115"/>
    </row>
    <row r="2705" spans="1:9" s="11" customFormat="1" ht="13.7" customHeight="1">
      <c r="A2705" s="135"/>
      <c r="B2705" s="16"/>
      <c r="C2705" s="16"/>
      <c r="D2705" s="16"/>
      <c r="E2705" s="250" t="s">
        <v>1135</v>
      </c>
      <c r="F2705" s="251" t="s">
        <v>297</v>
      </c>
      <c r="G2705" s="252" t="s">
        <v>501</v>
      </c>
      <c r="H2705" s="244">
        <v>2.2000000000000002</v>
      </c>
      <c r="I2705" s="51">
        <f>ROUND(G2705*H2705,2)</f>
        <v>2.2000000000000002</v>
      </c>
    </row>
    <row r="2706" spans="1:9" s="11" customFormat="1" ht="13.7" customHeight="1">
      <c r="E2706" s="253" t="s">
        <v>990</v>
      </c>
      <c r="F2706" s="254" t="s">
        <v>464</v>
      </c>
      <c r="G2706" s="255" t="s">
        <v>1138</v>
      </c>
      <c r="H2706" s="133" t="s">
        <v>992</v>
      </c>
      <c r="I2706" s="51">
        <f>ROUND(G2706*H2706,2)</f>
        <v>3.23</v>
      </c>
    </row>
    <row r="2707" spans="1:9" s="11" customFormat="1" ht="13.7" customHeight="1">
      <c r="A2707" s="135"/>
      <c r="B2707" s="16"/>
      <c r="C2707" s="16"/>
      <c r="D2707" s="16"/>
      <c r="E2707" s="50" t="s">
        <v>871</v>
      </c>
      <c r="F2707" s="216" t="s">
        <v>464</v>
      </c>
      <c r="G2707" s="147">
        <v>0.215</v>
      </c>
      <c r="H2707" s="210">
        <v>19.09</v>
      </c>
      <c r="I2707" s="51">
        <f>ROUND(G2707*H2707,2)</f>
        <v>4.0999999999999996</v>
      </c>
    </row>
    <row r="2708" spans="1:9" s="11" customFormat="1" ht="13.7" customHeight="1">
      <c r="A2708" s="135"/>
      <c r="B2708" s="16"/>
      <c r="C2708" s="16"/>
      <c r="D2708" s="16"/>
      <c r="E2708" s="124"/>
      <c r="F2708" s="177" t="s">
        <v>451</v>
      </c>
      <c r="G2708" s="178"/>
      <c r="H2708" s="179"/>
      <c r="I2708" s="200">
        <f>SUM(I2705:I2707)</f>
        <v>9.5299999999999994</v>
      </c>
    </row>
    <row r="2709" spans="1:9" s="11" customFormat="1" ht="25.7" customHeight="1">
      <c r="A2709" s="196">
        <v>4347</v>
      </c>
      <c r="B2709" s="110" t="s">
        <v>244</v>
      </c>
      <c r="C2709" s="110" t="s">
        <v>12</v>
      </c>
      <c r="D2709" s="132">
        <v>91914</v>
      </c>
      <c r="E2709" s="111" t="str">
        <f>VLOOKUP(D2709,SERVIÇOS_AGOST!$A$7:$D$7425,2,0)</f>
        <v>CURVA 90 GRAUS PARA ELETRODUTO, PVC, ROSCÁVEL, DN 25 MM (3/4"), PARA CIRCUITOS TERMINAIS, INSTALADA EM PAREDE - FORNECIMENTO E INSTALAÇÃO. AF_12/2015</v>
      </c>
      <c r="F2709" s="112" t="str">
        <f>VLOOKUP(D2709,SERVIÇOS_AGOST!$A$7:$D$7425,3,0)</f>
        <v>UN</v>
      </c>
      <c r="G2709" s="129">
        <f>VLOOKUP(D2709,SERVIÇOS_AGOST!$A$7:$D$7425,4,0)</f>
        <v>10.56</v>
      </c>
      <c r="H2709" s="114">
        <v>10.56</v>
      </c>
      <c r="I2709" s="115"/>
    </row>
    <row r="2710" spans="1:9" s="11" customFormat="1" ht="13.7" customHeight="1">
      <c r="A2710" s="135"/>
      <c r="B2710" s="16"/>
      <c r="C2710" s="16"/>
      <c r="D2710" s="16"/>
      <c r="E2710" s="159" t="s">
        <v>1132</v>
      </c>
      <c r="F2710" s="45" t="s">
        <v>297</v>
      </c>
      <c r="G2710" s="192" t="s">
        <v>501</v>
      </c>
      <c r="H2710" s="121">
        <v>2.2200000000000002</v>
      </c>
      <c r="I2710" s="51">
        <f>ROUND(G2710*H2710,2)</f>
        <v>2.2200000000000002</v>
      </c>
    </row>
    <row r="2711" spans="1:9" s="11" customFormat="1" ht="13.7" customHeight="1">
      <c r="A2711" s="135"/>
      <c r="B2711" s="16"/>
      <c r="C2711" s="16"/>
      <c r="D2711" s="16"/>
      <c r="E2711" s="50" t="s">
        <v>990</v>
      </c>
      <c r="F2711" s="216" t="s">
        <v>464</v>
      </c>
      <c r="G2711" s="147">
        <v>0.23899999999999999</v>
      </c>
      <c r="H2711" s="133" t="s">
        <v>992</v>
      </c>
      <c r="I2711" s="51">
        <f>ROUND(G2711*H2711,2)</f>
        <v>3.59</v>
      </c>
    </row>
    <row r="2712" spans="1:9" s="11" customFormat="1" ht="13.7" customHeight="1">
      <c r="A2712" s="135"/>
      <c r="B2712" s="16"/>
      <c r="C2712" s="16"/>
      <c r="D2712" s="16"/>
      <c r="E2712" s="50" t="s">
        <v>871</v>
      </c>
      <c r="F2712" s="216" t="s">
        <v>464</v>
      </c>
      <c r="G2712" s="147">
        <v>0.23899999999999999</v>
      </c>
      <c r="H2712" s="210">
        <v>19.09</v>
      </c>
      <c r="I2712" s="51">
        <f>ROUND(G2712*H2712,2)</f>
        <v>4.5599999999999996</v>
      </c>
    </row>
    <row r="2713" spans="1:9" s="11" customFormat="1" ht="13.7" customHeight="1">
      <c r="A2713" s="135"/>
      <c r="B2713" s="16"/>
      <c r="C2713" s="16"/>
      <c r="D2713" s="16"/>
      <c r="E2713" s="124"/>
      <c r="F2713" s="177" t="s">
        <v>451</v>
      </c>
      <c r="G2713" s="178"/>
      <c r="H2713" s="179"/>
      <c r="I2713" s="200">
        <f>SUM(I2710:I2712)</f>
        <v>10.370000000000001</v>
      </c>
    </row>
    <row r="2714" spans="1:9" s="11" customFormat="1" ht="25.7" customHeight="1">
      <c r="A2714" s="196">
        <v>4348</v>
      </c>
      <c r="B2714" s="110" t="s">
        <v>244</v>
      </c>
      <c r="C2714" s="110" t="s">
        <v>12</v>
      </c>
      <c r="D2714" s="132">
        <v>91917</v>
      </c>
      <c r="E2714" s="111" t="str">
        <f>VLOOKUP(D2714,SERVIÇOS_AGOST!$A$7:$D$7425,2,0)</f>
        <v>CURVA 90 GRAUS PARA ELETRODUTO, PVC, ROSCÁVEL, DN 32 MM (1"), PARA CIRCUITOS TERMINAIS, INSTALADA EM PAREDE - FORNECIMENTO E INSTALAÇÃO. AF_12/2015</v>
      </c>
      <c r="F2714" s="112" t="str">
        <f>VLOOKUP(D2714,SERVIÇOS_AGOST!$A$7:$D$7425,3,0)</f>
        <v>UN</v>
      </c>
      <c r="G2714" s="129">
        <f>VLOOKUP(D2714,SERVIÇOS_AGOST!$A$7:$D$7425,4,0)</f>
        <v>12.96</v>
      </c>
      <c r="H2714" s="114">
        <v>12.96</v>
      </c>
      <c r="I2714" s="115"/>
    </row>
    <row r="2715" spans="1:9" s="11" customFormat="1" ht="13.7" customHeight="1">
      <c r="A2715" s="135"/>
      <c r="B2715" s="16"/>
      <c r="C2715" s="16"/>
      <c r="D2715" s="16"/>
      <c r="E2715" s="239" t="s">
        <v>1133</v>
      </c>
      <c r="F2715" s="199" t="s">
        <v>297</v>
      </c>
      <c r="G2715" s="118" t="s">
        <v>501</v>
      </c>
      <c r="H2715" s="121">
        <v>3.36</v>
      </c>
      <c r="I2715" s="51">
        <f>ROUND(G2715*H2715,2)</f>
        <v>3.36</v>
      </c>
    </row>
    <row r="2716" spans="1:9" s="11" customFormat="1" ht="13.7" customHeight="1">
      <c r="A2716" s="135"/>
      <c r="B2716" s="16"/>
      <c r="C2716" s="16"/>
      <c r="D2716" s="16"/>
      <c r="E2716" s="50" t="s">
        <v>990</v>
      </c>
      <c r="F2716" s="216" t="s">
        <v>464</v>
      </c>
      <c r="G2716" s="147">
        <v>0.27300000000000002</v>
      </c>
      <c r="H2716" s="133" t="s">
        <v>992</v>
      </c>
      <c r="I2716" s="51">
        <f>ROUND(G2716*H2716,2)</f>
        <v>4.1100000000000003</v>
      </c>
    </row>
    <row r="2717" spans="1:9" s="11" customFormat="1" ht="13.7" customHeight="1">
      <c r="E2717" s="194" t="s">
        <v>871</v>
      </c>
      <c r="F2717" s="231" t="s">
        <v>464</v>
      </c>
      <c r="G2717" s="256" t="s">
        <v>1139</v>
      </c>
      <c r="H2717" s="210">
        <v>19.09</v>
      </c>
      <c r="I2717" s="51">
        <f>ROUND(G2717*H2717,2)</f>
        <v>5.21</v>
      </c>
    </row>
    <row r="2718" spans="1:9" s="11" customFormat="1" ht="13.7" customHeight="1">
      <c r="A2718" s="135"/>
      <c r="B2718" s="16"/>
      <c r="C2718" s="16"/>
      <c r="D2718" s="16"/>
      <c r="E2718" s="124"/>
      <c r="F2718" s="177" t="s">
        <v>451</v>
      </c>
      <c r="G2718" s="178"/>
      <c r="H2718" s="179"/>
      <c r="I2718" s="200">
        <f>SUM(I2715:I2717)</f>
        <v>12.68</v>
      </c>
    </row>
    <row r="2719" spans="1:9" s="11" customFormat="1" ht="25.7" customHeight="1">
      <c r="A2719" s="196">
        <v>4349</v>
      </c>
      <c r="B2719" s="110" t="s">
        <v>244</v>
      </c>
      <c r="C2719" s="110" t="s">
        <v>12</v>
      </c>
      <c r="D2719" s="132">
        <v>91920</v>
      </c>
      <c r="E2719" s="111" t="str">
        <f>VLOOKUP(D2719,SERVIÇOS_AGOST!$A$7:$D$7425,2,0)</f>
        <v>CURVA 90 GRAUS PARA ELETRODUTO, PVC, ROSCÁVEL, DN 40 MM (1 1/4"), PARA CIRCUITOS TERMINAIS, INSTALADA EM PAREDE - FORNECIMENTO E INSTALAÇÃO. AF_12/2015</v>
      </c>
      <c r="F2719" s="112" t="str">
        <f>VLOOKUP(D2719,SERVIÇOS_AGOST!$A$7:$D$7425,3,0)</f>
        <v>UN</v>
      </c>
      <c r="G2719" s="129">
        <f>VLOOKUP(D2719,SERVIÇOS_AGOST!$A$7:$D$7425,4,0)</f>
        <v>14.76</v>
      </c>
      <c r="H2719" s="114">
        <v>14.76</v>
      </c>
      <c r="I2719" s="115"/>
    </row>
    <row r="2720" spans="1:9" s="11" customFormat="1" ht="13.7" customHeight="1">
      <c r="A2720" s="135"/>
      <c r="B2720" s="16"/>
      <c r="C2720" s="16"/>
      <c r="D2720" s="16"/>
      <c r="E2720" s="239" t="s">
        <v>1134</v>
      </c>
      <c r="F2720" s="199" t="s">
        <v>297</v>
      </c>
      <c r="G2720" s="118" t="s">
        <v>501</v>
      </c>
      <c r="H2720" s="121">
        <v>3.8</v>
      </c>
      <c r="I2720" s="51">
        <f>ROUND(G2720*H2720,2)</f>
        <v>3.8</v>
      </c>
    </row>
    <row r="2721" spans="1:9" s="11" customFormat="1" ht="13.7" customHeight="1">
      <c r="A2721" s="135"/>
      <c r="B2721" s="16"/>
      <c r="C2721" s="16"/>
      <c r="D2721" s="16"/>
      <c r="E2721" s="50" t="s">
        <v>990</v>
      </c>
      <c r="F2721" s="216" t="s">
        <v>464</v>
      </c>
      <c r="G2721" s="147">
        <v>0.312</v>
      </c>
      <c r="H2721" s="133" t="s">
        <v>992</v>
      </c>
      <c r="I2721" s="51">
        <f>ROUND(G2721*H2721,2)</f>
        <v>4.6900000000000004</v>
      </c>
    </row>
    <row r="2722" spans="1:9" s="11" customFormat="1" ht="13.7" customHeight="1">
      <c r="A2722" s="135"/>
      <c r="B2722" s="16"/>
      <c r="C2722" s="16"/>
      <c r="D2722" s="16"/>
      <c r="E2722" s="50" t="s">
        <v>871</v>
      </c>
      <c r="F2722" s="216" t="s">
        <v>464</v>
      </c>
      <c r="G2722" s="147">
        <v>0.312</v>
      </c>
      <c r="H2722" s="210">
        <v>19.09</v>
      </c>
      <c r="I2722" s="51">
        <f>ROUND(G2722*H2722,2)</f>
        <v>5.96</v>
      </c>
    </row>
    <row r="2723" spans="1:9" s="11" customFormat="1" ht="13.7" customHeight="1">
      <c r="F2723" s="177" t="s">
        <v>451</v>
      </c>
      <c r="G2723" s="178"/>
      <c r="H2723" s="179"/>
      <c r="I2723" s="200">
        <f>SUM(I2720:I2722)</f>
        <v>14.45</v>
      </c>
    </row>
    <row r="2724" spans="1:9" s="11" customFormat="1" ht="25.7" customHeight="1">
      <c r="A2724" s="196">
        <v>4350</v>
      </c>
      <c r="B2724" s="110" t="s">
        <v>244</v>
      </c>
      <c r="C2724" s="110" t="s">
        <v>12</v>
      </c>
      <c r="D2724" s="132">
        <v>93013</v>
      </c>
      <c r="E2724" s="111" t="str">
        <f>VLOOKUP(D2724,SERVIÇOS_AGOST!$A$7:$D$7425,2,0)</f>
        <v>LUVA PARA ELETRODUTO, PVC, ROSCÁVEL, DN 50 MM (1 1/2"), PARA REDE ENTERRADA DE DISTRIBUIÇÃO DE ENERGIA ELÉTRICA - FORNECIMENTO E INSTALAÇÃO. AF_12/2021</v>
      </c>
      <c r="F2724" s="112" t="str">
        <f>VLOOKUP(D2724,SERVIÇOS_AGOST!$A$7:$D$7425,3,0)</f>
        <v>UN</v>
      </c>
      <c r="G2724" s="129">
        <f>VLOOKUP(D2724,SERVIÇOS_AGOST!$A$7:$D$7425,4,0)</f>
        <v>10.76</v>
      </c>
      <c r="H2724" s="114">
        <v>10.76</v>
      </c>
      <c r="I2724" s="115"/>
    </row>
    <row r="2725" spans="1:9" s="11" customFormat="1" ht="13.7" customHeight="1">
      <c r="A2725" s="135"/>
      <c r="B2725" s="16"/>
      <c r="C2725" s="16"/>
      <c r="D2725" s="16"/>
      <c r="E2725" s="50" t="s">
        <v>1140</v>
      </c>
      <c r="F2725" s="216" t="s">
        <v>297</v>
      </c>
      <c r="G2725" s="147">
        <v>1</v>
      </c>
      <c r="H2725" s="119" t="s">
        <v>1141</v>
      </c>
      <c r="I2725" s="51">
        <f>ROUND(G2725*H2725,2)</f>
        <v>4.4000000000000004</v>
      </c>
    </row>
    <row r="2726" spans="1:9" s="11" customFormat="1" ht="13.7" customHeight="1">
      <c r="A2726" s="135"/>
      <c r="B2726" s="16"/>
      <c r="C2726" s="16"/>
      <c r="D2726" s="16"/>
      <c r="E2726" s="50" t="s">
        <v>990</v>
      </c>
      <c r="F2726" s="216" t="s">
        <v>464</v>
      </c>
      <c r="G2726" s="147">
        <v>0.1</v>
      </c>
      <c r="H2726" s="133" t="s">
        <v>992</v>
      </c>
      <c r="I2726" s="51">
        <f>ROUND(G2726*H2726,2)</f>
        <v>1.5</v>
      </c>
    </row>
    <row r="2727" spans="1:9" s="11" customFormat="1" ht="13.7" customHeight="1">
      <c r="A2727" s="135"/>
      <c r="B2727" s="16"/>
      <c r="C2727" s="16"/>
      <c r="D2727" s="16"/>
      <c r="E2727" s="50" t="s">
        <v>871</v>
      </c>
      <c r="F2727" s="216" t="s">
        <v>464</v>
      </c>
      <c r="G2727" s="147">
        <v>0.1</v>
      </c>
      <c r="H2727" s="210">
        <v>19.09</v>
      </c>
      <c r="I2727" s="51">
        <f>ROUND(G2727*H2727,2)</f>
        <v>1.91</v>
      </c>
    </row>
    <row r="2728" spans="1:9" s="11" customFormat="1" ht="13.7" customHeight="1">
      <c r="A2728" s="135"/>
      <c r="B2728" s="16"/>
      <c r="C2728" s="16"/>
      <c r="D2728" s="16"/>
      <c r="E2728" s="124"/>
      <c r="F2728" s="177" t="s">
        <v>451</v>
      </c>
      <c r="G2728" s="178"/>
      <c r="H2728" s="179"/>
      <c r="I2728" s="200">
        <f>SUM(I2725:I2727)</f>
        <v>7.8100000000000005</v>
      </c>
    </row>
    <row r="2729" spans="1:9" s="11" customFormat="1" ht="30" customHeight="1">
      <c r="A2729" s="196">
        <v>4351</v>
      </c>
      <c r="B2729" s="110" t="s">
        <v>244</v>
      </c>
      <c r="C2729" s="110" t="s">
        <v>12</v>
      </c>
      <c r="D2729" s="132">
        <v>93014</v>
      </c>
      <c r="E2729" s="111" t="str">
        <f>VLOOKUP(D2729,SERVIÇOS_AGOST!$A$7:$D$7425,2,0)</f>
        <v>LUVA PARA ELETRODUTO, PVC, ROSCÁVEL, DN 60 MM (2"), PARA REDE ENTERRADA DE DISTRIBUIÇÃO DE ENERGIA ELÉTRICA - FORNECIMENTO E INSTALAÇÃO. AF_12/2021</v>
      </c>
      <c r="F2729" s="112" t="str">
        <f>VLOOKUP(D2729,SERVIÇOS_AGOST!$A$7:$D$7425,3,0)</f>
        <v>UN</v>
      </c>
      <c r="G2729" s="129">
        <f>VLOOKUP(D2729,SERVIÇOS_AGOST!$A$7:$D$7425,4,0)</f>
        <v>13.3</v>
      </c>
      <c r="H2729" s="114">
        <v>13.3</v>
      </c>
      <c r="I2729" s="115"/>
    </row>
    <row r="2730" spans="1:9" s="11" customFormat="1" ht="13.7" customHeight="1">
      <c r="A2730" s="135"/>
      <c r="B2730" s="16"/>
      <c r="C2730" s="16"/>
      <c r="D2730" s="16"/>
      <c r="E2730" s="50" t="s">
        <v>1142</v>
      </c>
      <c r="F2730" s="216" t="s">
        <v>297</v>
      </c>
      <c r="G2730" s="147">
        <v>1</v>
      </c>
      <c r="H2730" s="119" t="s">
        <v>1143</v>
      </c>
      <c r="I2730" s="51">
        <f>ROUND(G2730*H2730,2)</f>
        <v>6.36</v>
      </c>
    </row>
    <row r="2731" spans="1:9" s="11" customFormat="1" ht="13.7" customHeight="1">
      <c r="A2731" s="135"/>
      <c r="B2731" s="16"/>
      <c r="C2731" s="16"/>
      <c r="D2731" s="16"/>
      <c r="E2731" s="50" t="s">
        <v>990</v>
      </c>
      <c r="F2731" s="216" t="s">
        <v>464</v>
      </c>
      <c r="G2731" s="147">
        <v>0.1</v>
      </c>
      <c r="H2731" s="133" t="s">
        <v>992</v>
      </c>
      <c r="I2731" s="51">
        <f>ROUND(G2731*H2731,2)</f>
        <v>1.5</v>
      </c>
    </row>
    <row r="2732" spans="1:9" s="11" customFormat="1" ht="13.7" customHeight="1">
      <c r="A2732" s="135"/>
      <c r="B2732" s="16"/>
      <c r="C2732" s="16"/>
      <c r="D2732" s="16"/>
      <c r="E2732" s="50" t="s">
        <v>871</v>
      </c>
      <c r="F2732" s="216" t="s">
        <v>464</v>
      </c>
      <c r="G2732" s="147">
        <v>0.1</v>
      </c>
      <c r="H2732" s="210">
        <v>19.09</v>
      </c>
      <c r="I2732" s="51">
        <f>ROUND(G2732*H2732,2)</f>
        <v>1.91</v>
      </c>
    </row>
    <row r="2733" spans="1:9" s="11" customFormat="1" ht="13.7" customHeight="1">
      <c r="A2733" s="135"/>
      <c r="B2733" s="16"/>
      <c r="C2733" s="16"/>
      <c r="D2733" s="16"/>
      <c r="E2733" s="124"/>
      <c r="F2733" s="177" t="s">
        <v>451</v>
      </c>
      <c r="G2733" s="178"/>
      <c r="H2733" s="179"/>
      <c r="I2733" s="200">
        <f>SUM(I2730:I2732)</f>
        <v>9.77</v>
      </c>
    </row>
    <row r="2734" spans="1:9" s="11" customFormat="1" ht="25.7" customHeight="1">
      <c r="A2734" s="196">
        <v>4352</v>
      </c>
      <c r="B2734" s="110" t="s">
        <v>244</v>
      </c>
      <c r="C2734" s="110" t="s">
        <v>12</v>
      </c>
      <c r="D2734" s="132">
        <v>93015</v>
      </c>
      <c r="E2734" s="111" t="str">
        <f>VLOOKUP(D2734,SERVIÇOS_AGOST!$A$7:$D$7425,2,0)</f>
        <v>LUVA PARA ELETRODUTO, PVC, ROSCÁVEL, DN 75 MM (2 1/2"), PARA REDE ENTERRADA DE DISTRIBUIÇÃO DE ENERGIA ELÉTRICA - FORNECIMENTO E INSTALAÇÃO. AF_12/2021</v>
      </c>
      <c r="F2734" s="112" t="str">
        <f>VLOOKUP(D2734,SERVIÇOS_AGOST!$A$7:$D$7425,3,0)</f>
        <v>UN</v>
      </c>
      <c r="G2734" s="129">
        <f>VLOOKUP(D2734,SERVIÇOS_AGOST!$A$7:$D$7425,4,0)</f>
        <v>20.54</v>
      </c>
      <c r="H2734" s="114">
        <v>20.54</v>
      </c>
      <c r="I2734" s="115"/>
    </row>
    <row r="2735" spans="1:9" s="11" customFormat="1" ht="13.7" customHeight="1">
      <c r="A2735" s="135"/>
      <c r="B2735" s="16"/>
      <c r="C2735" s="16"/>
      <c r="D2735" s="16"/>
      <c r="E2735" s="50" t="s">
        <v>1144</v>
      </c>
      <c r="F2735" s="216" t="s">
        <v>297</v>
      </c>
      <c r="G2735" s="147">
        <v>1</v>
      </c>
      <c r="H2735" s="119" t="s">
        <v>1145</v>
      </c>
      <c r="I2735" s="51">
        <f>ROUND(G2735*H2735,2)</f>
        <v>14.16</v>
      </c>
    </row>
    <row r="2736" spans="1:9" s="11" customFormat="1" ht="13.7" customHeight="1">
      <c r="A2736" s="135"/>
      <c r="B2736" s="16"/>
      <c r="C2736" s="16"/>
      <c r="D2736" s="16"/>
      <c r="E2736" s="50" t="s">
        <v>990</v>
      </c>
      <c r="F2736" s="216" t="s">
        <v>464</v>
      </c>
      <c r="G2736" s="147">
        <v>0.15</v>
      </c>
      <c r="H2736" s="133" t="s">
        <v>992</v>
      </c>
      <c r="I2736" s="51">
        <f>ROUND(G2736*H2736,2)</f>
        <v>2.2599999999999998</v>
      </c>
    </row>
    <row r="2737" spans="1:9" s="11" customFormat="1" ht="13.7" customHeight="1">
      <c r="A2737" s="135"/>
      <c r="B2737" s="16"/>
      <c r="C2737" s="16"/>
      <c r="D2737" s="16"/>
      <c r="E2737" s="50" t="s">
        <v>871</v>
      </c>
      <c r="F2737" s="216" t="s">
        <v>464</v>
      </c>
      <c r="G2737" s="147">
        <v>0.15</v>
      </c>
      <c r="H2737" s="210">
        <v>19.09</v>
      </c>
      <c r="I2737" s="51">
        <f>ROUND(G2737*H2737,2)</f>
        <v>2.86</v>
      </c>
    </row>
    <row r="2738" spans="1:9" s="11" customFormat="1" ht="13.7" customHeight="1">
      <c r="A2738" s="135"/>
      <c r="B2738" s="16"/>
      <c r="C2738" s="16"/>
      <c r="D2738" s="16"/>
      <c r="E2738" s="124"/>
      <c r="F2738" s="177" t="s">
        <v>451</v>
      </c>
      <c r="G2738" s="178"/>
      <c r="H2738" s="179"/>
      <c r="I2738" s="200">
        <f>SUM(I2735:I2737)</f>
        <v>19.28</v>
      </c>
    </row>
    <row r="2739" spans="1:9" s="11" customFormat="1" ht="25.7" customHeight="1">
      <c r="A2739" s="196">
        <v>4353</v>
      </c>
      <c r="B2739" s="110" t="s">
        <v>244</v>
      </c>
      <c r="C2739" s="110" t="s">
        <v>12</v>
      </c>
      <c r="D2739" s="132">
        <v>93016</v>
      </c>
      <c r="E2739" s="111" t="str">
        <f>VLOOKUP(D2739,SERVIÇOS_AGOST!$A$7:$D$7425,2,0)</f>
        <v>LUVA PARA ELETRODUTO, PVC, ROSCÁVEL, DN 85 MM (3"), PARA REDE ENTERRADA DE DISTRIBUIÇÃO DE ENERGIA ELÉTRICA - FORNECIMENTO E INSTALAÇÃO. AF_12/2021</v>
      </c>
      <c r="F2739" s="112" t="str">
        <f>VLOOKUP(D2739,SERVIÇOS_AGOST!$A$7:$D$7425,3,0)</f>
        <v>UN</v>
      </c>
      <c r="G2739" s="129">
        <f>VLOOKUP(D2739,SERVIÇOS_AGOST!$A$7:$D$7425,4,0)</f>
        <v>25.12</v>
      </c>
      <c r="H2739" s="114">
        <v>25.12</v>
      </c>
      <c r="I2739" s="115"/>
    </row>
    <row r="2740" spans="1:9" s="11" customFormat="1" ht="13.7" customHeight="1">
      <c r="E2740" s="194" t="s">
        <v>1146</v>
      </c>
      <c r="F2740" s="231" t="s">
        <v>297</v>
      </c>
      <c r="G2740" s="257" t="s">
        <v>1147</v>
      </c>
      <c r="H2740" s="258" t="s">
        <v>1148</v>
      </c>
      <c r="I2740" s="51">
        <f>ROUND(G2740*H2740,2)</f>
        <v>19.010000000000002</v>
      </c>
    </row>
    <row r="2741" spans="1:9" s="11" customFormat="1" ht="13.7" customHeight="1">
      <c r="A2741" s="135"/>
      <c r="B2741" s="16"/>
      <c r="C2741" s="16"/>
      <c r="D2741" s="16"/>
      <c r="E2741" s="50" t="s">
        <v>990</v>
      </c>
      <c r="F2741" s="216" t="s">
        <v>464</v>
      </c>
      <c r="G2741" s="147">
        <v>0.15</v>
      </c>
      <c r="H2741" s="133" t="s">
        <v>992</v>
      </c>
      <c r="I2741" s="51">
        <f>ROUND(G2741*H2741,2)</f>
        <v>2.2599999999999998</v>
      </c>
    </row>
    <row r="2742" spans="1:9" s="11" customFormat="1" ht="13.7" customHeight="1">
      <c r="A2742" s="135"/>
      <c r="B2742" s="16"/>
      <c r="C2742" s="16"/>
      <c r="D2742" s="16"/>
      <c r="E2742" s="50" t="s">
        <v>871</v>
      </c>
      <c r="F2742" s="216" t="s">
        <v>464</v>
      </c>
      <c r="G2742" s="147">
        <v>0.15</v>
      </c>
      <c r="H2742" s="210">
        <v>19.09</v>
      </c>
      <c r="I2742" s="51">
        <f>ROUND(G2742*H2742,2)</f>
        <v>2.86</v>
      </c>
    </row>
    <row r="2743" spans="1:9" s="11" customFormat="1" ht="13.7" customHeight="1">
      <c r="A2743" s="135"/>
      <c r="B2743" s="16"/>
      <c r="C2743" s="16"/>
      <c r="D2743" s="16"/>
      <c r="E2743" s="124"/>
      <c r="F2743" s="177" t="s">
        <v>451</v>
      </c>
      <c r="G2743" s="178"/>
      <c r="H2743" s="179"/>
      <c r="I2743" s="200">
        <f>SUM(I2740:I2742)</f>
        <v>24.130000000000003</v>
      </c>
    </row>
    <row r="2744" spans="1:9" s="11" customFormat="1" ht="25.7" customHeight="1">
      <c r="A2744" s="196">
        <v>4354</v>
      </c>
      <c r="B2744" s="110" t="s">
        <v>244</v>
      </c>
      <c r="C2744" s="110" t="s">
        <v>12</v>
      </c>
      <c r="D2744" s="132">
        <v>93018</v>
      </c>
      <c r="E2744" s="111" t="str">
        <f>VLOOKUP(D2744,SERVIÇOS_AGOST!$A$7:$D$7425,2,0)</f>
        <v>CURVA 90 GRAUS PARA ELETRODUTO, PVC, ROSCÁVEL, DN 50 MM (1 1/2"), PARA REDE ENTERRADA DE DISTRIBUIÇÃO DE ENERGIA ELÉTRICA - FORNECIMENTO E INSTALAÇÃO. AF_12/2021</v>
      </c>
      <c r="F2744" s="112" t="str">
        <f>VLOOKUP(D2744,SERVIÇOS_AGOST!$A$7:$D$7425,3,0)</f>
        <v>UN</v>
      </c>
      <c r="G2744" s="129">
        <f>VLOOKUP(D2744,SERVIÇOS_AGOST!$A$7:$D$7425,4,0)</f>
        <v>16.47</v>
      </c>
      <c r="H2744" s="114">
        <v>16.47</v>
      </c>
      <c r="I2744" s="115"/>
    </row>
    <row r="2745" spans="1:9" s="11" customFormat="1" ht="13.7" customHeight="1">
      <c r="A2745" s="135"/>
      <c r="B2745" s="16"/>
      <c r="C2745" s="16"/>
      <c r="D2745" s="16"/>
      <c r="E2745" s="215" t="s">
        <v>1149</v>
      </c>
      <c r="F2745" s="216" t="s">
        <v>297</v>
      </c>
      <c r="G2745" s="147">
        <v>1</v>
      </c>
      <c r="H2745" s="121">
        <v>4.5999999999999996</v>
      </c>
      <c r="I2745" s="51">
        <f>ROUND(G2745*H2745,2)</f>
        <v>4.5999999999999996</v>
      </c>
    </row>
    <row r="2746" spans="1:9" s="11" customFormat="1" ht="13.7" customHeight="1">
      <c r="E2746" s="194" t="s">
        <v>990</v>
      </c>
      <c r="F2746" s="231" t="s">
        <v>464</v>
      </c>
      <c r="G2746" s="259">
        <v>0.3</v>
      </c>
      <c r="H2746" s="133" t="s">
        <v>992</v>
      </c>
      <c r="I2746" s="51">
        <f>ROUND(G2746*H2746,2)</f>
        <v>4.51</v>
      </c>
    </row>
    <row r="2747" spans="1:9" s="11" customFormat="1" ht="13.7" customHeight="1">
      <c r="A2747" s="135"/>
      <c r="B2747" s="16"/>
      <c r="C2747" s="16"/>
      <c r="D2747" s="16"/>
      <c r="E2747" s="50" t="s">
        <v>871</v>
      </c>
      <c r="F2747" s="216" t="s">
        <v>464</v>
      </c>
      <c r="G2747" s="147">
        <v>0.3</v>
      </c>
      <c r="H2747" s="210">
        <v>19.09</v>
      </c>
      <c r="I2747" s="51">
        <f>ROUND(G2747*H2747,2)</f>
        <v>5.73</v>
      </c>
    </row>
    <row r="2748" spans="1:9" s="11" customFormat="1" ht="13.7" customHeight="1">
      <c r="A2748" s="135"/>
      <c r="B2748" s="16"/>
      <c r="C2748" s="16"/>
      <c r="D2748" s="16"/>
      <c r="E2748" s="124"/>
      <c r="F2748" s="177" t="s">
        <v>451</v>
      </c>
      <c r="G2748" s="178"/>
      <c r="H2748" s="179"/>
      <c r="I2748" s="200">
        <f>SUM(I2745:I2747)</f>
        <v>14.84</v>
      </c>
    </row>
    <row r="2749" spans="1:9" s="11" customFormat="1" ht="25.7" customHeight="1">
      <c r="A2749" s="196">
        <v>4355</v>
      </c>
      <c r="B2749" s="110" t="s">
        <v>244</v>
      </c>
      <c r="C2749" s="110" t="s">
        <v>12</v>
      </c>
      <c r="D2749" s="132">
        <v>93020</v>
      </c>
      <c r="E2749" s="111" t="str">
        <f>VLOOKUP(D2749,SERVIÇOS_AGOST!$A$7:$D$7425,2,0)</f>
        <v>CURVA 90 GRAUS PARA ELETRODUTO, PVC, ROSCÁVEL, DN 60 MM (2"), PARA REDE ENTERRADA DE DISTRIBUIÇÃO DE ENERGIA ELÉTRICA - FORNECIMENTO E INSTALAÇÃO. AF_12/2021</v>
      </c>
      <c r="F2749" s="112" t="str">
        <f>VLOOKUP(D2749,SERVIÇOS_AGOST!$A$7:$D$7425,3,0)</f>
        <v>UN</v>
      </c>
      <c r="G2749" s="129">
        <f>VLOOKUP(D2749,SERVIÇOS_AGOST!$A$7:$D$7425,4,0)</f>
        <v>21.3</v>
      </c>
      <c r="H2749" s="114">
        <v>21.3</v>
      </c>
      <c r="I2749" s="115"/>
    </row>
    <row r="2750" spans="1:9" s="11" customFormat="1" ht="13.7" customHeight="1">
      <c r="A2750" s="135"/>
      <c r="B2750" s="16"/>
      <c r="C2750" s="16"/>
      <c r="D2750" s="16"/>
      <c r="E2750" s="215" t="s">
        <v>1150</v>
      </c>
      <c r="F2750" s="216" t="s">
        <v>297</v>
      </c>
      <c r="G2750" s="147">
        <v>1</v>
      </c>
      <c r="H2750" s="121">
        <v>7.46</v>
      </c>
      <c r="I2750" s="51">
        <f>ROUND(G2750*H2750,2)</f>
        <v>7.46</v>
      </c>
    </row>
    <row r="2751" spans="1:9" s="11" customFormat="1" ht="13.7" customHeight="1">
      <c r="A2751" s="135"/>
      <c r="B2751" s="16"/>
      <c r="C2751" s="16"/>
      <c r="D2751" s="16"/>
      <c r="E2751" s="50" t="s">
        <v>990</v>
      </c>
      <c r="F2751" s="216" t="s">
        <v>464</v>
      </c>
      <c r="G2751" s="147">
        <v>0.35</v>
      </c>
      <c r="H2751" s="133" t="s">
        <v>992</v>
      </c>
      <c r="I2751" s="51">
        <f>ROUND(G2751*H2751,2)</f>
        <v>5.26</v>
      </c>
    </row>
    <row r="2752" spans="1:9" s="11" customFormat="1" ht="13.7" customHeight="1">
      <c r="E2752" s="194" t="s">
        <v>871</v>
      </c>
      <c r="F2752" s="231" t="s">
        <v>464</v>
      </c>
      <c r="G2752" s="259">
        <v>0.35</v>
      </c>
      <c r="H2752" s="210">
        <v>19.09</v>
      </c>
      <c r="I2752" s="51">
        <f>ROUND(G2752*H2752,2)</f>
        <v>6.68</v>
      </c>
    </row>
    <row r="2753" spans="1:9" s="11" customFormat="1" ht="13.7" customHeight="1">
      <c r="A2753" s="135"/>
      <c r="B2753" s="16"/>
      <c r="C2753" s="16"/>
      <c r="D2753" s="16"/>
      <c r="E2753" s="124"/>
      <c r="F2753" s="177" t="s">
        <v>451</v>
      </c>
      <c r="G2753" s="178"/>
      <c r="H2753" s="179"/>
      <c r="I2753" s="200">
        <f>SUM(I2750:I2752)</f>
        <v>19.399999999999999</v>
      </c>
    </row>
    <row r="2754" spans="1:9" s="11" customFormat="1" ht="25.7" customHeight="1">
      <c r="A2754" s="196">
        <v>4356</v>
      </c>
      <c r="B2754" s="110" t="s">
        <v>244</v>
      </c>
      <c r="C2754" s="110" t="s">
        <v>12</v>
      </c>
      <c r="D2754" s="132">
        <v>93022</v>
      </c>
      <c r="E2754" s="111" t="str">
        <f>VLOOKUP(D2754,SERVIÇOS_AGOST!$A$7:$D$7425,2,0)</f>
        <v>CURVA 90 GRAUS PARA ELETRODUTO, PVC, ROSCÁVEL, DN 75 MM (2 1/2"), PARA REDE ENTERRADA DE DISTRIBUIÇÃO DE ENERGIA ELÉTRICA - FORNECIMENTO E INSTALAÇÃO. AF_12/2021</v>
      </c>
      <c r="F2754" s="112" t="str">
        <f>VLOOKUP(D2754,SERVIÇOS_AGOST!$A$7:$D$7425,3,0)</f>
        <v>UN</v>
      </c>
      <c r="G2754" s="129">
        <f>VLOOKUP(D2754,SERVIÇOS_AGOST!$A$7:$D$7425,4,0)</f>
        <v>36.46</v>
      </c>
      <c r="H2754" s="114">
        <v>36.46</v>
      </c>
      <c r="I2754" s="115"/>
    </row>
    <row r="2755" spans="1:9" s="11" customFormat="1" ht="13.7" customHeight="1">
      <c r="A2755" s="135"/>
      <c r="B2755" s="16"/>
      <c r="C2755" s="16"/>
      <c r="D2755" s="16"/>
      <c r="E2755" s="215" t="s">
        <v>986</v>
      </c>
      <c r="F2755" s="216" t="s">
        <v>297</v>
      </c>
      <c r="G2755" s="147">
        <v>1</v>
      </c>
      <c r="H2755" s="121">
        <v>19.8</v>
      </c>
      <c r="I2755" s="51">
        <f>ROUND(G2755*H2755,2)</f>
        <v>19.8</v>
      </c>
    </row>
    <row r="2756" spans="1:9" s="11" customFormat="1" ht="13.7" customHeight="1">
      <c r="A2756" s="135"/>
      <c r="B2756" s="16"/>
      <c r="C2756" s="16"/>
      <c r="D2756" s="16"/>
      <c r="E2756" s="50" t="s">
        <v>990</v>
      </c>
      <c r="F2756" s="216" t="s">
        <v>464</v>
      </c>
      <c r="G2756" s="147">
        <v>0.46250000000000002</v>
      </c>
      <c r="H2756" s="133" t="s">
        <v>992</v>
      </c>
      <c r="I2756" s="51">
        <f>ROUND(G2756*H2756,2)</f>
        <v>6.96</v>
      </c>
    </row>
    <row r="2757" spans="1:9" s="11" customFormat="1" ht="13.7" customHeight="1">
      <c r="A2757" s="135"/>
      <c r="B2757" s="16"/>
      <c r="C2757" s="16"/>
      <c r="D2757" s="16"/>
      <c r="E2757" s="50" t="s">
        <v>871</v>
      </c>
      <c r="F2757" s="216" t="s">
        <v>464</v>
      </c>
      <c r="G2757" s="147">
        <v>0.46250000000000002</v>
      </c>
      <c r="H2757" s="210">
        <v>19.09</v>
      </c>
      <c r="I2757" s="51">
        <f>ROUND(G2757*H2757,2)</f>
        <v>8.83</v>
      </c>
    </row>
    <row r="2758" spans="1:9" s="11" customFormat="1" ht="30" customHeight="1">
      <c r="F2758" s="177" t="s">
        <v>451</v>
      </c>
      <c r="G2758" s="178"/>
      <c r="H2758" s="179"/>
      <c r="I2758" s="200">
        <f>SUM(I2755:I2757)</f>
        <v>35.590000000000003</v>
      </c>
    </row>
    <row r="2759" spans="1:9" s="11" customFormat="1" ht="25.7" customHeight="1">
      <c r="A2759" s="196">
        <v>4357</v>
      </c>
      <c r="B2759" s="110" t="s">
        <v>244</v>
      </c>
      <c r="C2759" s="110" t="s">
        <v>12</v>
      </c>
      <c r="D2759" s="132">
        <v>93024</v>
      </c>
      <c r="E2759" s="111" t="str">
        <f>VLOOKUP(D2759,SERVIÇOS_AGOST!$A$7:$D$7425,2,0)</f>
        <v>CURVA 90 GRAUS PARA ELETRODUTO, PVC, ROSCÁVEL, DN 85 MM (3"), PARA REDE ENTERRADA DE DISTRIBUIÇÃO DE ENERGIA ELÉTRICA - FORNECIMENTO E INSTALAÇÃO. AF_12/2021</v>
      </c>
      <c r="F2759" s="112" t="str">
        <f>VLOOKUP(D2759,SERVIÇOS_AGOST!$A$7:$D$7425,3,0)</f>
        <v>UN</v>
      </c>
      <c r="G2759" s="129">
        <f>VLOOKUP(D2759,SERVIÇOS_AGOST!$A$7:$D$7425,4,0)</f>
        <v>38.22</v>
      </c>
      <c r="H2759" s="114">
        <v>38.22</v>
      </c>
      <c r="I2759" s="115"/>
    </row>
    <row r="2760" spans="1:9" s="11" customFormat="1" ht="13.7" customHeight="1">
      <c r="A2760" s="135"/>
      <c r="B2760" s="16"/>
      <c r="C2760" s="16"/>
      <c r="D2760" s="16"/>
      <c r="E2760" s="215" t="s">
        <v>989</v>
      </c>
      <c r="F2760" s="216" t="s">
        <v>297</v>
      </c>
      <c r="G2760" s="147">
        <v>1</v>
      </c>
      <c r="H2760" s="121">
        <v>20.350000000000001</v>
      </c>
      <c r="I2760" s="51">
        <f>ROUND(G2760*H2760,2)</f>
        <v>20.350000000000001</v>
      </c>
    </row>
    <row r="2761" spans="1:9" s="11" customFormat="1" ht="13.7" customHeight="1">
      <c r="A2761" s="135"/>
      <c r="B2761" s="16"/>
      <c r="C2761" s="16"/>
      <c r="D2761" s="16"/>
      <c r="E2761" s="50" t="s">
        <v>990</v>
      </c>
      <c r="F2761" s="216" t="s">
        <v>464</v>
      </c>
      <c r="G2761" s="147">
        <v>0.51300000000000001</v>
      </c>
      <c r="H2761" s="133" t="s">
        <v>992</v>
      </c>
      <c r="I2761" s="51">
        <f>ROUND(G2761*H2761,2)</f>
        <v>7.72</v>
      </c>
    </row>
    <row r="2762" spans="1:9" s="11" customFormat="1" ht="13.7" customHeight="1">
      <c r="A2762" s="135"/>
      <c r="B2762" s="16"/>
      <c r="C2762" s="16"/>
      <c r="D2762" s="16"/>
      <c r="E2762" s="50" t="s">
        <v>871</v>
      </c>
      <c r="F2762" s="216" t="s">
        <v>464</v>
      </c>
      <c r="G2762" s="147">
        <v>0.51300000000000001</v>
      </c>
      <c r="H2762" s="210">
        <v>19.09</v>
      </c>
      <c r="I2762" s="51">
        <f>ROUND(G2762*H2762,2)</f>
        <v>9.7899999999999991</v>
      </c>
    </row>
    <row r="2763" spans="1:9" s="11" customFormat="1" ht="13.7" customHeight="1">
      <c r="A2763" s="135"/>
      <c r="B2763" s="16"/>
      <c r="C2763" s="16"/>
      <c r="D2763" s="16"/>
      <c r="E2763" s="124"/>
      <c r="F2763" s="177" t="s">
        <v>451</v>
      </c>
      <c r="G2763" s="178"/>
      <c r="H2763" s="179"/>
      <c r="I2763" s="200">
        <f>SUM(I2760:I2762)</f>
        <v>37.86</v>
      </c>
    </row>
    <row r="2764" spans="1:9" s="11" customFormat="1" ht="30" customHeight="1">
      <c r="A2764" s="196">
        <v>4358</v>
      </c>
      <c r="B2764" s="110" t="s">
        <v>244</v>
      </c>
      <c r="C2764" s="110" t="s">
        <v>12</v>
      </c>
      <c r="D2764" s="132">
        <v>97585</v>
      </c>
      <c r="E2764" s="111" t="str">
        <f>VLOOKUP(D2764,SERVIÇOS_AGOST!$A$7:$D$7425,2,0)</f>
        <v>LUMINÁRIA TIPO CALHA, DE SOBREPOR, COM 2 LÂMPADAS TUBULARES FLUORESCENTES DE 18 W, COM REATOR DE PARTIDA RÁPIDA - FORNECIMENTO E INSTALAÇÃO. AF_02/2020</v>
      </c>
      <c r="F2764" s="112" t="str">
        <f>VLOOKUP(D2764,SERVIÇOS_AGOST!$A$7:$D$7425,3,0)</f>
        <v>UN</v>
      </c>
      <c r="G2764" s="129">
        <f>VLOOKUP(D2764,SERVIÇOS_AGOST!$A$7:$D$7425,4,0)</f>
        <v>130.96</v>
      </c>
      <c r="H2764" s="114">
        <v>130.96</v>
      </c>
      <c r="I2764" s="115"/>
    </row>
    <row r="2765" spans="1:9" s="11" customFormat="1" ht="17.649999999999999" customHeight="1">
      <c r="A2765" s="135"/>
      <c r="B2765" s="16"/>
      <c r="C2765" s="16"/>
      <c r="D2765" s="16"/>
      <c r="E2765" s="50" t="s">
        <v>1151</v>
      </c>
      <c r="F2765" s="216" t="s">
        <v>297</v>
      </c>
      <c r="G2765" s="147">
        <v>1</v>
      </c>
      <c r="H2765" s="119" t="s">
        <v>1152</v>
      </c>
      <c r="I2765" s="51">
        <f>ROUND(G2765*H2765,2)</f>
        <v>100.97</v>
      </c>
    </row>
    <row r="2766" spans="1:9" s="11" customFormat="1" ht="13.7" customHeight="1">
      <c r="A2766" s="135"/>
      <c r="B2766" s="16"/>
      <c r="C2766" s="16"/>
      <c r="D2766" s="16"/>
      <c r="E2766" s="50" t="s">
        <v>990</v>
      </c>
      <c r="F2766" s="216" t="s">
        <v>464</v>
      </c>
      <c r="G2766" s="147">
        <v>0.17269999999999999</v>
      </c>
      <c r="H2766" s="133" t="s">
        <v>992</v>
      </c>
      <c r="I2766" s="51">
        <f>ROUND(G2766*H2766,2)</f>
        <v>2.6</v>
      </c>
    </row>
    <row r="2767" spans="1:9" s="11" customFormat="1" ht="13.7" customHeight="1">
      <c r="A2767" s="135"/>
      <c r="B2767" s="16"/>
      <c r="C2767" s="16"/>
      <c r="D2767" s="16"/>
      <c r="E2767" s="50" t="s">
        <v>871</v>
      </c>
      <c r="F2767" s="216" t="s">
        <v>464</v>
      </c>
      <c r="G2767" s="147">
        <v>0.41439999999999999</v>
      </c>
      <c r="H2767" s="210">
        <v>19.09</v>
      </c>
      <c r="I2767" s="51">
        <f>ROUND(G2767*H2767,2)</f>
        <v>7.91</v>
      </c>
    </row>
    <row r="2768" spans="1:9" s="11" customFormat="1" ht="13.7" customHeight="1">
      <c r="A2768" s="135"/>
      <c r="B2768" s="16"/>
      <c r="C2768" s="16"/>
      <c r="D2768" s="16"/>
      <c r="E2768" s="124"/>
      <c r="F2768" s="177" t="s">
        <v>451</v>
      </c>
      <c r="G2768" s="178"/>
      <c r="H2768" s="179"/>
      <c r="I2768" s="200">
        <f>SUM(I2765:I2767)</f>
        <v>111.47999999999999</v>
      </c>
    </row>
    <row r="2769" spans="1:9" s="11" customFormat="1" ht="25.7" customHeight="1">
      <c r="A2769" s="196">
        <v>4359</v>
      </c>
      <c r="B2769" s="110" t="s">
        <v>244</v>
      </c>
      <c r="C2769" s="110" t="s">
        <v>12</v>
      </c>
      <c r="D2769" s="132">
        <v>97586</v>
      </c>
      <c r="E2769" s="111" t="str">
        <f>VLOOKUP(D2769,SERVIÇOS_AGOST!$A$7:$D$7425,2,0)</f>
        <v>LUMINÁRIA TIPO CALHA, DE SOBREPOR, COM 2 LÂMPADAS TUBULARES FLUORESCENTES DE 36 W, COM REATOR DE PARTIDA RÁPIDA - FORNECIMENTO E INSTALAÇÃO. AF_02/2020</v>
      </c>
      <c r="F2769" s="112" t="str">
        <f>VLOOKUP(D2769,SERVIÇOS_AGOST!$A$7:$D$7425,3,0)</f>
        <v>UN</v>
      </c>
      <c r="G2769" s="129">
        <f>VLOOKUP(D2769,SERVIÇOS_AGOST!$A$7:$D$7425,4,0)</f>
        <v>180.87</v>
      </c>
      <c r="H2769" s="114">
        <v>180.87</v>
      </c>
      <c r="I2769" s="115"/>
    </row>
    <row r="2770" spans="1:9" s="11" customFormat="1" ht="17.649999999999999" customHeight="1">
      <c r="E2770" s="194" t="s">
        <v>1153</v>
      </c>
      <c r="F2770" s="231" t="s">
        <v>297</v>
      </c>
      <c r="G2770" s="257" t="s">
        <v>1147</v>
      </c>
      <c r="H2770" s="258" t="s">
        <v>1154</v>
      </c>
      <c r="I2770" s="51">
        <f>ROUND(G2770*H2770,2)</f>
        <v>142.80000000000001</v>
      </c>
    </row>
    <row r="2771" spans="1:9" s="11" customFormat="1" ht="13.7" customHeight="1">
      <c r="A2771" s="135"/>
      <c r="B2771" s="16"/>
      <c r="C2771" s="16"/>
      <c r="D2771" s="16"/>
      <c r="E2771" s="50" t="s">
        <v>990</v>
      </c>
      <c r="F2771" s="216" t="s">
        <v>464</v>
      </c>
      <c r="G2771" s="147">
        <v>0.17269999999999999</v>
      </c>
      <c r="H2771" s="133" t="s">
        <v>992</v>
      </c>
      <c r="I2771" s="51">
        <f>ROUND(G2771*H2771,2)</f>
        <v>2.6</v>
      </c>
    </row>
    <row r="2772" spans="1:9" s="11" customFormat="1" ht="13.7" customHeight="1">
      <c r="A2772" s="135"/>
      <c r="B2772" s="16"/>
      <c r="C2772" s="16"/>
      <c r="D2772" s="16"/>
      <c r="E2772" s="50" t="s">
        <v>871</v>
      </c>
      <c r="F2772" s="216" t="s">
        <v>464</v>
      </c>
      <c r="G2772" s="147">
        <v>0.41439999999999999</v>
      </c>
      <c r="H2772" s="210">
        <v>19.09</v>
      </c>
      <c r="I2772" s="51">
        <f>ROUND(G2772*H2772,2)</f>
        <v>7.91</v>
      </c>
    </row>
    <row r="2773" spans="1:9" s="11" customFormat="1" ht="13.7" customHeight="1">
      <c r="A2773" s="135"/>
      <c r="B2773" s="16"/>
      <c r="C2773" s="16"/>
      <c r="D2773" s="16"/>
      <c r="E2773" s="124"/>
      <c r="F2773" s="177" t="s">
        <v>451</v>
      </c>
      <c r="G2773" s="178"/>
      <c r="H2773" s="179"/>
      <c r="I2773" s="200">
        <f>SUM(I2770:I2772)</f>
        <v>153.31</v>
      </c>
    </row>
    <row r="2774" spans="1:9" s="11" customFormat="1" ht="25.7" customHeight="1">
      <c r="A2774" s="196">
        <v>4360</v>
      </c>
      <c r="B2774" s="110" t="s">
        <v>244</v>
      </c>
      <c r="C2774" s="110" t="s">
        <v>12</v>
      </c>
      <c r="D2774" s="132">
        <v>97587</v>
      </c>
      <c r="E2774" s="111" t="str">
        <f>VLOOKUP(D2774,SERVIÇOS_AGOST!$A$7:$D$7425,2,0)</f>
        <v>LUMINÁRIA TIPO CALHA, DE EMBUTIR, COM 2 LÂMPADAS FLUORESCENTES DE 14 W, COM REATOR DE PARTIDA RÁPIDA - FORNECIMENTO E INSTALAÇÃO. AF_02/2020</v>
      </c>
      <c r="F2774" s="112" t="str">
        <f>VLOOKUP(D2774,SERVIÇOS_AGOST!$A$7:$D$7425,3,0)</f>
        <v>UN</v>
      </c>
      <c r="G2774" s="129">
        <f>VLOOKUP(D2774,SERVIÇOS_AGOST!$A$7:$D$7425,4,0)</f>
        <v>338.21</v>
      </c>
      <c r="H2774" s="114">
        <v>338.21</v>
      </c>
      <c r="I2774" s="115"/>
    </row>
    <row r="2775" spans="1:9" s="11" customFormat="1" ht="17.649999999999999" customHeight="1">
      <c r="A2775" s="135"/>
      <c r="B2775" s="16"/>
      <c r="C2775" s="16"/>
      <c r="D2775" s="16"/>
      <c r="E2775" s="50" t="s">
        <v>1155</v>
      </c>
      <c r="F2775" s="216" t="s">
        <v>297</v>
      </c>
      <c r="G2775" s="147">
        <v>1</v>
      </c>
      <c r="H2775" s="119" t="s">
        <v>1156</v>
      </c>
      <c r="I2775" s="51">
        <f>ROUND(G2775*H2775,2)</f>
        <v>275.95</v>
      </c>
    </row>
    <row r="2776" spans="1:9" s="11" customFormat="1" ht="13.7" customHeight="1">
      <c r="E2776" s="194" t="s">
        <v>990</v>
      </c>
      <c r="F2776" s="231" t="s">
        <v>464</v>
      </c>
      <c r="G2776" s="256" t="s">
        <v>1157</v>
      </c>
      <c r="H2776" s="133" t="s">
        <v>992</v>
      </c>
      <c r="I2776" s="51">
        <f>ROUND(G2776*H2776,2)</f>
        <v>2.23</v>
      </c>
    </row>
    <row r="2777" spans="1:9" s="11" customFormat="1" ht="13.7" customHeight="1">
      <c r="A2777" s="135"/>
      <c r="B2777" s="16"/>
      <c r="C2777" s="16"/>
      <c r="D2777" s="16"/>
      <c r="E2777" s="50" t="s">
        <v>871</v>
      </c>
      <c r="F2777" s="216" t="s">
        <v>464</v>
      </c>
      <c r="G2777" s="147">
        <v>0.35510000000000003</v>
      </c>
      <c r="H2777" s="210">
        <v>19.09</v>
      </c>
      <c r="I2777" s="51">
        <f>ROUND(G2777*H2777,2)</f>
        <v>6.78</v>
      </c>
    </row>
    <row r="2778" spans="1:9" s="11" customFormat="1" ht="13.7" customHeight="1">
      <c r="A2778" s="135"/>
      <c r="B2778" s="16"/>
      <c r="C2778" s="16"/>
      <c r="D2778" s="16"/>
      <c r="E2778" s="124"/>
      <c r="F2778" s="177" t="s">
        <v>451</v>
      </c>
      <c r="G2778" s="178"/>
      <c r="H2778" s="179"/>
      <c r="I2778" s="200">
        <f>SUM(I2775:I2777)</f>
        <v>284.95999999999998</v>
      </c>
    </row>
    <row r="2779" spans="1:9" s="11" customFormat="1" ht="25.7" customHeight="1">
      <c r="A2779" s="196">
        <v>4361</v>
      </c>
      <c r="B2779" s="110" t="s">
        <v>244</v>
      </c>
      <c r="C2779" s="110" t="s">
        <v>12</v>
      </c>
      <c r="D2779" s="132">
        <v>97589</v>
      </c>
      <c r="E2779" s="111" t="str">
        <f>VLOOKUP(D2779,SERVIÇOS_AGOST!$A$7:$D$7425,2,0)</f>
        <v>LUMINÁRIA TIPO PLAFON EM PLÁSTICO, DE SOBREPOR, COM 1 LÂMPADA FLUORESCENTE DE 15 W, SEM REATOR - FORNECIMENTO E INSTALAÇÃO. AF_02/2020</v>
      </c>
      <c r="F2779" s="112" t="str">
        <f>VLOOKUP(D2779,SERVIÇOS_AGOST!$A$7:$D$7425,3,0)</f>
        <v>UN</v>
      </c>
      <c r="G2779" s="129">
        <f>VLOOKUP(D2779,SERVIÇOS_AGOST!$A$7:$D$7425,4,0)</f>
        <v>31.16</v>
      </c>
      <c r="H2779" s="114">
        <v>31.16</v>
      </c>
      <c r="I2779" s="115"/>
    </row>
    <row r="2780" spans="1:9" s="11" customFormat="1" ht="13.7" customHeight="1">
      <c r="A2780" s="135"/>
      <c r="B2780" s="16"/>
      <c r="C2780" s="16"/>
      <c r="D2780" s="16"/>
      <c r="E2780" s="50" t="s">
        <v>1158</v>
      </c>
      <c r="F2780" s="216" t="s">
        <v>297</v>
      </c>
      <c r="G2780" s="147">
        <v>1</v>
      </c>
      <c r="H2780" s="119" t="s">
        <v>1159</v>
      </c>
      <c r="I2780" s="51">
        <f>ROUND(G2780*H2780,2)</f>
        <v>12.2</v>
      </c>
    </row>
    <row r="2781" spans="1:9" s="11" customFormat="1" ht="17.649999999999999" customHeight="1">
      <c r="A2781" s="135"/>
      <c r="B2781" s="16"/>
      <c r="C2781" s="16"/>
      <c r="D2781" s="16"/>
      <c r="E2781" s="50" t="s">
        <v>1160</v>
      </c>
      <c r="F2781" s="216" t="s">
        <v>297</v>
      </c>
      <c r="G2781" s="147">
        <v>1</v>
      </c>
      <c r="H2781" s="119" t="s">
        <v>1161</v>
      </c>
      <c r="I2781" s="51">
        <f>ROUND(G2781*H2781,2)</f>
        <v>6.85</v>
      </c>
    </row>
    <row r="2782" spans="1:9" s="11" customFormat="1" ht="13.7" customHeight="1">
      <c r="E2782" s="194" t="s">
        <v>990</v>
      </c>
      <c r="F2782" s="231" t="s">
        <v>464</v>
      </c>
      <c r="G2782" s="259">
        <v>0.2</v>
      </c>
      <c r="H2782" s="133" t="s">
        <v>992</v>
      </c>
      <c r="I2782" s="51">
        <f>ROUND(G2782*H2782,2)</f>
        <v>3.01</v>
      </c>
    </row>
    <row r="2783" spans="1:9" s="11" customFormat="1" ht="13.7" customHeight="1">
      <c r="A2783" s="135"/>
      <c r="B2783" s="16"/>
      <c r="C2783" s="16"/>
      <c r="D2783" s="16"/>
      <c r="E2783" s="50" t="s">
        <v>871</v>
      </c>
      <c r="F2783" s="216" t="s">
        <v>464</v>
      </c>
      <c r="G2783" s="147">
        <v>0.4</v>
      </c>
      <c r="H2783" s="210">
        <v>19.09</v>
      </c>
      <c r="I2783" s="51">
        <f>ROUND(G2783*H2783,2)</f>
        <v>7.64</v>
      </c>
    </row>
    <row r="2784" spans="1:9" s="11" customFormat="1" ht="13.7" customHeight="1">
      <c r="A2784" s="135"/>
      <c r="B2784" s="16"/>
      <c r="C2784" s="16"/>
      <c r="D2784" s="16"/>
      <c r="E2784" s="124"/>
      <c r="F2784" s="177" t="s">
        <v>451</v>
      </c>
      <c r="G2784" s="178"/>
      <c r="H2784" s="179"/>
      <c r="I2784" s="200">
        <f>SUM(I2780:I2783)</f>
        <v>29.699999999999996</v>
      </c>
    </row>
    <row r="2785" spans="1:9" s="11" customFormat="1" ht="25.7" customHeight="1">
      <c r="A2785" s="196">
        <v>4362</v>
      </c>
      <c r="B2785" s="110" t="s">
        <v>244</v>
      </c>
      <c r="C2785" s="110" t="s">
        <v>12</v>
      </c>
      <c r="D2785" s="132">
        <v>97590</v>
      </c>
      <c r="E2785" s="111" t="str">
        <f>VLOOKUP(D2785,SERVIÇOS_AGOST!$A$7:$D$7425,2,0)</f>
        <v>LUMINÁRIA TIPO PLAFON REDONDO COM VIDRO FOSCO, DE SOBREPOR, COM 1 LÂMPADA FLUORESCENTE DE 15 W, SEM REATOR - FORNECIMENTO E INSTALAÇÃO. AF_02/2020</v>
      </c>
      <c r="F2785" s="112" t="str">
        <f>VLOOKUP(D2785,SERVIÇOS_AGOST!$A$7:$D$7425,3,0)</f>
        <v>UN</v>
      </c>
      <c r="G2785" s="129">
        <f>VLOOKUP(D2785,SERVIÇOS_AGOST!$A$7:$D$7425,4,0)</f>
        <v>100.11</v>
      </c>
      <c r="H2785" s="114">
        <v>100.11</v>
      </c>
      <c r="I2785" s="115"/>
    </row>
    <row r="2786" spans="1:9" s="11" customFormat="1" ht="17.649999999999999" customHeight="1">
      <c r="A2786" s="135"/>
      <c r="B2786" s="16"/>
      <c r="C2786" s="16"/>
      <c r="D2786" s="16"/>
      <c r="E2786" s="50" t="s">
        <v>1162</v>
      </c>
      <c r="F2786" s="216" t="s">
        <v>297</v>
      </c>
      <c r="G2786" s="147">
        <v>1</v>
      </c>
      <c r="H2786" s="119" t="s">
        <v>1163</v>
      </c>
      <c r="I2786" s="51">
        <f>ROUND(G2786*H2786,2)</f>
        <v>64.650000000000006</v>
      </c>
    </row>
    <row r="2787" spans="1:9" s="11" customFormat="1" ht="13.7" customHeight="1">
      <c r="A2787" s="135"/>
      <c r="B2787" s="16"/>
      <c r="C2787" s="16"/>
      <c r="D2787" s="16"/>
      <c r="E2787" s="50" t="s">
        <v>1158</v>
      </c>
      <c r="F2787" s="216" t="s">
        <v>297</v>
      </c>
      <c r="G2787" s="147">
        <v>1</v>
      </c>
      <c r="H2787" s="119" t="s">
        <v>1159</v>
      </c>
      <c r="I2787" s="51">
        <f>ROUND(G2787*H2787,2)</f>
        <v>12.2</v>
      </c>
    </row>
    <row r="2788" spans="1:9" s="11" customFormat="1" ht="13.7" customHeight="1">
      <c r="E2788" s="194" t="s">
        <v>990</v>
      </c>
      <c r="F2788" s="231" t="s">
        <v>464</v>
      </c>
      <c r="G2788" s="256" t="s">
        <v>1164</v>
      </c>
      <c r="H2788" s="133" t="s">
        <v>992</v>
      </c>
      <c r="I2788" s="51">
        <f>ROUND(G2788*H2788,2)</f>
        <v>3.36</v>
      </c>
    </row>
    <row r="2789" spans="1:9" s="11" customFormat="1" ht="13.7" customHeight="1">
      <c r="A2789" s="135"/>
      <c r="B2789" s="16"/>
      <c r="C2789" s="16"/>
      <c r="D2789" s="16"/>
      <c r="E2789" s="50" t="s">
        <v>871</v>
      </c>
      <c r="F2789" s="216" t="s">
        <v>464</v>
      </c>
      <c r="G2789" s="147">
        <v>0.53549999999999998</v>
      </c>
      <c r="H2789" s="210">
        <v>19.09</v>
      </c>
      <c r="I2789" s="51">
        <f>ROUND(G2789*H2789,2)</f>
        <v>10.220000000000001</v>
      </c>
    </row>
    <row r="2790" spans="1:9" s="11" customFormat="1" ht="13.7" customHeight="1">
      <c r="A2790" s="135"/>
      <c r="B2790" s="16"/>
      <c r="C2790" s="16"/>
      <c r="D2790" s="16"/>
      <c r="E2790" s="124"/>
      <c r="F2790" s="177" t="s">
        <v>451</v>
      </c>
      <c r="G2790" s="178"/>
      <c r="H2790" s="179"/>
      <c r="I2790" s="200">
        <f>SUM(I2786:I2789)</f>
        <v>90.43</v>
      </c>
    </row>
    <row r="2791" spans="1:9" s="11" customFormat="1" ht="25.7" customHeight="1">
      <c r="A2791" s="196">
        <v>4363</v>
      </c>
      <c r="B2791" s="110" t="s">
        <v>244</v>
      </c>
      <c r="C2791" s="110" t="s">
        <v>12</v>
      </c>
      <c r="D2791" s="132">
        <v>93658</v>
      </c>
      <c r="E2791" s="111" t="str">
        <f>VLOOKUP(D2791,SERVIÇOS_AGOST!$A$7:$D$7425,2,0)</f>
        <v>DISJUNTOR MONOPOLAR TIPO DIN, CORRENTE NOMINAL DE 40A - FORNECIMENTO E INSTALAÇÃO. AF_10/2020</v>
      </c>
      <c r="F2791" s="112" t="str">
        <f>VLOOKUP(D2791,SERVIÇOS_AGOST!$A$7:$D$7425,3,0)</f>
        <v>UN</v>
      </c>
      <c r="G2791" s="129">
        <f>VLOOKUP(D2791,SERVIÇOS_AGOST!$A$7:$D$7425,4,0)</f>
        <v>18.29</v>
      </c>
      <c r="H2791" s="114">
        <v>18.29</v>
      </c>
      <c r="I2791" s="115"/>
    </row>
    <row r="2792" spans="1:9" s="11" customFormat="1" ht="17.649999999999999" customHeight="1">
      <c r="A2792" s="135"/>
      <c r="B2792" s="16"/>
      <c r="C2792" s="16"/>
      <c r="D2792" s="16"/>
      <c r="E2792" s="50" t="s">
        <v>939</v>
      </c>
      <c r="F2792" s="216" t="s">
        <v>297</v>
      </c>
      <c r="G2792" s="147">
        <v>1</v>
      </c>
      <c r="H2792" s="121">
        <v>1.46</v>
      </c>
      <c r="I2792" s="51">
        <f>ROUND(G2792*H2792,2)</f>
        <v>1.46</v>
      </c>
    </row>
    <row r="2793" spans="1:9" s="11" customFormat="1" ht="13.7" customHeight="1">
      <c r="A2793" s="135"/>
      <c r="B2793" s="16"/>
      <c r="C2793" s="16"/>
      <c r="D2793" s="16"/>
      <c r="E2793" s="50" t="s">
        <v>1165</v>
      </c>
      <c r="F2793" s="216" t="s">
        <v>297</v>
      </c>
      <c r="G2793" s="147">
        <v>1</v>
      </c>
      <c r="H2793" s="121">
        <v>10.6</v>
      </c>
      <c r="I2793" s="51">
        <f>ROUND(G2793*H2793,2)</f>
        <v>10.6</v>
      </c>
    </row>
    <row r="2794" spans="1:9" s="11" customFormat="1" ht="13.7" customHeight="1">
      <c r="E2794" s="194" t="s">
        <v>990</v>
      </c>
      <c r="F2794" s="231" t="s">
        <v>464</v>
      </c>
      <c r="G2794" s="256" t="s">
        <v>1166</v>
      </c>
      <c r="H2794" s="133" t="s">
        <v>992</v>
      </c>
      <c r="I2794" s="51">
        <f>ROUND(G2794*H2794,2)</f>
        <v>2.0299999999999998</v>
      </c>
    </row>
    <row r="2795" spans="1:9" s="11" customFormat="1" ht="13.7" customHeight="1">
      <c r="A2795" s="135"/>
      <c r="B2795" s="16"/>
      <c r="C2795" s="16"/>
      <c r="D2795" s="16"/>
      <c r="E2795" s="50" t="s">
        <v>871</v>
      </c>
      <c r="F2795" s="216" t="s">
        <v>464</v>
      </c>
      <c r="G2795" s="147">
        <v>0.13519999999999999</v>
      </c>
      <c r="H2795" s="210">
        <v>19.09</v>
      </c>
      <c r="I2795" s="51">
        <f>ROUND(G2795*H2795,2)</f>
        <v>2.58</v>
      </c>
    </row>
    <row r="2796" spans="1:9" s="11" customFormat="1" ht="13.7" customHeight="1">
      <c r="A2796" s="135"/>
      <c r="B2796" s="16"/>
      <c r="C2796" s="16"/>
      <c r="D2796" s="16"/>
      <c r="E2796" s="124"/>
      <c r="F2796" s="177" t="s">
        <v>451</v>
      </c>
      <c r="G2796" s="178"/>
      <c r="H2796" s="179"/>
      <c r="I2796" s="200">
        <f>SUM(I2792:I2795)</f>
        <v>16.669999999999998</v>
      </c>
    </row>
    <row r="2797" spans="1:9" s="11" customFormat="1" ht="25.7" customHeight="1">
      <c r="A2797" s="196">
        <v>4364</v>
      </c>
      <c r="B2797" s="110" t="s">
        <v>244</v>
      </c>
      <c r="C2797" s="110" t="s">
        <v>12</v>
      </c>
      <c r="D2797" s="132">
        <v>93669</v>
      </c>
      <c r="E2797" s="111" t="str">
        <f>VLOOKUP(D2797,SERVIÇOS_AGOST!$A$7:$D$7425,2,0)</f>
        <v>DISJUNTOR TRIPOLAR TIPO DIN, CORRENTE NOMINAL DE 20A - FORNECIMENTO E INSTALAÇÃO. AF_10/2020</v>
      </c>
      <c r="F2797" s="112" t="str">
        <f>VLOOKUP(D2797,SERVIÇOS_AGOST!$A$7:$D$7425,3,0)</f>
        <v>UN</v>
      </c>
      <c r="G2797" s="129">
        <f>VLOOKUP(D2797,SERVIÇOS_AGOST!$A$7:$D$7425,4,0)</f>
        <v>67.569999999999993</v>
      </c>
      <c r="H2797" s="114">
        <v>67.569999999999993</v>
      </c>
      <c r="I2797" s="115"/>
    </row>
    <row r="2798" spans="1:9" s="11" customFormat="1" ht="17.649999999999999" customHeight="1">
      <c r="A2798" s="135"/>
      <c r="B2798" s="16"/>
      <c r="C2798" s="16"/>
      <c r="D2798" s="16"/>
      <c r="E2798" s="215" t="s">
        <v>928</v>
      </c>
      <c r="F2798" s="216" t="s">
        <v>297</v>
      </c>
      <c r="G2798" s="147">
        <v>3</v>
      </c>
      <c r="H2798" s="210">
        <v>1.1200000000000001</v>
      </c>
      <c r="I2798" s="51">
        <f>ROUND(G2798*H2798,2)</f>
        <v>3.36</v>
      </c>
    </row>
    <row r="2799" spans="1:9" s="11" customFormat="1" ht="13.7" customHeight="1">
      <c r="A2799" s="135"/>
      <c r="B2799" s="16"/>
      <c r="C2799" s="16"/>
      <c r="D2799" s="16"/>
      <c r="E2799" s="50" t="s">
        <v>931</v>
      </c>
      <c r="F2799" s="216" t="s">
        <v>297</v>
      </c>
      <c r="G2799" s="147">
        <v>1</v>
      </c>
      <c r="H2799" s="121">
        <v>50.1</v>
      </c>
      <c r="I2799" s="51">
        <f>ROUND(G2799*H2799,2)</f>
        <v>50.1</v>
      </c>
    </row>
    <row r="2800" spans="1:9" s="11" customFormat="1" ht="13.7" customHeight="1">
      <c r="E2800" s="194" t="s">
        <v>990</v>
      </c>
      <c r="F2800" s="231" t="s">
        <v>464</v>
      </c>
      <c r="G2800" s="256" t="s">
        <v>1167</v>
      </c>
      <c r="H2800" s="133" t="s">
        <v>992</v>
      </c>
      <c r="I2800" s="51">
        <f>ROUND(G2800*H2800,2)</f>
        <v>2.99</v>
      </c>
    </row>
    <row r="2801" spans="1:9" s="11" customFormat="1" ht="13.7" customHeight="1">
      <c r="A2801" s="135"/>
      <c r="B2801" s="16"/>
      <c r="C2801" s="16"/>
      <c r="D2801" s="16"/>
      <c r="E2801" s="50" t="s">
        <v>871</v>
      </c>
      <c r="F2801" s="216" t="s">
        <v>464</v>
      </c>
      <c r="G2801" s="147">
        <v>0.1988</v>
      </c>
      <c r="H2801" s="210">
        <v>19.09</v>
      </c>
      <c r="I2801" s="51">
        <f>ROUND(G2801*H2801,2)</f>
        <v>3.8</v>
      </c>
    </row>
    <row r="2802" spans="1:9" s="11" customFormat="1" ht="13.7" customHeight="1">
      <c r="A2802" s="135"/>
      <c r="B2802" s="16"/>
      <c r="C2802" s="16"/>
      <c r="D2802" s="16"/>
      <c r="E2802" s="124"/>
      <c r="F2802" s="177" t="s">
        <v>451</v>
      </c>
      <c r="G2802" s="178"/>
      <c r="H2802" s="179"/>
      <c r="I2802" s="200">
        <f>SUM(I2798:I2801)</f>
        <v>60.25</v>
      </c>
    </row>
    <row r="2803" spans="1:9" s="11" customFormat="1" ht="25.7" customHeight="1">
      <c r="A2803" s="196">
        <v>4365</v>
      </c>
      <c r="B2803" s="110" t="s">
        <v>244</v>
      </c>
      <c r="C2803" s="110" t="s">
        <v>12</v>
      </c>
      <c r="D2803" s="132">
        <v>93670</v>
      </c>
      <c r="E2803" s="111" t="str">
        <f>VLOOKUP(D2803,SERVIÇOS_AGOST!$A$7:$D$7425,2,0)</f>
        <v>DISJUNTOR TRIPOLAR TIPO DIN, CORRENTE NOMINAL DE 25A - FORNECIMENTO E INSTALAÇÃO. AF_10/2020</v>
      </c>
      <c r="F2803" s="112" t="str">
        <f>VLOOKUP(D2803,SERVIÇOS_AGOST!$A$7:$D$7425,3,0)</f>
        <v>UN</v>
      </c>
      <c r="G2803" s="129">
        <f>VLOOKUP(D2803,SERVIÇOS_AGOST!$A$7:$D$7425,4,0)</f>
        <v>67.569999999999993</v>
      </c>
      <c r="H2803" s="114">
        <v>67.569999999999993</v>
      </c>
      <c r="I2803" s="115"/>
    </row>
    <row r="2804" spans="1:9" s="11" customFormat="1" ht="17.649999999999999" customHeight="1">
      <c r="A2804" s="135"/>
      <c r="B2804" s="16"/>
      <c r="C2804" s="16"/>
      <c r="D2804" s="16"/>
      <c r="E2804" s="215" t="s">
        <v>928</v>
      </c>
      <c r="F2804" s="216" t="s">
        <v>297</v>
      </c>
      <c r="G2804" s="147">
        <v>3</v>
      </c>
      <c r="H2804" s="210">
        <v>1.1200000000000001</v>
      </c>
      <c r="I2804" s="51">
        <f>ROUND(G2804*H2804,2)</f>
        <v>3.36</v>
      </c>
    </row>
    <row r="2805" spans="1:9" s="11" customFormat="1" ht="13.7" customHeight="1">
      <c r="A2805" s="135"/>
      <c r="B2805" s="16"/>
      <c r="C2805" s="16"/>
      <c r="D2805" s="16"/>
      <c r="E2805" s="50" t="s">
        <v>931</v>
      </c>
      <c r="F2805" s="216" t="s">
        <v>297</v>
      </c>
      <c r="G2805" s="147">
        <v>1</v>
      </c>
      <c r="H2805" s="121">
        <v>50.1</v>
      </c>
      <c r="I2805" s="51">
        <f>ROUND(G2805*H2805,2)</f>
        <v>50.1</v>
      </c>
    </row>
    <row r="2806" spans="1:9" s="11" customFormat="1" ht="13.7" customHeight="1">
      <c r="E2806" s="194" t="s">
        <v>990</v>
      </c>
      <c r="F2806" s="231" t="s">
        <v>464</v>
      </c>
      <c r="G2806" s="256" t="s">
        <v>1167</v>
      </c>
      <c r="H2806" s="133" t="s">
        <v>992</v>
      </c>
      <c r="I2806" s="51">
        <f>ROUND(G2806*H2806,2)</f>
        <v>2.99</v>
      </c>
    </row>
    <row r="2807" spans="1:9" s="11" customFormat="1" ht="13.7" customHeight="1">
      <c r="A2807" s="135"/>
      <c r="B2807" s="16"/>
      <c r="C2807" s="16"/>
      <c r="D2807" s="16"/>
      <c r="E2807" s="50" t="s">
        <v>871</v>
      </c>
      <c r="F2807" s="216" t="s">
        <v>464</v>
      </c>
      <c r="G2807" s="147">
        <v>0.1988</v>
      </c>
      <c r="H2807" s="210">
        <v>19.09</v>
      </c>
      <c r="I2807" s="51">
        <f>ROUND(G2807*H2807,2)</f>
        <v>3.8</v>
      </c>
    </row>
    <row r="2808" spans="1:9" s="11" customFormat="1" ht="13.7" customHeight="1">
      <c r="A2808" s="135"/>
      <c r="B2808" s="16"/>
      <c r="C2808" s="16"/>
      <c r="D2808" s="16"/>
      <c r="E2808" s="124"/>
      <c r="F2808" s="177" t="s">
        <v>451</v>
      </c>
      <c r="G2808" s="178"/>
      <c r="H2808" s="179"/>
      <c r="I2808" s="200">
        <f>SUM(I2804:I2807)</f>
        <v>60.25</v>
      </c>
    </row>
    <row r="2809" spans="1:9" s="11" customFormat="1" ht="25.7" customHeight="1">
      <c r="A2809" s="196">
        <v>4366</v>
      </c>
      <c r="B2809" s="110" t="s">
        <v>244</v>
      </c>
      <c r="C2809" s="110" t="s">
        <v>12</v>
      </c>
      <c r="D2809" s="132">
        <v>93671</v>
      </c>
      <c r="E2809" s="111" t="str">
        <f>VLOOKUP(D2809,SERVIÇOS_AGOST!$A$7:$D$7425,2,0)</f>
        <v>DISJUNTOR TRIPOLAR TIPO DIN, CORRENTE NOMINAL DE 32A - FORNECIMENTO E INSTALAÇÃO. AF_10/2020</v>
      </c>
      <c r="F2809" s="112" t="str">
        <f>VLOOKUP(D2809,SERVIÇOS_AGOST!$A$7:$D$7425,3,0)</f>
        <v>UN</v>
      </c>
      <c r="G2809" s="129">
        <f>VLOOKUP(D2809,SERVIÇOS_AGOST!$A$7:$D$7425,4,0)</f>
        <v>70.84</v>
      </c>
      <c r="H2809" s="114">
        <v>70.84</v>
      </c>
      <c r="I2809" s="115"/>
    </row>
    <row r="2810" spans="1:9" s="11" customFormat="1" ht="17.649999999999999" customHeight="1">
      <c r="A2810" s="135"/>
      <c r="B2810" s="16"/>
      <c r="C2810" s="16"/>
      <c r="D2810" s="16"/>
      <c r="E2810" s="215" t="s">
        <v>934</v>
      </c>
      <c r="F2810" s="216" t="s">
        <v>297</v>
      </c>
      <c r="G2810" s="147">
        <v>3</v>
      </c>
      <c r="H2810" s="121">
        <v>1.35</v>
      </c>
      <c r="I2810" s="51">
        <f>ROUND(G2810*H2810,2)</f>
        <v>4.05</v>
      </c>
    </row>
    <row r="2811" spans="1:9" s="11" customFormat="1" ht="13.7" customHeight="1">
      <c r="A2811" s="135"/>
      <c r="B2811" s="16"/>
      <c r="C2811" s="16"/>
      <c r="D2811" s="16"/>
      <c r="E2811" s="50" t="s">
        <v>931</v>
      </c>
      <c r="F2811" s="216" t="s">
        <v>297</v>
      </c>
      <c r="G2811" s="147">
        <v>1</v>
      </c>
      <c r="H2811" s="121">
        <v>50.1</v>
      </c>
      <c r="I2811" s="51">
        <f>ROUND(G2811*H2811,2)</f>
        <v>50.1</v>
      </c>
    </row>
    <row r="2812" spans="1:9" s="11" customFormat="1" ht="13.7" customHeight="1">
      <c r="E2812" s="194" t="s">
        <v>990</v>
      </c>
      <c r="F2812" s="231" t="s">
        <v>464</v>
      </c>
      <c r="G2812" s="256" t="s">
        <v>1168</v>
      </c>
      <c r="H2812" s="133" t="s">
        <v>992</v>
      </c>
      <c r="I2812" s="51">
        <f>ROUND(G2812*H2812,2)</f>
        <v>4.1100000000000003</v>
      </c>
    </row>
    <row r="2813" spans="1:9" s="11" customFormat="1" ht="13.7" customHeight="1">
      <c r="A2813" s="135"/>
      <c r="B2813" s="16"/>
      <c r="C2813" s="16"/>
      <c r="D2813" s="16"/>
      <c r="E2813" s="50" t="s">
        <v>871</v>
      </c>
      <c r="F2813" s="216" t="s">
        <v>464</v>
      </c>
      <c r="G2813" s="147">
        <v>0.27339999999999998</v>
      </c>
      <c r="H2813" s="210">
        <v>19.09</v>
      </c>
      <c r="I2813" s="51">
        <f>ROUND(G2813*H2813,2)</f>
        <v>5.22</v>
      </c>
    </row>
    <row r="2814" spans="1:9" s="11" customFormat="1" ht="13.7" customHeight="1">
      <c r="A2814" s="135"/>
      <c r="B2814" s="16"/>
      <c r="C2814" s="16"/>
      <c r="D2814" s="16"/>
      <c r="E2814" s="124"/>
      <c r="F2814" s="177" t="s">
        <v>451</v>
      </c>
      <c r="G2814" s="178"/>
      <c r="H2814" s="179"/>
      <c r="I2814" s="200">
        <f>SUM(I2810:I2813)</f>
        <v>63.48</v>
      </c>
    </row>
    <row r="2815" spans="1:9" s="11" customFormat="1" ht="25.7" customHeight="1">
      <c r="A2815" s="196">
        <v>4367</v>
      </c>
      <c r="B2815" s="110" t="s">
        <v>244</v>
      </c>
      <c r="C2815" s="110" t="s">
        <v>12</v>
      </c>
      <c r="D2815" s="132">
        <v>93672</v>
      </c>
      <c r="E2815" s="111" t="str">
        <f>VLOOKUP(D2815,SERVIÇOS_AGOST!$A$7:$D$7425,2,0)</f>
        <v>DISJUNTOR TRIPOLAR TIPO DIN, CORRENTE NOMINAL DE 40A - FORNECIMENTO E INSTALAÇÃO. AF_10/2020</v>
      </c>
      <c r="F2815" s="112" t="str">
        <f>VLOOKUP(D2815,SERVIÇOS_AGOST!$A$7:$D$7425,3,0)</f>
        <v>UN</v>
      </c>
      <c r="G2815" s="129">
        <f>VLOOKUP(D2815,SERVIÇOS_AGOST!$A$7:$D$7425,4,0)</f>
        <v>75.75</v>
      </c>
      <c r="H2815" s="114">
        <v>75.75</v>
      </c>
      <c r="I2815" s="115"/>
    </row>
    <row r="2816" spans="1:9" s="11" customFormat="1" ht="17.649999999999999" customHeight="1">
      <c r="A2816" s="135"/>
      <c r="B2816" s="16"/>
      <c r="C2816" s="16"/>
      <c r="D2816" s="16"/>
      <c r="E2816" s="50" t="s">
        <v>939</v>
      </c>
      <c r="F2816" s="216" t="s">
        <v>297</v>
      </c>
      <c r="G2816" s="147">
        <v>3</v>
      </c>
      <c r="H2816" s="121">
        <v>1.46</v>
      </c>
      <c r="I2816" s="51">
        <f>ROUND(G2816*H2816,2)</f>
        <v>4.38</v>
      </c>
    </row>
    <row r="2817" spans="1:9" s="11" customFormat="1" ht="13.7" customHeight="1">
      <c r="A2817" s="135"/>
      <c r="B2817" s="16"/>
      <c r="C2817" s="16"/>
      <c r="D2817" s="16"/>
      <c r="E2817" s="50" t="s">
        <v>931</v>
      </c>
      <c r="F2817" s="216" t="s">
        <v>297</v>
      </c>
      <c r="G2817" s="147">
        <v>1</v>
      </c>
      <c r="H2817" s="121">
        <v>50.1</v>
      </c>
      <c r="I2817" s="51">
        <f>ROUND(G2817*H2817,2)</f>
        <v>50.1</v>
      </c>
    </row>
    <row r="2818" spans="1:9" s="11" customFormat="1" ht="13.7" customHeight="1">
      <c r="E2818" s="194" t="s">
        <v>990</v>
      </c>
      <c r="F2818" s="231" t="s">
        <v>464</v>
      </c>
      <c r="G2818" s="256" t="s">
        <v>1169</v>
      </c>
      <c r="H2818" s="133" t="s">
        <v>992</v>
      </c>
      <c r="I2818" s="51">
        <f>ROUND(G2818*H2818,2)</f>
        <v>6.1</v>
      </c>
    </row>
    <row r="2819" spans="1:9" s="11" customFormat="1" ht="13.7" customHeight="1">
      <c r="A2819" s="135"/>
      <c r="B2819" s="16"/>
      <c r="C2819" s="16"/>
      <c r="D2819" s="16"/>
      <c r="E2819" s="50" t="s">
        <v>871</v>
      </c>
      <c r="F2819" s="216" t="s">
        <v>464</v>
      </c>
      <c r="G2819" s="147">
        <v>0.40570000000000001</v>
      </c>
      <c r="H2819" s="210">
        <v>19.09</v>
      </c>
      <c r="I2819" s="51">
        <f>ROUND(G2819*H2819,2)</f>
        <v>7.74</v>
      </c>
    </row>
    <row r="2820" spans="1:9" s="11" customFormat="1" ht="13.7" customHeight="1">
      <c r="A2820" s="135"/>
      <c r="B2820" s="16"/>
      <c r="C2820" s="16"/>
      <c r="D2820" s="16"/>
      <c r="E2820" s="124"/>
      <c r="F2820" s="177" t="s">
        <v>451</v>
      </c>
      <c r="G2820" s="178"/>
      <c r="H2820" s="179"/>
      <c r="I2820" s="200">
        <f>SUM(I2816:I2819)</f>
        <v>68.320000000000007</v>
      </c>
    </row>
    <row r="2821" spans="1:9" s="11" customFormat="1" ht="25.7" customHeight="1">
      <c r="A2821" s="196">
        <v>4368</v>
      </c>
      <c r="B2821" s="110" t="s">
        <v>244</v>
      </c>
      <c r="C2821" s="110" t="s">
        <v>12</v>
      </c>
      <c r="D2821" s="132">
        <v>93673</v>
      </c>
      <c r="E2821" s="111" t="str">
        <f>VLOOKUP(D2821,SERVIÇOS_AGOST!$A$7:$D$7425,2,0)</f>
        <v>DISJUNTOR TRIPOLAR TIPO DIN, CORRENTE NOMINAL DE 50A - FORNECIMENTO E INSTALAÇÃO. AF_10/2020</v>
      </c>
      <c r="F2821" s="112" t="str">
        <f>VLOOKUP(D2821,SERVIÇOS_AGOST!$A$7:$D$7425,3,0)</f>
        <v>UN</v>
      </c>
      <c r="G2821" s="129">
        <f>VLOOKUP(D2821,SERVIÇOS_AGOST!$A$7:$D$7425,4,0)</f>
        <v>82.2</v>
      </c>
      <c r="H2821" s="114">
        <v>82.2</v>
      </c>
      <c r="I2821" s="115"/>
    </row>
    <row r="2822" spans="1:9" s="11" customFormat="1" ht="17.649999999999999" customHeight="1">
      <c r="A2822" s="135"/>
      <c r="B2822" s="16"/>
      <c r="C2822" s="16"/>
      <c r="D2822" s="16"/>
      <c r="E2822" s="50" t="s">
        <v>1170</v>
      </c>
      <c r="F2822" s="216" t="s">
        <v>297</v>
      </c>
      <c r="G2822" s="147">
        <v>3</v>
      </c>
      <c r="H2822" s="121">
        <v>1.72</v>
      </c>
      <c r="I2822" s="51">
        <f>ROUND(G2822*H2822,2)</f>
        <v>5.16</v>
      </c>
    </row>
    <row r="2823" spans="1:9" s="11" customFormat="1" ht="13.7" customHeight="1">
      <c r="A2823" s="135"/>
      <c r="B2823" s="16"/>
      <c r="C2823" s="16"/>
      <c r="D2823" s="16"/>
      <c r="E2823" s="50" t="s">
        <v>931</v>
      </c>
      <c r="F2823" s="216" t="s">
        <v>297</v>
      </c>
      <c r="G2823" s="147">
        <v>1</v>
      </c>
      <c r="H2823" s="121">
        <v>50.1</v>
      </c>
      <c r="I2823" s="51">
        <f>ROUND(G2823*H2823,2)</f>
        <v>50.1</v>
      </c>
    </row>
    <row r="2824" spans="1:9" s="11" customFormat="1" ht="13.7" customHeight="1">
      <c r="E2824" s="194" t="s">
        <v>990</v>
      </c>
      <c r="F2824" s="231" t="s">
        <v>464</v>
      </c>
      <c r="G2824" s="256" t="s">
        <v>1171</v>
      </c>
      <c r="H2824" s="133" t="s">
        <v>992</v>
      </c>
      <c r="I2824" s="51">
        <f>ROUND(G2824*H2824,2)</f>
        <v>8.5399999999999991</v>
      </c>
    </row>
    <row r="2825" spans="1:9" s="11" customFormat="1" ht="13.7" customHeight="1">
      <c r="A2825" s="135"/>
      <c r="B2825" s="16"/>
      <c r="C2825" s="16"/>
      <c r="D2825" s="16"/>
      <c r="E2825" s="50" t="s">
        <v>871</v>
      </c>
      <c r="F2825" s="216" t="s">
        <v>464</v>
      </c>
      <c r="G2825" s="147">
        <v>0.56769999999999998</v>
      </c>
      <c r="H2825" s="210">
        <v>19.09</v>
      </c>
      <c r="I2825" s="51">
        <f>ROUND(G2825*H2825,2)</f>
        <v>10.84</v>
      </c>
    </row>
    <row r="2826" spans="1:9" s="11" customFormat="1" ht="13.7" customHeight="1">
      <c r="A2826" s="135"/>
      <c r="B2826" s="16"/>
      <c r="C2826" s="16"/>
      <c r="D2826" s="16"/>
      <c r="E2826" s="124"/>
      <c r="F2826" s="177" t="s">
        <v>451</v>
      </c>
      <c r="G2826" s="178"/>
      <c r="H2826" s="179"/>
      <c r="I2826" s="200">
        <f>SUM(I2822:I2825)</f>
        <v>74.64</v>
      </c>
    </row>
    <row r="2827" spans="1:9" s="11" customFormat="1" ht="25.7" customHeight="1">
      <c r="A2827" s="196">
        <v>4369</v>
      </c>
      <c r="B2827" s="110" t="s">
        <v>244</v>
      </c>
      <c r="C2827" s="110" t="s">
        <v>12</v>
      </c>
      <c r="D2827" s="132">
        <v>91953</v>
      </c>
      <c r="E2827" s="111" t="str">
        <f>VLOOKUP(D2827,SERVIÇOS_AGOST!$A$7:$D$7425,2,0)</f>
        <v>INTERRUPTOR SIMPLES (1 MÓDULO), 10A/250V, INCLUINDO SUPORTE E PLACA - FORNECIMENTO E INSTALAÇÃO. AF_12/2015</v>
      </c>
      <c r="F2827" s="112" t="str">
        <f>VLOOKUP(D2827,SERVIÇOS_AGOST!$A$7:$D$7425,3,0)</f>
        <v>UN</v>
      </c>
      <c r="G2827" s="129">
        <f>VLOOKUP(D2827,SERVIÇOS_AGOST!$A$7:$D$7425,4,0)</f>
        <v>22.79</v>
      </c>
      <c r="H2827" s="114">
        <v>22.79</v>
      </c>
      <c r="I2827" s="115"/>
    </row>
    <row r="2828" spans="1:9" s="11" customFormat="1" ht="17.649999999999999" customHeight="1">
      <c r="A2828" s="135"/>
      <c r="B2828" s="16"/>
      <c r="C2828" s="16"/>
      <c r="D2828" s="16"/>
      <c r="E2828" s="50" t="s">
        <v>1172</v>
      </c>
      <c r="F2828" s="216" t="s">
        <v>297</v>
      </c>
      <c r="G2828" s="147">
        <v>1</v>
      </c>
      <c r="H2828" s="121">
        <v>5.47</v>
      </c>
      <c r="I2828" s="51">
        <f>ROUND(G2828*H2828,2)</f>
        <v>5.47</v>
      </c>
    </row>
    <row r="2829" spans="1:9" s="11" customFormat="1" ht="17.649999999999999" customHeight="1">
      <c r="A2829" s="135"/>
      <c r="B2829" s="16"/>
      <c r="C2829" s="16"/>
      <c r="D2829" s="16"/>
      <c r="E2829" s="50" t="s">
        <v>1173</v>
      </c>
      <c r="F2829" s="216" t="s">
        <v>297</v>
      </c>
      <c r="G2829" s="147">
        <v>1</v>
      </c>
      <c r="H2829" s="119" t="s">
        <v>1174</v>
      </c>
      <c r="I2829" s="51">
        <f>ROUND(G2829*H2829,2)</f>
        <v>16.21</v>
      </c>
    </row>
    <row r="2830" spans="1:9" s="11" customFormat="1" ht="20.100000000000001" customHeight="1">
      <c r="F2830" s="177" t="s">
        <v>451</v>
      </c>
      <c r="G2830" s="178"/>
      <c r="H2830" s="179"/>
      <c r="I2830" s="200">
        <f>SUM(I2828:I2829)</f>
        <v>21.68</v>
      </c>
    </row>
    <row r="2831" spans="1:9" s="11" customFormat="1" ht="25.7" customHeight="1">
      <c r="A2831" s="196">
        <v>4370</v>
      </c>
      <c r="B2831" s="110" t="s">
        <v>244</v>
      </c>
      <c r="C2831" s="110" t="s">
        <v>12</v>
      </c>
      <c r="D2831" s="132">
        <v>91955</v>
      </c>
      <c r="E2831" s="111" t="str">
        <f>VLOOKUP(D2831,SERVIÇOS_AGOST!$A$7:$D$7425,2,0)</f>
        <v>INTERRUPTOR PARALELO (1 MÓDULO), 10A/250V, INCLUINDO SUPORTE E PLACA - FORNECIMENTO E INSTALAÇÃO. AF_12/2015</v>
      </c>
      <c r="F2831" s="112" t="str">
        <f>VLOOKUP(D2831,SERVIÇOS_AGOST!$A$7:$D$7425,3,0)</f>
        <v>UN</v>
      </c>
      <c r="G2831" s="129">
        <f>VLOOKUP(D2831,SERVIÇOS_AGOST!$A$7:$D$7425,4,0)</f>
        <v>27.97</v>
      </c>
      <c r="H2831" s="114">
        <v>27.97</v>
      </c>
      <c r="I2831" s="115"/>
    </row>
    <row r="2832" spans="1:9" s="11" customFormat="1" ht="17.649999999999999" customHeight="1">
      <c r="A2832" s="135"/>
      <c r="B2832" s="16"/>
      <c r="C2832" s="16"/>
      <c r="D2832" s="16"/>
      <c r="E2832" s="50" t="s">
        <v>1172</v>
      </c>
      <c r="F2832" s="216" t="s">
        <v>297</v>
      </c>
      <c r="G2832" s="147">
        <v>1</v>
      </c>
      <c r="H2832" s="121">
        <v>5.47</v>
      </c>
      <c r="I2832" s="51">
        <f>ROUND(G2832*H2832,2)</f>
        <v>5.47</v>
      </c>
    </row>
    <row r="2833" spans="1:9" s="11" customFormat="1" ht="17.649999999999999" customHeight="1">
      <c r="A2833" s="135"/>
      <c r="B2833" s="16"/>
      <c r="C2833" s="16"/>
      <c r="D2833" s="16"/>
      <c r="E2833" s="50" t="s">
        <v>1175</v>
      </c>
      <c r="F2833" s="216" t="s">
        <v>297</v>
      </c>
      <c r="G2833" s="147">
        <v>1</v>
      </c>
      <c r="H2833" s="119" t="s">
        <v>1176</v>
      </c>
      <c r="I2833" s="51">
        <f>ROUND(G2833*H2833,2)</f>
        <v>21.69</v>
      </c>
    </row>
    <row r="2834" spans="1:9" s="11" customFormat="1" ht="13.7" customHeight="1">
      <c r="A2834" s="135"/>
      <c r="B2834" s="16"/>
      <c r="C2834" s="16"/>
      <c r="D2834" s="16"/>
      <c r="E2834" s="124"/>
      <c r="F2834" s="177" t="s">
        <v>451</v>
      </c>
      <c r="G2834" s="178"/>
      <c r="H2834" s="179"/>
      <c r="I2834" s="200">
        <f>SUM(I2832:I2833)</f>
        <v>27.16</v>
      </c>
    </row>
    <row r="2835" spans="1:9" s="11" customFormat="1" ht="25.7" customHeight="1">
      <c r="A2835" s="196">
        <v>4371</v>
      </c>
      <c r="B2835" s="110" t="s">
        <v>244</v>
      </c>
      <c r="C2835" s="110" t="s">
        <v>12</v>
      </c>
      <c r="D2835" s="132">
        <v>91957</v>
      </c>
      <c r="E2835" s="111" t="str">
        <f>VLOOKUP(D2835,SERVIÇOS_AGOST!$A$7:$D$7425,2,0)</f>
        <v>INTERRUPTOR SIMPLES (1 MÓDULO) COM INTERRUPTOR PARALELO (1 MÓDULO), 10A/250V, INCLUINDO SUPORTE E PLACA - FORNECIMENTO E INSTALAÇÃO. AF_12/2015</v>
      </c>
      <c r="F2835" s="112" t="str">
        <f>VLOOKUP(D2835,SERVIÇOS_AGOST!$A$7:$D$7425,3,0)</f>
        <v>UN</v>
      </c>
      <c r="G2835" s="129">
        <f>VLOOKUP(D2835,SERVIÇOS_AGOST!$A$7:$D$7425,4,0)</f>
        <v>41.33</v>
      </c>
      <c r="H2835" s="114">
        <v>41.33</v>
      </c>
      <c r="I2835" s="115"/>
    </row>
    <row r="2836" spans="1:9" s="11" customFormat="1" ht="20.100000000000001" customHeight="1">
      <c r="E2836" s="194" t="s">
        <v>1172</v>
      </c>
      <c r="F2836" s="231" t="s">
        <v>297</v>
      </c>
      <c r="G2836" s="256" t="s">
        <v>1147</v>
      </c>
      <c r="H2836" s="121">
        <v>5.47</v>
      </c>
      <c r="I2836" s="51">
        <f>ROUND(G2836*H2836,2)</f>
        <v>5.47</v>
      </c>
    </row>
    <row r="2837" spans="1:9" s="11" customFormat="1" ht="17.649999999999999" customHeight="1">
      <c r="A2837" s="135"/>
      <c r="B2837" s="16"/>
      <c r="C2837" s="16"/>
      <c r="D2837" s="16"/>
      <c r="E2837" s="50" t="s">
        <v>1177</v>
      </c>
      <c r="F2837" s="216" t="s">
        <v>297</v>
      </c>
      <c r="G2837" s="147">
        <v>1</v>
      </c>
      <c r="H2837" s="119" t="s">
        <v>1178</v>
      </c>
      <c r="I2837" s="51">
        <f>ROUND(G2837*H2837,2)</f>
        <v>35.54</v>
      </c>
    </row>
    <row r="2838" spans="1:9" s="11" customFormat="1" ht="13.7" customHeight="1">
      <c r="A2838" s="135"/>
      <c r="B2838" s="16"/>
      <c r="C2838" s="16"/>
      <c r="D2838" s="16"/>
      <c r="E2838" s="124"/>
      <c r="F2838" s="177" t="s">
        <v>451</v>
      </c>
      <c r="G2838" s="178"/>
      <c r="H2838" s="179"/>
      <c r="I2838" s="200">
        <f>SUM(I2836:I2837)</f>
        <v>41.01</v>
      </c>
    </row>
    <row r="2839" spans="1:9" s="11" customFormat="1" ht="25.7" customHeight="1">
      <c r="A2839" s="196">
        <v>4372</v>
      </c>
      <c r="B2839" s="110" t="s">
        <v>244</v>
      </c>
      <c r="C2839" s="110" t="s">
        <v>12</v>
      </c>
      <c r="D2839" s="132">
        <v>91959</v>
      </c>
      <c r="E2839" s="111" t="str">
        <f>VLOOKUP(D2839,SERVIÇOS_AGOST!$A$7:$D$7425,2,0)</f>
        <v>INTERRUPTOR SIMPLES (2 MÓDULOS), 10A/250V, INCLUINDO SUPORTE E PLACA - FORNECIMENTO E INSTALAÇÃO. AF_12/2015</v>
      </c>
      <c r="F2839" s="112" t="str">
        <f>VLOOKUP(D2839,SERVIÇOS_AGOST!$A$7:$D$7425,3,0)</f>
        <v>UN</v>
      </c>
      <c r="G2839" s="129">
        <f>VLOOKUP(D2839,SERVIÇOS_AGOST!$A$7:$D$7425,4,0)</f>
        <v>36.18</v>
      </c>
      <c r="H2839" s="114">
        <v>36.18</v>
      </c>
      <c r="I2839" s="115"/>
    </row>
    <row r="2840" spans="1:9" s="11" customFormat="1" ht="17.649999999999999" customHeight="1">
      <c r="A2840" s="135"/>
      <c r="B2840" s="16"/>
      <c r="C2840" s="16"/>
      <c r="D2840" s="16"/>
      <c r="E2840" s="50" t="s">
        <v>1172</v>
      </c>
      <c r="F2840" s="216" t="s">
        <v>297</v>
      </c>
      <c r="G2840" s="147">
        <v>1</v>
      </c>
      <c r="H2840" s="121">
        <v>5.47</v>
      </c>
      <c r="I2840" s="51">
        <f>ROUND(G2840*H2840,2)</f>
        <v>5.47</v>
      </c>
    </row>
    <row r="2841" spans="1:9" s="11" customFormat="1" ht="17.649999999999999" customHeight="1">
      <c r="A2841" s="135"/>
      <c r="B2841" s="16"/>
      <c r="C2841" s="16"/>
      <c r="D2841" s="16"/>
      <c r="E2841" s="50" t="s">
        <v>1179</v>
      </c>
      <c r="F2841" s="216" t="s">
        <v>297</v>
      </c>
      <c r="G2841" s="147">
        <v>1</v>
      </c>
      <c r="H2841" s="119" t="s">
        <v>1180</v>
      </c>
      <c r="I2841" s="51">
        <f>ROUND(G2841*H2841,2)</f>
        <v>30.09</v>
      </c>
    </row>
    <row r="2842" spans="1:9" s="11" customFormat="1" ht="20.100000000000001" customHeight="1">
      <c r="F2842" s="177" t="s">
        <v>451</v>
      </c>
      <c r="G2842" s="178"/>
      <c r="H2842" s="179"/>
      <c r="I2842" s="200">
        <f>SUM(I2840:I2841)</f>
        <v>35.56</v>
      </c>
    </row>
    <row r="2843" spans="1:9" s="11" customFormat="1" ht="25.7" customHeight="1">
      <c r="A2843" s="196">
        <v>4373</v>
      </c>
      <c r="B2843" s="110" t="s">
        <v>244</v>
      </c>
      <c r="C2843" s="110" t="s">
        <v>12</v>
      </c>
      <c r="D2843" s="132">
        <v>91961</v>
      </c>
      <c r="E2843" s="111" t="str">
        <f>VLOOKUP(D2843,SERVIÇOS_AGOST!$A$7:$D$7425,2,0)</f>
        <v>INTERRUPTOR PARALELO (2 MÓDULOS), 10A/250V, INCLUINDO SUPORTE E PLACA - FORNECIMENTO E INSTALAÇÃO. AF_12/2015</v>
      </c>
      <c r="F2843" s="112" t="str">
        <f>VLOOKUP(D2843,SERVIÇOS_AGOST!$A$7:$D$7425,3,0)</f>
        <v>UN</v>
      </c>
      <c r="G2843" s="129">
        <f>VLOOKUP(D2843,SERVIÇOS_AGOST!$A$7:$D$7425,4,0)</f>
        <v>46.51</v>
      </c>
      <c r="H2843" s="114">
        <v>46.51</v>
      </c>
      <c r="I2843" s="115"/>
    </row>
    <row r="2844" spans="1:9" s="11" customFormat="1" ht="17.649999999999999" customHeight="1">
      <c r="A2844" s="135"/>
      <c r="B2844" s="16"/>
      <c r="C2844" s="16"/>
      <c r="D2844" s="16"/>
      <c r="E2844" s="50" t="s">
        <v>1172</v>
      </c>
      <c r="F2844" s="216" t="s">
        <v>297</v>
      </c>
      <c r="G2844" s="147">
        <v>1</v>
      </c>
      <c r="H2844" s="121">
        <v>5.47</v>
      </c>
      <c r="I2844" s="51">
        <f>ROUND(G2844*H2844,2)</f>
        <v>5.47</v>
      </c>
    </row>
    <row r="2845" spans="1:9" s="11" customFormat="1" ht="17.649999999999999" customHeight="1">
      <c r="A2845" s="135"/>
      <c r="B2845" s="16"/>
      <c r="C2845" s="16"/>
      <c r="D2845" s="16"/>
      <c r="E2845" s="50" t="s">
        <v>1181</v>
      </c>
      <c r="F2845" s="216" t="s">
        <v>297</v>
      </c>
      <c r="G2845" s="147">
        <v>1</v>
      </c>
      <c r="H2845" s="214">
        <v>35.6</v>
      </c>
      <c r="I2845" s="51">
        <f>ROUND(G2845*H2845,2)</f>
        <v>35.6</v>
      </c>
    </row>
    <row r="2846" spans="1:9" s="11" customFormat="1" ht="13.7" customHeight="1">
      <c r="A2846" s="135"/>
      <c r="B2846" s="16"/>
      <c r="C2846" s="16"/>
      <c r="D2846" s="16"/>
      <c r="E2846" s="124"/>
      <c r="F2846" s="177" t="s">
        <v>451</v>
      </c>
      <c r="G2846" s="178"/>
      <c r="H2846" s="179"/>
      <c r="I2846" s="200">
        <f>SUM(I2844:I2845)</f>
        <v>41.07</v>
      </c>
    </row>
    <row r="2847" spans="1:9" s="11" customFormat="1" ht="25.7" customHeight="1">
      <c r="A2847" s="196">
        <v>4374</v>
      </c>
      <c r="B2847" s="110" t="s">
        <v>244</v>
      </c>
      <c r="C2847" s="110" t="s">
        <v>12</v>
      </c>
      <c r="D2847" s="132">
        <v>91992</v>
      </c>
      <c r="E2847" s="111" t="str">
        <f>VLOOKUP(D2847,SERVIÇOS_AGOST!$A$7:$D$7425,2,0)</f>
        <v>TOMADA ALTA DE EMBUTIR (1 MÓDULO), 2P+T 10 A, INCLUINDO SUPORTE E PLACA - FORNECIMENTO E INSTALAÇÃO. AF_12/2015</v>
      </c>
      <c r="F2847" s="112" t="str">
        <f>VLOOKUP(D2847,SERVIÇOS_AGOST!$A$7:$D$7425,3,0)</f>
        <v>UN</v>
      </c>
      <c r="G2847" s="129">
        <f>VLOOKUP(D2847,SERVIÇOS_AGOST!$A$7:$D$7425,4,0)</f>
        <v>33.1</v>
      </c>
      <c r="H2847" s="114">
        <v>33.1</v>
      </c>
      <c r="I2847" s="115"/>
    </row>
    <row r="2848" spans="1:9" s="11" customFormat="1" ht="20.100000000000001" customHeight="1">
      <c r="E2848" s="194" t="s">
        <v>1172</v>
      </c>
      <c r="F2848" s="231" t="s">
        <v>297</v>
      </c>
      <c r="G2848" s="256" t="s">
        <v>1147</v>
      </c>
      <c r="H2848" s="121">
        <v>5.47</v>
      </c>
      <c r="I2848" s="51">
        <f>ROUND(G2848*H2848,2)</f>
        <v>5.47</v>
      </c>
    </row>
    <row r="2849" spans="1:9" s="11" customFormat="1" ht="17.649999999999999" customHeight="1">
      <c r="A2849" s="135"/>
      <c r="B2849" s="16"/>
      <c r="C2849" s="16"/>
      <c r="D2849" s="16"/>
      <c r="E2849" s="50" t="s">
        <v>1182</v>
      </c>
      <c r="F2849" s="216" t="s">
        <v>297</v>
      </c>
      <c r="G2849" s="147">
        <v>1</v>
      </c>
      <c r="H2849" s="214">
        <v>23.11</v>
      </c>
      <c r="I2849" s="51">
        <f>ROUND(G2849*H2849,2)</f>
        <v>23.11</v>
      </c>
    </row>
    <row r="2850" spans="1:9" s="11" customFormat="1" ht="13.7" customHeight="1">
      <c r="A2850" s="135"/>
      <c r="B2850" s="16"/>
      <c r="C2850" s="16"/>
      <c r="D2850" s="16"/>
      <c r="E2850" s="124"/>
      <c r="F2850" s="177" t="s">
        <v>451</v>
      </c>
      <c r="G2850" s="178"/>
      <c r="H2850" s="179"/>
      <c r="I2850" s="200">
        <f>SUM(I2848:I2849)</f>
        <v>28.58</v>
      </c>
    </row>
    <row r="2851" spans="1:9" s="11" customFormat="1" ht="25.7" customHeight="1">
      <c r="A2851" s="196">
        <v>4375</v>
      </c>
      <c r="B2851" s="110" t="s">
        <v>244</v>
      </c>
      <c r="C2851" s="110" t="s">
        <v>12</v>
      </c>
      <c r="D2851" s="132">
        <v>91993</v>
      </c>
      <c r="E2851" s="111" t="str">
        <f>VLOOKUP(D2851,SERVIÇOS_AGOST!$A$7:$D$7425,2,0)</f>
        <v>TOMADA ALTA DE EMBUTIR (1 MÓDULO), 2P+T 20 A, INCLUINDO SUPORTE E PLACA - FORNECIMENTO E INSTALAÇÃO. AF_12/2015</v>
      </c>
      <c r="F2851" s="112" t="str">
        <f>VLOOKUP(D2851,SERVIÇOS_AGOST!$A$7:$D$7425,3,0)</f>
        <v>UN</v>
      </c>
      <c r="G2851" s="129">
        <f>VLOOKUP(D2851,SERVIÇOS_AGOST!$A$7:$D$7425,4,0)</f>
        <v>35.57</v>
      </c>
      <c r="H2851" s="114">
        <v>35.57</v>
      </c>
      <c r="I2851" s="115"/>
    </row>
    <row r="2852" spans="1:9" s="11" customFormat="1" ht="17.649999999999999" customHeight="1">
      <c r="A2852" s="135"/>
      <c r="B2852" s="16"/>
      <c r="C2852" s="16"/>
      <c r="D2852" s="16"/>
      <c r="E2852" s="50" t="s">
        <v>1172</v>
      </c>
      <c r="F2852" s="216" t="s">
        <v>297</v>
      </c>
      <c r="G2852" s="147">
        <v>1</v>
      </c>
      <c r="H2852" s="121">
        <v>5.47</v>
      </c>
      <c r="I2852" s="51">
        <f>ROUND(G2852*H2852,2)</f>
        <v>5.47</v>
      </c>
    </row>
    <row r="2853" spans="1:9" s="11" customFormat="1" ht="17.649999999999999" customHeight="1">
      <c r="A2853" s="135"/>
      <c r="B2853" s="16"/>
      <c r="C2853" s="16"/>
      <c r="D2853" s="16"/>
      <c r="E2853" s="50" t="s">
        <v>1183</v>
      </c>
      <c r="F2853" s="216" t="s">
        <v>297</v>
      </c>
      <c r="G2853" s="147">
        <v>1</v>
      </c>
      <c r="H2853" s="214">
        <v>25.15</v>
      </c>
      <c r="I2853" s="51">
        <f>ROUND(G2853*H2853,2)</f>
        <v>25.15</v>
      </c>
    </row>
    <row r="2854" spans="1:9" s="11" customFormat="1" ht="20.100000000000001" customHeight="1">
      <c r="F2854" s="177" t="s">
        <v>451</v>
      </c>
      <c r="G2854" s="178"/>
      <c r="H2854" s="179"/>
      <c r="I2854" s="200">
        <f>SUM(I2852:I2853)</f>
        <v>30.619999999999997</v>
      </c>
    </row>
    <row r="2855" spans="1:9" s="11" customFormat="1" ht="25.7" customHeight="1">
      <c r="A2855" s="196">
        <v>4376</v>
      </c>
      <c r="B2855" s="110" t="s">
        <v>244</v>
      </c>
      <c r="C2855" s="110" t="s">
        <v>12</v>
      </c>
      <c r="D2855" s="132">
        <v>91996</v>
      </c>
      <c r="E2855" s="111" t="str">
        <f>VLOOKUP(D2855,SERVIÇOS_AGOST!$A$7:$D$7425,2,0)</f>
        <v>TOMADA MÉDIA DE EMBUTIR (1 MÓDULO), 2P+T 10 A, INCLUINDO SUPORTE E PLACA - FORNECIMENTO E INSTALAÇÃO. AF_12/2015</v>
      </c>
      <c r="F2855" s="112" t="str">
        <f>VLOOKUP(D2855,SERVIÇOS_AGOST!$A$7:$D$7425,3,0)</f>
        <v>UN</v>
      </c>
      <c r="G2855" s="129">
        <f>VLOOKUP(D2855,SERVIÇOS_AGOST!$A$7:$D$7425,4,0)</f>
        <v>26.69</v>
      </c>
      <c r="H2855" s="114">
        <v>26.69</v>
      </c>
      <c r="I2855" s="115"/>
    </row>
    <row r="2856" spans="1:9" s="11" customFormat="1" ht="17.649999999999999" customHeight="1">
      <c r="A2856" s="135"/>
      <c r="B2856" s="16"/>
      <c r="C2856" s="16"/>
      <c r="D2856" s="16"/>
      <c r="E2856" s="50" t="s">
        <v>1172</v>
      </c>
      <c r="F2856" s="216" t="s">
        <v>297</v>
      </c>
      <c r="G2856" s="147">
        <v>1</v>
      </c>
      <c r="H2856" s="121">
        <v>5.47</v>
      </c>
      <c r="I2856" s="51">
        <f>ROUND(G2856*H2856,2)</f>
        <v>5.47</v>
      </c>
    </row>
    <row r="2857" spans="1:9" s="11" customFormat="1" ht="17.649999999999999" customHeight="1">
      <c r="A2857" s="135"/>
      <c r="B2857" s="16"/>
      <c r="C2857" s="16"/>
      <c r="D2857" s="16"/>
      <c r="E2857" s="50" t="s">
        <v>1184</v>
      </c>
      <c r="F2857" s="216" t="s">
        <v>297</v>
      </c>
      <c r="G2857" s="147">
        <v>1</v>
      </c>
      <c r="H2857" s="214">
        <v>17.559999999999999</v>
      </c>
      <c r="I2857" s="51">
        <f>ROUND(G2857*H2857,2)</f>
        <v>17.559999999999999</v>
      </c>
    </row>
    <row r="2858" spans="1:9" s="11" customFormat="1" ht="13.7" customHeight="1">
      <c r="A2858" s="135"/>
      <c r="B2858" s="16"/>
      <c r="C2858" s="16"/>
      <c r="D2858" s="16"/>
      <c r="E2858" s="124"/>
      <c r="F2858" s="177" t="s">
        <v>451</v>
      </c>
      <c r="G2858" s="178"/>
      <c r="H2858" s="179"/>
      <c r="I2858" s="200">
        <f>SUM(I2856:I2857)</f>
        <v>23.029999999999998</v>
      </c>
    </row>
    <row r="2859" spans="1:9" s="11" customFormat="1" ht="25.7" customHeight="1">
      <c r="A2859" s="196">
        <v>4377</v>
      </c>
      <c r="B2859" s="110" t="s">
        <v>244</v>
      </c>
      <c r="C2859" s="110" t="s">
        <v>12</v>
      </c>
      <c r="D2859" s="132">
        <v>91997</v>
      </c>
      <c r="E2859" s="111" t="str">
        <f>VLOOKUP(D2859,SERVIÇOS_AGOST!$A$7:$D$7425,2,0)</f>
        <v>TOMADA MÉDIA DE EMBUTIR (1 MÓDULO), 2P+T 20 A, INCLUINDO SUPORTE E PLACA - FORNECIMENTO E INSTALAÇÃO. AF_12/2015</v>
      </c>
      <c r="F2859" s="112" t="str">
        <f>VLOOKUP(D2859,SERVIÇOS_AGOST!$A$7:$D$7425,3,0)</f>
        <v>UN</v>
      </c>
      <c r="G2859" s="129">
        <f>VLOOKUP(D2859,SERVIÇOS_AGOST!$A$7:$D$7425,4,0)</f>
        <v>29.16</v>
      </c>
      <c r="H2859" s="114">
        <v>29.16</v>
      </c>
      <c r="I2859" s="115"/>
    </row>
    <row r="2860" spans="1:9" s="11" customFormat="1" ht="17.649999999999999" customHeight="1">
      <c r="A2860" s="135"/>
      <c r="B2860" s="16"/>
      <c r="C2860" s="16"/>
      <c r="D2860" s="16"/>
      <c r="E2860" s="50" t="s">
        <v>1172</v>
      </c>
      <c r="F2860" s="216" t="s">
        <v>297</v>
      </c>
      <c r="G2860" s="147">
        <v>1</v>
      </c>
      <c r="H2860" s="121">
        <v>5.47</v>
      </c>
      <c r="I2860" s="51">
        <f>ROUND(G2860*H2860,2)</f>
        <v>5.47</v>
      </c>
    </row>
    <row r="2861" spans="1:9" s="11" customFormat="1" ht="17.649999999999999" customHeight="1">
      <c r="A2861" s="135"/>
      <c r="B2861" s="16"/>
      <c r="C2861" s="16"/>
      <c r="D2861" s="16"/>
      <c r="E2861" s="50" t="s">
        <v>1185</v>
      </c>
      <c r="F2861" s="216" t="s">
        <v>297</v>
      </c>
      <c r="G2861" s="147">
        <v>1</v>
      </c>
      <c r="H2861" s="119" t="s">
        <v>1186</v>
      </c>
      <c r="I2861" s="51">
        <f>ROUND(G2861*H2861,2)</f>
        <v>22.84</v>
      </c>
    </row>
    <row r="2862" spans="1:9" s="11" customFormat="1" ht="13.7" customHeight="1">
      <c r="A2862" s="135"/>
      <c r="B2862" s="16"/>
      <c r="C2862" s="16"/>
      <c r="D2862" s="16"/>
      <c r="E2862" s="124"/>
      <c r="F2862" s="177" t="s">
        <v>451</v>
      </c>
      <c r="G2862" s="178"/>
      <c r="H2862" s="179"/>
      <c r="I2862" s="200">
        <f>SUM(I2860:I2861)</f>
        <v>28.31</v>
      </c>
    </row>
    <row r="2863" spans="1:9" s="11" customFormat="1" ht="25.7" customHeight="1">
      <c r="A2863" s="196">
        <v>4378</v>
      </c>
      <c r="B2863" s="110" t="s">
        <v>244</v>
      </c>
      <c r="C2863" s="110" t="s">
        <v>12</v>
      </c>
      <c r="D2863" s="132">
        <v>92000</v>
      </c>
      <c r="E2863" s="111" t="str">
        <f>VLOOKUP(D2863,SERVIÇOS_AGOST!$A$7:$D$7425,2,0)</f>
        <v>TOMADA BAIXA DE EMBUTIR (1 MÓDULO), 2P+T 10 A, INCLUINDO SUPORTE E PLACA - FORNECIMENTO E INSTALAÇÃO. AF_12/2015</v>
      </c>
      <c r="F2863" s="112" t="str">
        <f>VLOOKUP(D2863,SERVIÇOS_AGOST!$A$7:$D$7425,3,0)</f>
        <v>UN</v>
      </c>
      <c r="G2863" s="129">
        <f>VLOOKUP(D2863,SERVIÇOS_AGOST!$A$7:$D$7425,4,0)</f>
        <v>24.2</v>
      </c>
      <c r="H2863" s="114">
        <v>24.2</v>
      </c>
      <c r="I2863" s="115"/>
    </row>
    <row r="2864" spans="1:9" s="11" customFormat="1" ht="17.649999999999999" customHeight="1">
      <c r="A2864" s="135"/>
      <c r="B2864" s="16"/>
      <c r="C2864" s="16"/>
      <c r="D2864" s="16"/>
      <c r="E2864" s="50" t="s">
        <v>1172</v>
      </c>
      <c r="F2864" s="216" t="s">
        <v>297</v>
      </c>
      <c r="G2864" s="147">
        <v>1</v>
      </c>
      <c r="H2864" s="121">
        <v>5.47</v>
      </c>
      <c r="I2864" s="51">
        <f>ROUND(G2864*H2864,2)</f>
        <v>5.47</v>
      </c>
    </row>
    <row r="2865" spans="1:9" s="11" customFormat="1" ht="20.100000000000001" customHeight="1">
      <c r="E2865" s="194" t="s">
        <v>1187</v>
      </c>
      <c r="F2865" s="231" t="s">
        <v>297</v>
      </c>
      <c r="G2865" s="257" t="s">
        <v>1147</v>
      </c>
      <c r="H2865" s="258" t="s">
        <v>1188</v>
      </c>
      <c r="I2865" s="51">
        <f>ROUND(G2865*H2865,2)</f>
        <v>17.63</v>
      </c>
    </row>
    <row r="2866" spans="1:9" s="11" customFormat="1" ht="13.7" customHeight="1">
      <c r="A2866" s="135"/>
      <c r="B2866" s="16"/>
      <c r="C2866" s="16"/>
      <c r="D2866" s="16"/>
      <c r="E2866" s="124"/>
      <c r="F2866" s="177" t="s">
        <v>451</v>
      </c>
      <c r="G2866" s="178"/>
      <c r="H2866" s="179"/>
      <c r="I2866" s="200">
        <f>SUM(I2864:I2865)</f>
        <v>23.099999999999998</v>
      </c>
    </row>
    <row r="2867" spans="1:9" s="11" customFormat="1" ht="25.7" customHeight="1">
      <c r="A2867" s="196">
        <v>4379</v>
      </c>
      <c r="B2867" s="110" t="s">
        <v>244</v>
      </c>
      <c r="C2867" s="110" t="s">
        <v>12</v>
      </c>
      <c r="D2867" s="132">
        <v>92001</v>
      </c>
      <c r="E2867" s="111" t="str">
        <f>VLOOKUP(D2867,SERVIÇOS_AGOST!$A$7:$D$7425,2,0)</f>
        <v>TOMADA BAIXA DE EMBUTIR (1 MÓDULO), 2P+T 20 A, INCLUINDO SUPORTE E PLACA - FORNECIMENTO E INSTALAÇÃO. AF_12/2015</v>
      </c>
      <c r="F2867" s="112" t="str">
        <f>VLOOKUP(D2867,SERVIÇOS_AGOST!$A$7:$D$7425,3,0)</f>
        <v>UN</v>
      </c>
      <c r="G2867" s="129">
        <f>VLOOKUP(D2867,SERVIÇOS_AGOST!$A$7:$D$7425,4,0)</f>
        <v>26.67</v>
      </c>
      <c r="H2867" s="114">
        <v>26.67</v>
      </c>
      <c r="I2867" s="115"/>
    </row>
    <row r="2868" spans="1:9" s="11" customFormat="1" ht="17.649999999999999" customHeight="1">
      <c r="A2868" s="135"/>
      <c r="B2868" s="16"/>
      <c r="C2868" s="16"/>
      <c r="D2868" s="16"/>
      <c r="E2868" s="50" t="s">
        <v>1172</v>
      </c>
      <c r="F2868" s="216" t="s">
        <v>297</v>
      </c>
      <c r="G2868" s="147">
        <v>1</v>
      </c>
      <c r="H2868" s="121">
        <v>5.47</v>
      </c>
      <c r="I2868" s="51">
        <f>ROUND(G2868*H2868,2)</f>
        <v>5.47</v>
      </c>
    </row>
    <row r="2869" spans="1:9" s="11" customFormat="1" ht="17.649999999999999" customHeight="1">
      <c r="A2869" s="135"/>
      <c r="B2869" s="16"/>
      <c r="C2869" s="16"/>
      <c r="D2869" s="16"/>
      <c r="E2869" s="50" t="s">
        <v>1189</v>
      </c>
      <c r="F2869" s="216" t="s">
        <v>297</v>
      </c>
      <c r="G2869" s="147">
        <v>1</v>
      </c>
      <c r="H2869" s="119" t="s">
        <v>1190</v>
      </c>
      <c r="I2869" s="51">
        <f>ROUND(G2869*H2869,2)</f>
        <v>20.010000000000002</v>
      </c>
    </row>
    <row r="2870" spans="1:9" s="11" customFormat="1" ht="13.7" customHeight="1">
      <c r="A2870" s="135"/>
      <c r="B2870" s="16"/>
      <c r="C2870" s="16"/>
      <c r="D2870" s="16"/>
      <c r="E2870" s="124"/>
      <c r="F2870" s="177" t="s">
        <v>451</v>
      </c>
      <c r="G2870" s="178"/>
      <c r="H2870" s="179"/>
      <c r="I2870" s="200">
        <f>SUM(I2868:I2869)</f>
        <v>25.48</v>
      </c>
    </row>
    <row r="2871" spans="1:9" s="11" customFormat="1" ht="20.100000000000001" customHeight="1">
      <c r="A2871" s="196">
        <v>4380</v>
      </c>
      <c r="B2871" s="110" t="s">
        <v>244</v>
      </c>
      <c r="C2871" s="110" t="s">
        <v>12</v>
      </c>
      <c r="D2871" s="132">
        <v>92004</v>
      </c>
      <c r="E2871" s="111" t="str">
        <f>VLOOKUP(D2871,SERVIÇOS_AGOST!$A$7:$D$7425,2,0)</f>
        <v>TOMADA MÉDIA DE EMBUTIR (2 MÓDULOS), 2P+T 10 A, INCLUINDO SUPORTE E PLACA - FORNECIMENTO E INSTALAÇÃO. AF_12/2015</v>
      </c>
      <c r="F2871" s="112" t="str">
        <f>VLOOKUP(D2871,SERVIÇOS_AGOST!$A$7:$D$7425,3,0)</f>
        <v>UN</v>
      </c>
      <c r="G2871" s="129">
        <f>VLOOKUP(D2871,SERVIÇOS_AGOST!$A$7:$D$7425,4,0)</f>
        <v>43.95</v>
      </c>
      <c r="H2871" s="114">
        <v>43.95</v>
      </c>
      <c r="I2871" s="115"/>
    </row>
    <row r="2872" spans="1:9" s="11" customFormat="1" ht="17.649999999999999" customHeight="1">
      <c r="A2872" s="135"/>
      <c r="B2872" s="16"/>
      <c r="C2872" s="16"/>
      <c r="D2872" s="16"/>
      <c r="E2872" s="50" t="s">
        <v>1172</v>
      </c>
      <c r="F2872" s="216" t="s">
        <v>297</v>
      </c>
      <c r="G2872" s="147">
        <v>1</v>
      </c>
      <c r="H2872" s="121">
        <v>5.47</v>
      </c>
      <c r="I2872" s="51">
        <f>ROUND(G2872*H2872,2)</f>
        <v>5.47</v>
      </c>
    </row>
    <row r="2873" spans="1:9" s="11" customFormat="1" ht="17.649999999999999" customHeight="1">
      <c r="A2873" s="135"/>
      <c r="B2873" s="16"/>
      <c r="C2873" s="16"/>
      <c r="D2873" s="16"/>
      <c r="E2873" s="50" t="s">
        <v>1191</v>
      </c>
      <c r="F2873" s="216" t="s">
        <v>297</v>
      </c>
      <c r="G2873" s="147">
        <v>1</v>
      </c>
      <c r="H2873" s="214">
        <v>33.57</v>
      </c>
      <c r="I2873" s="51">
        <f>ROUND(G2873*H2873,2)</f>
        <v>33.57</v>
      </c>
    </row>
    <row r="2874" spans="1:9" s="11" customFormat="1" ht="13.7" customHeight="1">
      <c r="A2874" s="135"/>
      <c r="B2874" s="16"/>
      <c r="C2874" s="16"/>
      <c r="D2874" s="16"/>
      <c r="E2874" s="124"/>
      <c r="F2874" s="177" t="s">
        <v>451</v>
      </c>
      <c r="G2874" s="178"/>
      <c r="H2874" s="179"/>
      <c r="I2874" s="200">
        <f>SUM(I2872:I2873)</f>
        <v>39.04</v>
      </c>
    </row>
    <row r="2875" spans="1:9" s="11" customFormat="1" ht="25.7" customHeight="1">
      <c r="A2875" s="196">
        <v>4381</v>
      </c>
      <c r="B2875" s="110" t="s">
        <v>244</v>
      </c>
      <c r="C2875" s="110" t="s">
        <v>12</v>
      </c>
      <c r="D2875" s="132">
        <v>92005</v>
      </c>
      <c r="E2875" s="111" t="str">
        <f>VLOOKUP(D2875,SERVIÇOS_AGOST!$A$7:$D$7425,2,0)</f>
        <v>TOMADA MÉDIA DE EMBUTIR (2 MÓDULOS), 2P+T 20 A, INCLUINDO SUPORTE E PLACA - FORNECIMENTO E INSTALAÇÃO. AF_12/2015</v>
      </c>
      <c r="F2875" s="112" t="str">
        <f>VLOOKUP(D2875,SERVIÇOS_AGOST!$A$7:$D$7425,3,0)</f>
        <v>UN</v>
      </c>
      <c r="G2875" s="129">
        <f>VLOOKUP(D2875,SERVIÇOS_AGOST!$A$7:$D$7425,4,0)</f>
        <v>48.89</v>
      </c>
      <c r="H2875" s="114">
        <v>48.89</v>
      </c>
      <c r="I2875" s="115"/>
    </row>
    <row r="2876" spans="1:9" s="11" customFormat="1" ht="17.649999999999999" customHeight="1">
      <c r="A2876" s="135"/>
      <c r="B2876" s="16"/>
      <c r="C2876" s="16"/>
      <c r="D2876" s="16"/>
      <c r="E2876" s="50" t="s">
        <v>1172</v>
      </c>
      <c r="F2876" s="216" t="s">
        <v>297</v>
      </c>
      <c r="G2876" s="147">
        <v>1</v>
      </c>
      <c r="H2876" s="121">
        <v>5.47</v>
      </c>
      <c r="I2876" s="51">
        <f>ROUND(G2876*H2876,2)</f>
        <v>5.47</v>
      </c>
    </row>
    <row r="2877" spans="1:9" s="11" customFormat="1" ht="20.100000000000001" customHeight="1">
      <c r="E2877" s="194" t="s">
        <v>1192</v>
      </c>
      <c r="F2877" s="231" t="s">
        <v>297</v>
      </c>
      <c r="G2877" s="257" t="s">
        <v>1147</v>
      </c>
      <c r="H2877" s="258" t="s">
        <v>1193</v>
      </c>
      <c r="I2877" s="51">
        <f>ROUND(G2877*H2877,2)</f>
        <v>43.33</v>
      </c>
    </row>
    <row r="2878" spans="1:9" s="11" customFormat="1" ht="13.7" customHeight="1">
      <c r="A2878" s="135"/>
      <c r="B2878" s="16"/>
      <c r="C2878" s="16"/>
      <c r="D2878" s="16"/>
      <c r="E2878" s="124"/>
      <c r="F2878" s="177" t="s">
        <v>451</v>
      </c>
      <c r="G2878" s="178"/>
      <c r="H2878" s="179"/>
      <c r="I2878" s="200">
        <f>SUM(I2876:I2877)</f>
        <v>48.8</v>
      </c>
    </row>
    <row r="2879" spans="1:9" s="11" customFormat="1" ht="25.7" customHeight="1">
      <c r="A2879" s="196">
        <v>4382</v>
      </c>
      <c r="B2879" s="110" t="s">
        <v>244</v>
      </c>
      <c r="C2879" s="110" t="s">
        <v>12</v>
      </c>
      <c r="D2879" s="132">
        <v>92008</v>
      </c>
      <c r="E2879" s="111" t="str">
        <f>VLOOKUP(D2879,SERVIÇOS_AGOST!$A$7:$D$7425,2,0)</f>
        <v>TOMADA BAIXA DE EMBUTIR (2 MÓDULOS), 2P+T 10 A, INCLUINDO SUPORTE E PLACA - FORNECIMENTO E INSTALAÇÃO. AF_12/2015</v>
      </c>
      <c r="F2879" s="112" t="str">
        <f>VLOOKUP(D2879,SERVIÇOS_AGOST!$A$7:$D$7425,3,0)</f>
        <v>UN</v>
      </c>
      <c r="G2879" s="129">
        <f>VLOOKUP(D2879,SERVIÇOS_AGOST!$A$7:$D$7425,4,0)</f>
        <v>38.97</v>
      </c>
      <c r="H2879" s="114">
        <v>38.97</v>
      </c>
      <c r="I2879" s="115"/>
    </row>
    <row r="2880" spans="1:9" s="11" customFormat="1" ht="17.649999999999999" customHeight="1">
      <c r="A2880" s="135"/>
      <c r="B2880" s="16"/>
      <c r="C2880" s="16"/>
      <c r="D2880" s="16"/>
      <c r="E2880" s="50" t="s">
        <v>1172</v>
      </c>
      <c r="F2880" s="216" t="s">
        <v>297</v>
      </c>
      <c r="G2880" s="147">
        <v>1</v>
      </c>
      <c r="H2880" s="121">
        <v>5.47</v>
      </c>
      <c r="I2880" s="51">
        <f>ROUND(G2880*H2880,2)</f>
        <v>5.47</v>
      </c>
    </row>
    <row r="2881" spans="1:9" s="11" customFormat="1" ht="17.649999999999999" customHeight="1">
      <c r="A2881" s="135"/>
      <c r="B2881" s="16"/>
      <c r="C2881" s="16"/>
      <c r="D2881" s="16"/>
      <c r="E2881" s="50" t="s">
        <v>1194</v>
      </c>
      <c r="F2881" s="216" t="s">
        <v>297</v>
      </c>
      <c r="G2881" s="147">
        <v>1</v>
      </c>
      <c r="H2881" s="119" t="s">
        <v>1195</v>
      </c>
      <c r="I2881" s="51">
        <f>ROUND(G2881*H2881,2)</f>
        <v>32.89</v>
      </c>
    </row>
    <row r="2882" spans="1:9" s="11" customFormat="1" ht="13.7" customHeight="1">
      <c r="A2882" s="135"/>
      <c r="B2882" s="16"/>
      <c r="C2882" s="16"/>
      <c r="D2882" s="16"/>
      <c r="E2882" s="124"/>
      <c r="F2882" s="177" t="s">
        <v>451</v>
      </c>
      <c r="G2882" s="178"/>
      <c r="H2882" s="179"/>
      <c r="I2882" s="200">
        <f>SUM(I2880:I2881)</f>
        <v>38.36</v>
      </c>
    </row>
    <row r="2883" spans="1:9" s="11" customFormat="1" ht="25.7" customHeight="1">
      <c r="A2883" s="196">
        <v>4383</v>
      </c>
      <c r="B2883" s="110" t="s">
        <v>244</v>
      </c>
      <c r="C2883" s="110" t="s">
        <v>12</v>
      </c>
      <c r="D2883" s="132">
        <v>92009</v>
      </c>
      <c r="E2883" s="111" t="str">
        <f>VLOOKUP(D2883,SERVIÇOS_AGOST!$A$7:$D$7425,2,0)</f>
        <v>TOMADA BAIXA DE EMBUTIR (2 MÓDULOS), 2P+T 20 A, INCLUINDO SUPORTE E PLACA - FORNECIMENTO E INSTALAÇÃO. AF_12/2015</v>
      </c>
      <c r="F2883" s="112" t="str">
        <f>VLOOKUP(D2883,SERVIÇOS_AGOST!$A$7:$D$7425,3,0)</f>
        <v>UN</v>
      </c>
      <c r="G2883" s="129">
        <f>VLOOKUP(D2883,SERVIÇOS_AGOST!$A$7:$D$7425,4,0)</f>
        <v>43.91</v>
      </c>
      <c r="H2883" s="114">
        <v>43.91</v>
      </c>
      <c r="I2883" s="115"/>
    </row>
    <row r="2884" spans="1:9" s="11" customFormat="1" ht="17.649999999999999" customHeight="1">
      <c r="A2884" s="135"/>
      <c r="B2884" s="16"/>
      <c r="C2884" s="16"/>
      <c r="D2884" s="16"/>
      <c r="E2884" s="50" t="s">
        <v>1172</v>
      </c>
      <c r="F2884" s="216" t="s">
        <v>297</v>
      </c>
      <c r="G2884" s="147">
        <v>1</v>
      </c>
      <c r="H2884" s="121">
        <v>5.47</v>
      </c>
      <c r="I2884" s="51">
        <f>ROUND(G2884*H2884,2)</f>
        <v>5.47</v>
      </c>
    </row>
    <row r="2885" spans="1:9" s="11" customFormat="1" ht="17.649999999999999" customHeight="1">
      <c r="A2885" s="135"/>
      <c r="B2885" s="16"/>
      <c r="C2885" s="16"/>
      <c r="D2885" s="16"/>
      <c r="E2885" s="50" t="s">
        <v>1196</v>
      </c>
      <c r="F2885" s="216" t="s">
        <v>297</v>
      </c>
      <c r="G2885" s="147">
        <v>1</v>
      </c>
      <c r="H2885" s="119" t="s">
        <v>1197</v>
      </c>
      <c r="I2885" s="51">
        <f>ROUND(G2885*H2885,2)</f>
        <v>37.65</v>
      </c>
    </row>
    <row r="2886" spans="1:9" s="11" customFormat="1" ht="13.7" customHeight="1">
      <c r="A2886" s="135"/>
      <c r="B2886" s="16"/>
      <c r="C2886" s="16"/>
      <c r="D2886" s="16"/>
      <c r="E2886" s="124"/>
      <c r="F2886" s="177" t="s">
        <v>451</v>
      </c>
      <c r="G2886" s="178"/>
      <c r="H2886" s="179"/>
      <c r="I2886" s="200">
        <f>SUM(I2884:I2885)</f>
        <v>43.12</v>
      </c>
    </row>
    <row r="2887" spans="1:9" s="11" customFormat="1" ht="25.7" customHeight="1">
      <c r="A2887" s="196">
        <v>4384</v>
      </c>
      <c r="B2887" s="110" t="s">
        <v>244</v>
      </c>
      <c r="C2887" s="110" t="s">
        <v>12</v>
      </c>
      <c r="D2887" s="132">
        <v>97591</v>
      </c>
      <c r="E2887" s="111" t="str">
        <f>VLOOKUP(D2887,SERVIÇOS_AGOST!$A$7:$D$7425,2,0)</f>
        <v>LUMINÁRIA TIPO PLAFON REDONDO COM VIDRO FOSCO, DE SOBREPOR, COM 2 LÂMPADAS FLUORESCENTES DE 15 W, SEM REATOR - FORNECIMENTO E INSTALAÇÃO. AF_02/2020</v>
      </c>
      <c r="F2887" s="112" t="str">
        <f>VLOOKUP(D2887,SERVIÇOS_AGOST!$A$7:$D$7425,3,0)</f>
        <v>UN</v>
      </c>
      <c r="G2887" s="129">
        <f>VLOOKUP(D2887,SERVIÇOS_AGOST!$A$7:$D$7425,4,0)</f>
        <v>125.67</v>
      </c>
      <c r="H2887" s="114">
        <v>125.67</v>
      </c>
      <c r="I2887" s="115"/>
    </row>
    <row r="2888" spans="1:9" s="11" customFormat="1" ht="13.7" customHeight="1">
      <c r="E2888" s="194" t="s">
        <v>1158</v>
      </c>
      <c r="F2888" s="231" t="s">
        <v>297</v>
      </c>
      <c r="G2888" s="257" t="s">
        <v>1198</v>
      </c>
      <c r="H2888" s="258" t="s">
        <v>1159</v>
      </c>
      <c r="I2888" s="51">
        <f>ROUND(G2888*H2888,2)</f>
        <v>24.4</v>
      </c>
    </row>
    <row r="2889" spans="1:9" s="11" customFormat="1" ht="17.649999999999999" customHeight="1">
      <c r="A2889" s="135"/>
      <c r="B2889" s="16"/>
      <c r="C2889" s="16"/>
      <c r="D2889" s="16"/>
      <c r="E2889" s="50" t="s">
        <v>1199</v>
      </c>
      <c r="F2889" s="216" t="s">
        <v>297</v>
      </c>
      <c r="G2889" s="147">
        <v>1</v>
      </c>
      <c r="H2889" s="119" t="s">
        <v>1200</v>
      </c>
      <c r="I2889" s="51">
        <f>ROUND(G2889*H2889,2)</f>
        <v>74.86</v>
      </c>
    </row>
    <row r="2890" spans="1:9" s="11" customFormat="1" ht="13.7" customHeight="1">
      <c r="A2890" s="135"/>
      <c r="B2890" s="16"/>
      <c r="C2890" s="16"/>
      <c r="D2890" s="16"/>
      <c r="E2890" s="50" t="s">
        <v>990</v>
      </c>
      <c r="F2890" s="216" t="s">
        <v>464</v>
      </c>
      <c r="G2890" s="147">
        <v>0.2883</v>
      </c>
      <c r="H2890" s="133" t="s">
        <v>992</v>
      </c>
      <c r="I2890" s="51">
        <f>ROUND(G2890*H2890,2)</f>
        <v>4.34</v>
      </c>
    </row>
    <row r="2891" spans="1:9" s="11" customFormat="1" ht="13.7" customHeight="1">
      <c r="A2891" s="135"/>
      <c r="B2891" s="16"/>
      <c r="C2891" s="16"/>
      <c r="D2891" s="16"/>
      <c r="E2891" s="50" t="s">
        <v>871</v>
      </c>
      <c r="F2891" s="216" t="s">
        <v>464</v>
      </c>
      <c r="G2891" s="147">
        <v>0.69199999999999995</v>
      </c>
      <c r="H2891" s="210">
        <v>19.09</v>
      </c>
      <c r="I2891" s="51">
        <f>ROUND(G2891*H2891,2)</f>
        <v>13.21</v>
      </c>
    </row>
    <row r="2892" spans="1:9" s="11" customFormat="1" ht="13.7" customHeight="1">
      <c r="A2892" s="135"/>
      <c r="B2892" s="16"/>
      <c r="C2892" s="16"/>
      <c r="D2892" s="16"/>
      <c r="E2892" s="124"/>
      <c r="F2892" s="177" t="s">
        <v>451</v>
      </c>
      <c r="G2892" s="178"/>
      <c r="H2892" s="179"/>
      <c r="I2892" s="200">
        <f>SUM(I2888:I2891)</f>
        <v>116.81</v>
      </c>
    </row>
    <row r="2893" spans="1:9" s="11" customFormat="1" ht="25.7" customHeight="1">
      <c r="A2893" s="196">
        <v>4385</v>
      </c>
      <c r="B2893" s="110" t="s">
        <v>244</v>
      </c>
      <c r="C2893" s="110" t="s">
        <v>12</v>
      </c>
      <c r="D2893" s="132">
        <v>97589</v>
      </c>
      <c r="E2893" s="111" t="str">
        <f>VLOOKUP(D2893,SERVIÇOS_AGOST!$A$7:$D$7425,2,0)</f>
        <v>LUMINÁRIA TIPO PLAFON EM PLÁSTICO, DE SOBREPOR, COM 1 LÂMPADA FLUORESCENTE DE 15 W, SEM REATOR - FORNECIMENTO E INSTALAÇÃO. AF_02/2020</v>
      </c>
      <c r="F2893" s="112" t="str">
        <f>VLOOKUP(D2893,SERVIÇOS_AGOST!$A$7:$D$7425,3,0)</f>
        <v>UN</v>
      </c>
      <c r="G2893" s="129">
        <f>VLOOKUP(D2893,SERVIÇOS_AGOST!$A$7:$D$7425,4,0)</f>
        <v>31.16</v>
      </c>
      <c r="H2893" s="114">
        <v>31.16</v>
      </c>
      <c r="I2893" s="115"/>
    </row>
    <row r="2894" spans="1:9" s="11" customFormat="1" ht="13.7" customHeight="1">
      <c r="E2894" s="194" t="s">
        <v>1158</v>
      </c>
      <c r="F2894" s="231" t="s">
        <v>297</v>
      </c>
      <c r="G2894" s="260">
        <v>1</v>
      </c>
      <c r="H2894" s="258" t="s">
        <v>1159</v>
      </c>
      <c r="I2894" s="51">
        <f>ROUND(G2894*H2894,2)</f>
        <v>12.2</v>
      </c>
    </row>
    <row r="2895" spans="1:9" s="11" customFormat="1" ht="17.649999999999999" customHeight="1">
      <c r="A2895" s="135"/>
      <c r="B2895" s="16"/>
      <c r="C2895" s="16"/>
      <c r="D2895" s="16"/>
      <c r="E2895" s="50" t="s">
        <v>1160</v>
      </c>
      <c r="F2895" s="216" t="s">
        <v>297</v>
      </c>
      <c r="G2895" s="147">
        <v>1</v>
      </c>
      <c r="H2895" s="119" t="s">
        <v>1161</v>
      </c>
      <c r="I2895" s="51">
        <f>ROUND(G2895*H2895,2)</f>
        <v>6.85</v>
      </c>
    </row>
    <row r="2896" spans="1:9" s="11" customFormat="1" ht="13.7" customHeight="1">
      <c r="A2896" s="135"/>
      <c r="B2896" s="16"/>
      <c r="C2896" s="16"/>
      <c r="D2896" s="16"/>
      <c r="E2896" s="50" t="s">
        <v>990</v>
      </c>
      <c r="F2896" s="216" t="s">
        <v>464</v>
      </c>
      <c r="G2896" s="147">
        <v>0.2</v>
      </c>
      <c r="H2896" s="133" t="s">
        <v>992</v>
      </c>
      <c r="I2896" s="51">
        <f>ROUND(G2896*H2896,2)</f>
        <v>3.01</v>
      </c>
    </row>
    <row r="2897" spans="1:9" s="11" customFormat="1" ht="13.7" customHeight="1">
      <c r="A2897" s="135"/>
      <c r="B2897" s="16"/>
      <c r="C2897" s="16"/>
      <c r="D2897" s="16"/>
      <c r="E2897" s="50" t="s">
        <v>871</v>
      </c>
      <c r="F2897" s="216" t="s">
        <v>464</v>
      </c>
      <c r="G2897" s="147">
        <v>0.3</v>
      </c>
      <c r="H2897" s="210">
        <v>19.09</v>
      </c>
      <c r="I2897" s="51">
        <f>ROUND(G2897*H2897,2)</f>
        <v>5.73</v>
      </c>
    </row>
    <row r="2898" spans="1:9" s="11" customFormat="1" ht="13.7" customHeight="1">
      <c r="A2898" s="135"/>
      <c r="B2898" s="16"/>
      <c r="C2898" s="16"/>
      <c r="D2898" s="16"/>
      <c r="E2898" s="124"/>
      <c r="F2898" s="177" t="s">
        <v>451</v>
      </c>
      <c r="G2898" s="178"/>
      <c r="H2898" s="179"/>
      <c r="I2898" s="200">
        <f>SUM(I2894:I2897)</f>
        <v>27.789999999999996</v>
      </c>
    </row>
    <row r="2899" spans="1:9" s="11" customFormat="1" ht="25.7" customHeight="1">
      <c r="A2899" s="196">
        <v>4386</v>
      </c>
      <c r="B2899" s="110" t="s">
        <v>244</v>
      </c>
      <c r="C2899" s="110" t="s">
        <v>12</v>
      </c>
      <c r="D2899" s="132">
        <v>97593</v>
      </c>
      <c r="E2899" s="111" t="str">
        <f>VLOOKUP(D2899,SERVIÇOS_AGOST!$A$7:$D$7425,2,0)</f>
        <v>LUMINÁRIA TIPO SPOT, DE SOBREPOR, COM 1 LÂMPADA FLUORESCENTE DE 15 W, SEM REATOR - FORNECIMENTO E INSTALAÇÃO. AF_02/2020</v>
      </c>
      <c r="F2899" s="112" t="str">
        <f>VLOOKUP(D2899,SERVIÇOS_AGOST!$A$7:$D$7425,3,0)</f>
        <v>UN</v>
      </c>
      <c r="G2899" s="129">
        <f>VLOOKUP(D2899,SERVIÇOS_AGOST!$A$7:$D$7425,4,0)</f>
        <v>154.74</v>
      </c>
      <c r="H2899" s="114">
        <v>154.74</v>
      </c>
      <c r="I2899" s="115"/>
    </row>
    <row r="2900" spans="1:9" s="11" customFormat="1" ht="17.649999999999999" customHeight="1">
      <c r="E2900" s="194" t="s">
        <v>1201</v>
      </c>
      <c r="F2900" s="231" t="s">
        <v>297</v>
      </c>
      <c r="G2900" s="257" t="s">
        <v>1147</v>
      </c>
      <c r="H2900" s="258" t="s">
        <v>1202</v>
      </c>
      <c r="I2900" s="51">
        <f>ROUND(G2900*H2900,2)</f>
        <v>112.29</v>
      </c>
    </row>
    <row r="2901" spans="1:9" s="11" customFormat="1" ht="13.7" customHeight="1">
      <c r="A2901" s="135"/>
      <c r="B2901" s="16"/>
      <c r="C2901" s="16"/>
      <c r="D2901" s="16"/>
      <c r="E2901" s="50" t="s">
        <v>1158</v>
      </c>
      <c r="F2901" s="216" t="s">
        <v>297</v>
      </c>
      <c r="G2901" s="147">
        <v>1</v>
      </c>
      <c r="H2901" s="119" t="s">
        <v>1159</v>
      </c>
      <c r="I2901" s="51">
        <f>ROUND(G2901*H2901,2)</f>
        <v>12.2</v>
      </c>
    </row>
    <row r="2902" spans="1:9" s="11" customFormat="1" ht="13.7" customHeight="1">
      <c r="A2902" s="135"/>
      <c r="B2902" s="16"/>
      <c r="C2902" s="16"/>
      <c r="D2902" s="16"/>
      <c r="E2902" s="50" t="s">
        <v>990</v>
      </c>
      <c r="F2902" s="216" t="s">
        <v>464</v>
      </c>
      <c r="G2902" s="147">
        <v>0.18329999999999999</v>
      </c>
      <c r="H2902" s="133" t="s">
        <v>992</v>
      </c>
      <c r="I2902" s="51">
        <f>ROUND(G2902*H2902,2)</f>
        <v>2.76</v>
      </c>
    </row>
    <row r="2903" spans="1:9" s="11" customFormat="1" ht="13.7" customHeight="1">
      <c r="A2903" s="135"/>
      <c r="B2903" s="16"/>
      <c r="C2903" s="16"/>
      <c r="D2903" s="16"/>
      <c r="E2903" s="50" t="s">
        <v>871</v>
      </c>
      <c r="F2903" s="216" t="s">
        <v>464</v>
      </c>
      <c r="G2903" s="147">
        <v>0.45179999999999998</v>
      </c>
      <c r="H2903" s="210">
        <v>19.09</v>
      </c>
      <c r="I2903" s="51">
        <f>ROUND(G2903*H2903,2)</f>
        <v>8.6199999999999992</v>
      </c>
    </row>
    <row r="2904" spans="1:9" s="11" customFormat="1" ht="13.7" customHeight="1">
      <c r="A2904" s="135"/>
      <c r="B2904" s="16"/>
      <c r="C2904" s="16"/>
      <c r="D2904" s="16"/>
      <c r="E2904" s="124"/>
      <c r="F2904" s="177" t="s">
        <v>451</v>
      </c>
      <c r="G2904" s="178"/>
      <c r="H2904" s="179"/>
      <c r="I2904" s="200">
        <f>SUM(I2900:I2903)</f>
        <v>135.87</v>
      </c>
    </row>
    <row r="2905" spans="1:9" s="11" customFormat="1" ht="25.7" customHeight="1">
      <c r="A2905" s="196">
        <v>4387</v>
      </c>
      <c r="B2905" s="110" t="s">
        <v>244</v>
      </c>
      <c r="C2905" s="110" t="s">
        <v>12</v>
      </c>
      <c r="D2905" s="132">
        <v>97594</v>
      </c>
      <c r="E2905" s="111" t="str">
        <f>VLOOKUP(D2905,SERVIÇOS_AGOST!$A$7:$D$7425,2,0)</f>
        <v>LUMINÁRIA TIPO SPOT, DE SOBREPOR, COM 2 LÂMPADAS FLUORESCENTES DE 15 W, SEM REATOR - FORNECIMENTO E INSTALAÇÃO. AF_02/2020</v>
      </c>
      <c r="F2905" s="112" t="str">
        <f>VLOOKUP(D2905,SERVIÇOS_AGOST!$A$7:$D$7425,3,0)</f>
        <v>UN</v>
      </c>
      <c r="G2905" s="129">
        <f>VLOOKUP(D2905,SERVIÇOS_AGOST!$A$7:$D$7425,4,0)</f>
        <v>128.59</v>
      </c>
      <c r="H2905" s="114">
        <v>128.59</v>
      </c>
      <c r="I2905" s="115"/>
    </row>
    <row r="2906" spans="1:9" s="11" customFormat="1" ht="13.7" customHeight="1">
      <c r="E2906" s="194" t="s">
        <v>1158</v>
      </c>
      <c r="F2906" s="231" t="s">
        <v>297</v>
      </c>
      <c r="G2906" s="257" t="s">
        <v>1198</v>
      </c>
      <c r="H2906" s="258" t="s">
        <v>1159</v>
      </c>
      <c r="I2906" s="51">
        <f>ROUND(G2906*H2906,2)</f>
        <v>24.4</v>
      </c>
    </row>
    <row r="2907" spans="1:9" s="11" customFormat="1" ht="17.649999999999999" customHeight="1">
      <c r="A2907" s="135"/>
      <c r="B2907" s="16"/>
      <c r="C2907" s="16"/>
      <c r="D2907" s="16"/>
      <c r="E2907" s="50" t="s">
        <v>1203</v>
      </c>
      <c r="F2907" s="216" t="s">
        <v>297</v>
      </c>
      <c r="G2907" s="147">
        <v>1</v>
      </c>
      <c r="H2907" s="119" t="s">
        <v>1204</v>
      </c>
      <c r="I2907" s="51">
        <f>ROUND(G2907*H2907,2)</f>
        <v>79.61</v>
      </c>
    </row>
    <row r="2908" spans="1:9" s="11" customFormat="1" ht="13.7" customHeight="1">
      <c r="A2908" s="135"/>
      <c r="B2908" s="16"/>
      <c r="C2908" s="16"/>
      <c r="D2908" s="16"/>
      <c r="E2908" s="50" t="s">
        <v>990</v>
      </c>
      <c r="F2908" s="216" t="s">
        <v>464</v>
      </c>
      <c r="G2908" s="147">
        <v>0.24329999999999999</v>
      </c>
      <c r="H2908" s="133" t="s">
        <v>992</v>
      </c>
      <c r="I2908" s="51">
        <f>ROUND(G2908*H2908,2)</f>
        <v>3.66</v>
      </c>
    </row>
    <row r="2909" spans="1:9" s="11" customFormat="1" ht="13.7" customHeight="1">
      <c r="A2909" s="135"/>
      <c r="B2909" s="16"/>
      <c r="C2909" s="16"/>
      <c r="D2909" s="16"/>
      <c r="E2909" s="50" t="s">
        <v>871</v>
      </c>
      <c r="F2909" s="216" t="s">
        <v>464</v>
      </c>
      <c r="G2909" s="147">
        <v>0.58379999999999999</v>
      </c>
      <c r="H2909" s="210">
        <v>19.09</v>
      </c>
      <c r="I2909" s="51">
        <f>ROUND(G2909*H2909,2)</f>
        <v>11.14</v>
      </c>
    </row>
    <row r="2910" spans="1:9" s="11" customFormat="1" ht="13.7" customHeight="1">
      <c r="A2910" s="135"/>
      <c r="B2910" s="16"/>
      <c r="C2910" s="16"/>
      <c r="D2910" s="16"/>
      <c r="E2910" s="124"/>
      <c r="F2910" s="177" t="s">
        <v>451</v>
      </c>
      <c r="G2910" s="178"/>
      <c r="H2910" s="179"/>
      <c r="I2910" s="200">
        <f>SUM(I2906:I2909)</f>
        <v>118.80999999999999</v>
      </c>
    </row>
    <row r="2911" spans="1:9" s="11" customFormat="1" ht="25.7" customHeight="1">
      <c r="A2911" s="196">
        <v>4388</v>
      </c>
      <c r="B2911" s="110" t="s">
        <v>244</v>
      </c>
      <c r="C2911" s="110" t="s">
        <v>12</v>
      </c>
      <c r="D2911" s="132">
        <v>97595</v>
      </c>
      <c r="E2911" s="111" t="str">
        <f>VLOOKUP(D2911,SERVIÇOS_AGOST!$A$7:$D$7425,2,0)</f>
        <v>SENSOR DE PRESENÇA COM FOTOCÉLULA, FIXAÇÃO EM PAREDE - FORNECIMENTO E INSTALAÇÃO. AF_02/2020</v>
      </c>
      <c r="F2911" s="112" t="str">
        <f>VLOOKUP(D2911,SERVIÇOS_AGOST!$A$7:$D$7425,3,0)</f>
        <v>UN</v>
      </c>
      <c r="G2911" s="129">
        <f>VLOOKUP(D2911,SERVIÇOS_AGOST!$A$7:$D$7425,4,0)</f>
        <v>111.93</v>
      </c>
      <c r="H2911" s="114">
        <v>111.93</v>
      </c>
      <c r="I2911" s="115"/>
    </row>
    <row r="2912" spans="1:9" s="11" customFormat="1" ht="20.100000000000001" customHeight="1">
      <c r="E2912" s="194" t="s">
        <v>1205</v>
      </c>
      <c r="F2912" s="231" t="s">
        <v>297</v>
      </c>
      <c r="G2912" s="257" t="s">
        <v>1147</v>
      </c>
      <c r="H2912" s="258" t="s">
        <v>1206</v>
      </c>
      <c r="I2912" s="51">
        <f>ROUND(G2912*H2912,2)</f>
        <v>81.83</v>
      </c>
    </row>
    <row r="2913" spans="1:9" s="11" customFormat="1" ht="13.7" customHeight="1">
      <c r="A2913" s="135"/>
      <c r="B2913" s="16"/>
      <c r="C2913" s="16"/>
      <c r="D2913" s="16"/>
      <c r="E2913" s="50" t="s">
        <v>990</v>
      </c>
      <c r="F2913" s="216" t="s">
        <v>464</v>
      </c>
      <c r="G2913" s="147">
        <v>0.23519999999999999</v>
      </c>
      <c r="H2913" s="133" t="s">
        <v>992</v>
      </c>
      <c r="I2913" s="51">
        <f>ROUND(G2913*H2913,2)</f>
        <v>3.54</v>
      </c>
    </row>
    <row r="2914" spans="1:9" s="11" customFormat="1" ht="13.7" customHeight="1">
      <c r="A2914" s="135"/>
      <c r="B2914" s="16"/>
      <c r="C2914" s="16"/>
      <c r="D2914" s="16"/>
      <c r="E2914" s="50" t="s">
        <v>871</v>
      </c>
      <c r="F2914" s="216" t="s">
        <v>464</v>
      </c>
      <c r="G2914" s="147">
        <v>0.56440000000000001</v>
      </c>
      <c r="H2914" s="210">
        <v>19.09</v>
      </c>
      <c r="I2914" s="51">
        <f>ROUND(G2914*H2914,2)</f>
        <v>10.77</v>
      </c>
    </row>
    <row r="2915" spans="1:9" s="11" customFormat="1" ht="13.7" customHeight="1">
      <c r="A2915" s="135"/>
      <c r="B2915" s="16"/>
      <c r="C2915" s="16"/>
      <c r="D2915" s="16"/>
      <c r="E2915" s="124"/>
      <c r="F2915" s="177" t="s">
        <v>451</v>
      </c>
      <c r="G2915" s="178"/>
      <c r="H2915" s="179"/>
      <c r="I2915" s="200">
        <f>SUM(I2912:I2914)</f>
        <v>96.14</v>
      </c>
    </row>
    <row r="2916" spans="1:9" s="11" customFormat="1" ht="25.7" customHeight="1">
      <c r="A2916" s="196">
        <v>4389</v>
      </c>
      <c r="B2916" s="110" t="s">
        <v>244</v>
      </c>
      <c r="C2916" s="110" t="s">
        <v>12</v>
      </c>
      <c r="D2916" s="132">
        <v>91939</v>
      </c>
      <c r="E2916" s="111" t="str">
        <f>VLOOKUP(D2916,SERVIÇOS_AGOST!$A$7:$D$7425,2,0)</f>
        <v>CAIXA RETANGULAR 4" X 2" ALTA (2,00 M DO PISO), PVC, INSTALADA EM PAREDE - FORNECIMENTO E INSTALAÇÃO. AF_12/2015</v>
      </c>
      <c r="F2916" s="112" t="str">
        <f>VLOOKUP(D2916,SERVIÇOS_AGOST!$A$7:$D$7425,3,0)</f>
        <v>UN</v>
      </c>
      <c r="G2916" s="129">
        <f>VLOOKUP(D2916,SERVIÇOS_AGOST!$A$7:$D$7425,4,0)</f>
        <v>20.350000000000001</v>
      </c>
      <c r="H2916" s="114">
        <v>20.350000000000001</v>
      </c>
      <c r="I2916" s="115"/>
    </row>
    <row r="2917" spans="1:9" s="11" customFormat="1" ht="13.7" customHeight="1">
      <c r="A2917" s="135"/>
      <c r="B2917" s="16"/>
      <c r="C2917" s="16"/>
      <c r="D2917" s="16"/>
      <c r="E2917" s="50" t="s">
        <v>1207</v>
      </c>
      <c r="F2917" s="216" t="s">
        <v>297</v>
      </c>
      <c r="G2917" s="147">
        <v>1</v>
      </c>
      <c r="H2917" s="119" t="s">
        <v>1208</v>
      </c>
      <c r="I2917" s="51">
        <f>ROUND(G2917*H2917,2)</f>
        <v>2.94</v>
      </c>
    </row>
    <row r="2918" spans="1:9" s="11" customFormat="1" ht="13.7" customHeight="1">
      <c r="E2918" s="194" t="s">
        <v>990</v>
      </c>
      <c r="F2918" s="231" t="s">
        <v>464</v>
      </c>
      <c r="G2918" s="259">
        <v>0.4</v>
      </c>
      <c r="H2918" s="133" t="s">
        <v>992</v>
      </c>
      <c r="I2918" s="51">
        <f>ROUND(G2918*H2918,2)</f>
        <v>6.02</v>
      </c>
    </row>
    <row r="2919" spans="1:9" s="11" customFormat="1" ht="13.7" customHeight="1">
      <c r="A2919" s="135"/>
      <c r="B2919" s="16"/>
      <c r="C2919" s="16"/>
      <c r="D2919" s="16"/>
      <c r="E2919" s="50" t="s">
        <v>871</v>
      </c>
      <c r="F2919" s="216" t="s">
        <v>464</v>
      </c>
      <c r="G2919" s="147">
        <v>0.45</v>
      </c>
      <c r="H2919" s="210">
        <v>19.09</v>
      </c>
      <c r="I2919" s="51">
        <f>ROUND(G2919*H2919,2)</f>
        <v>8.59</v>
      </c>
    </row>
    <row r="2920" spans="1:9" s="11" customFormat="1" ht="17.649999999999999" customHeight="1">
      <c r="A2920" s="135"/>
      <c r="B2920" s="16"/>
      <c r="C2920" s="16"/>
      <c r="D2920" s="16"/>
      <c r="E2920" s="50" t="s">
        <v>541</v>
      </c>
      <c r="F2920" s="216" t="s">
        <v>235</v>
      </c>
      <c r="G2920" s="147">
        <v>8.9999999999999998E-4</v>
      </c>
      <c r="H2920" s="121">
        <v>560.70000000000005</v>
      </c>
      <c r="I2920" s="51">
        <f>ROUND(G2920*H2920,2)</f>
        <v>0.5</v>
      </c>
    </row>
    <row r="2921" spans="1:9" s="11" customFormat="1" ht="13.7" customHeight="1">
      <c r="A2921" s="135"/>
      <c r="B2921" s="16"/>
      <c r="C2921" s="16"/>
      <c r="D2921" s="16"/>
      <c r="E2921" s="124"/>
      <c r="F2921" s="177" t="s">
        <v>451</v>
      </c>
      <c r="G2921" s="178"/>
      <c r="H2921" s="179"/>
      <c r="I2921" s="200">
        <f>SUM(I2917:I2920)</f>
        <v>18.049999999999997</v>
      </c>
    </row>
    <row r="2922" spans="1:9" s="11" customFormat="1" ht="25.7" customHeight="1">
      <c r="A2922" s="196">
        <v>4390</v>
      </c>
      <c r="B2922" s="110" t="s">
        <v>244</v>
      </c>
      <c r="C2922" s="110" t="s">
        <v>12</v>
      </c>
      <c r="D2922" s="132">
        <v>91940</v>
      </c>
      <c r="E2922" s="111" t="str">
        <f>VLOOKUP(D2922,SERVIÇOS_AGOST!$A$7:$D$7425,2,0)</f>
        <v>CAIXA RETANGULAR 4" X 2" MÉDIA (1,30 M DO PISO), PVC, INSTALADA EM PAREDE - FORNECIMENTO E INSTALAÇÃO. AF_12/2015</v>
      </c>
      <c r="F2922" s="112" t="str">
        <f>VLOOKUP(D2922,SERVIÇOS_AGOST!$A$7:$D$7425,3,0)</f>
        <v>UN</v>
      </c>
      <c r="G2922" s="129">
        <f>VLOOKUP(D2922,SERVIÇOS_AGOST!$A$7:$D$7425,4,0)</f>
        <v>11.07</v>
      </c>
      <c r="H2922" s="114">
        <v>11.07</v>
      </c>
      <c r="I2922" s="115"/>
    </row>
    <row r="2923" spans="1:9" s="11" customFormat="1" ht="13.7" customHeight="1">
      <c r="A2923" s="135"/>
      <c r="B2923" s="16"/>
      <c r="C2923" s="16"/>
      <c r="D2923" s="16"/>
      <c r="E2923" s="50" t="s">
        <v>1207</v>
      </c>
      <c r="F2923" s="216" t="s">
        <v>297</v>
      </c>
      <c r="G2923" s="147">
        <v>1</v>
      </c>
      <c r="H2923" s="119" t="s">
        <v>1208</v>
      </c>
      <c r="I2923" s="51">
        <f>ROUND(G2923*H2923,2)</f>
        <v>2.94</v>
      </c>
    </row>
    <row r="2924" spans="1:9" s="11" customFormat="1" ht="13.7" customHeight="1">
      <c r="E2924" s="194" t="s">
        <v>990</v>
      </c>
      <c r="F2924" s="231" t="s">
        <v>464</v>
      </c>
      <c r="G2924" s="259">
        <v>0.2</v>
      </c>
      <c r="H2924" s="133" t="s">
        <v>992</v>
      </c>
      <c r="I2924" s="51">
        <f>ROUND(G2924*H2924,2)</f>
        <v>3.01</v>
      </c>
    </row>
    <row r="2925" spans="1:9" s="11" customFormat="1" ht="13.7" customHeight="1">
      <c r="A2925" s="135"/>
      <c r="B2925" s="16"/>
      <c r="C2925" s="16"/>
      <c r="D2925" s="16"/>
      <c r="E2925" s="50" t="s">
        <v>871</v>
      </c>
      <c r="F2925" s="216" t="s">
        <v>464</v>
      </c>
      <c r="G2925" s="147">
        <v>0.2</v>
      </c>
      <c r="H2925" s="210">
        <v>19.09</v>
      </c>
      <c r="I2925" s="51">
        <f>ROUND(G2925*H2925,2)</f>
        <v>3.82</v>
      </c>
    </row>
    <row r="2926" spans="1:9" s="11" customFormat="1" ht="17.649999999999999" customHeight="1">
      <c r="A2926" s="135"/>
      <c r="B2926" s="16"/>
      <c r="C2926" s="16"/>
      <c r="D2926" s="16"/>
      <c r="E2926" s="50" t="s">
        <v>541</v>
      </c>
      <c r="F2926" s="216" t="s">
        <v>235</v>
      </c>
      <c r="G2926" s="147">
        <v>8.9999999999999998E-4</v>
      </c>
      <c r="H2926" s="121">
        <v>560.70000000000005</v>
      </c>
      <c r="I2926" s="51">
        <f>ROUND(G2926*H2926,2)</f>
        <v>0.5</v>
      </c>
    </row>
    <row r="2927" spans="1:9" s="11" customFormat="1" ht="13.7" customHeight="1">
      <c r="A2927" s="135"/>
      <c r="B2927" s="16"/>
      <c r="C2927" s="16"/>
      <c r="D2927" s="16"/>
      <c r="E2927" s="124"/>
      <c r="F2927" s="177" t="s">
        <v>451</v>
      </c>
      <c r="G2927" s="178"/>
      <c r="H2927" s="179"/>
      <c r="I2927" s="200">
        <f>SUM(I2923:I2926)</f>
        <v>10.27</v>
      </c>
    </row>
    <row r="2928" spans="1:9" s="11" customFormat="1" ht="25.7" customHeight="1">
      <c r="A2928" s="196">
        <v>4391</v>
      </c>
      <c r="B2928" s="110" t="s">
        <v>244</v>
      </c>
      <c r="C2928" s="110" t="s">
        <v>12</v>
      </c>
      <c r="D2928" s="132">
        <v>91941</v>
      </c>
      <c r="E2928" s="111" t="str">
        <f>VLOOKUP(D2928,SERVIÇOS_AGOST!$A$7:$D$7425,2,0)</f>
        <v>CAIXA RETANGULAR 4" X 2" BAIXA (0,30 M DO PISO), PVC, INSTALADA EM PAREDE - FORNECIMENTO E INSTALAÇÃO. AF_12/2015</v>
      </c>
      <c r="F2928" s="112" t="str">
        <f>VLOOKUP(D2928,SERVIÇOS_AGOST!$A$7:$D$7425,3,0)</f>
        <v>UN</v>
      </c>
      <c r="G2928" s="129">
        <f>VLOOKUP(D2928,SERVIÇOS_AGOST!$A$7:$D$7425,4,0)</f>
        <v>7.59</v>
      </c>
      <c r="H2928" s="114">
        <v>7.59</v>
      </c>
      <c r="I2928" s="115"/>
    </row>
    <row r="2929" spans="1:9" s="11" customFormat="1" ht="13.7" customHeight="1">
      <c r="A2929" s="135"/>
      <c r="B2929" s="16"/>
      <c r="C2929" s="16"/>
      <c r="D2929" s="16"/>
      <c r="E2929" s="50" t="s">
        <v>1207</v>
      </c>
      <c r="F2929" s="216" t="s">
        <v>297</v>
      </c>
      <c r="G2929" s="147">
        <v>1</v>
      </c>
      <c r="H2929" s="119" t="s">
        <v>1208</v>
      </c>
      <c r="I2929" s="51">
        <f>ROUND(G2929*H2929,2)</f>
        <v>2.94</v>
      </c>
    </row>
    <row r="2930" spans="1:9" s="11" customFormat="1" ht="13.7" customHeight="1">
      <c r="E2930" s="194" t="s">
        <v>990</v>
      </c>
      <c r="F2930" s="231" t="s">
        <v>464</v>
      </c>
      <c r="G2930" s="259">
        <v>0.1</v>
      </c>
      <c r="H2930" s="133" t="s">
        <v>992</v>
      </c>
      <c r="I2930" s="51">
        <f>ROUND(G2930*H2930,2)</f>
        <v>1.5</v>
      </c>
    </row>
    <row r="2931" spans="1:9" s="11" customFormat="1" ht="13.7" customHeight="1">
      <c r="A2931" s="135"/>
      <c r="B2931" s="16"/>
      <c r="C2931" s="16"/>
      <c r="D2931" s="16"/>
      <c r="E2931" s="50" t="s">
        <v>871</v>
      </c>
      <c r="F2931" s="216" t="s">
        <v>464</v>
      </c>
      <c r="G2931" s="147">
        <v>0.1</v>
      </c>
      <c r="H2931" s="210">
        <v>19.09</v>
      </c>
      <c r="I2931" s="51">
        <f>ROUND(G2931*H2931,2)</f>
        <v>1.91</v>
      </c>
    </row>
    <row r="2932" spans="1:9" s="11" customFormat="1" ht="17.649999999999999" customHeight="1">
      <c r="A2932" s="135"/>
      <c r="B2932" s="16"/>
      <c r="C2932" s="16"/>
      <c r="D2932" s="16"/>
      <c r="E2932" s="50" t="s">
        <v>541</v>
      </c>
      <c r="F2932" s="216" t="s">
        <v>235</v>
      </c>
      <c r="G2932" s="147">
        <v>8.9999999999999998E-4</v>
      </c>
      <c r="H2932" s="121">
        <v>560.70000000000005</v>
      </c>
      <c r="I2932" s="51">
        <f>ROUND(G2932*H2932,2)</f>
        <v>0.5</v>
      </c>
    </row>
    <row r="2933" spans="1:9" s="11" customFormat="1" ht="13.7" customHeight="1">
      <c r="A2933" s="135"/>
      <c r="B2933" s="16"/>
      <c r="C2933" s="16"/>
      <c r="D2933" s="16"/>
      <c r="E2933" s="124"/>
      <c r="F2933" s="177" t="s">
        <v>451</v>
      </c>
      <c r="G2933" s="178"/>
      <c r="H2933" s="179"/>
      <c r="I2933" s="200">
        <f>SUM(I2929:I2932)</f>
        <v>6.85</v>
      </c>
    </row>
    <row r="2934" spans="1:9" s="11" customFormat="1" ht="25.7" customHeight="1">
      <c r="A2934" s="196">
        <v>4392</v>
      </c>
      <c r="B2934" s="110" t="s">
        <v>244</v>
      </c>
      <c r="C2934" s="110" t="s">
        <v>12</v>
      </c>
      <c r="D2934" s="132">
        <v>91942</v>
      </c>
      <c r="E2934" s="111" t="str">
        <f>VLOOKUP(D2934,SERVIÇOS_AGOST!$A$7:$D$7425,2,0)</f>
        <v>CAIXA RETANGULAR 4" X 4" ALTA (2,00 M DO PISO), PVC, INSTALADA EM PAREDE - FORNECIMENTO E INSTALAÇÃO. AF_12/2015</v>
      </c>
      <c r="F2934" s="112" t="str">
        <f>VLOOKUP(D2934,SERVIÇOS_AGOST!$A$7:$D$7425,3,0)</f>
        <v>UN</v>
      </c>
      <c r="G2934" s="129">
        <f>VLOOKUP(D2934,SERVIÇOS_AGOST!$A$7:$D$7425,4,0)</f>
        <v>25.22</v>
      </c>
      <c r="H2934" s="114">
        <v>25.22</v>
      </c>
      <c r="I2934" s="115"/>
    </row>
    <row r="2935" spans="1:9" s="11" customFormat="1" ht="13.7" customHeight="1">
      <c r="A2935" s="135"/>
      <c r="B2935" s="16"/>
      <c r="C2935" s="16"/>
      <c r="D2935" s="16"/>
      <c r="E2935" s="50" t="s">
        <v>1209</v>
      </c>
      <c r="F2935" s="216" t="s">
        <v>297</v>
      </c>
      <c r="G2935" s="147">
        <v>1</v>
      </c>
      <c r="H2935" s="119" t="s">
        <v>1210</v>
      </c>
      <c r="I2935" s="51">
        <f>ROUND(G2935*H2935,2)</f>
        <v>5.84</v>
      </c>
    </row>
    <row r="2936" spans="1:9" s="11" customFormat="1" ht="13.7" customHeight="1">
      <c r="E2936" s="194" t="s">
        <v>990</v>
      </c>
      <c r="F2936" s="231" t="s">
        <v>464</v>
      </c>
      <c r="G2936" s="259">
        <v>0.5</v>
      </c>
      <c r="H2936" s="133" t="s">
        <v>992</v>
      </c>
      <c r="I2936" s="51">
        <f>ROUND(G2936*H2936,2)</f>
        <v>7.52</v>
      </c>
    </row>
    <row r="2937" spans="1:9" s="11" customFormat="1" ht="13.7" customHeight="1">
      <c r="A2937" s="135"/>
      <c r="B2937" s="16"/>
      <c r="C2937" s="16"/>
      <c r="D2937" s="16"/>
      <c r="E2937" s="50" t="s">
        <v>871</v>
      </c>
      <c r="F2937" s="216" t="s">
        <v>464</v>
      </c>
      <c r="G2937" s="147">
        <v>0.5</v>
      </c>
      <c r="H2937" s="210">
        <v>19.09</v>
      </c>
      <c r="I2937" s="51">
        <f>ROUND(G2937*H2937,2)</f>
        <v>9.5500000000000007</v>
      </c>
    </row>
    <row r="2938" spans="1:9" s="11" customFormat="1" ht="17.649999999999999" customHeight="1">
      <c r="A2938" s="135"/>
      <c r="B2938" s="16"/>
      <c r="C2938" s="16"/>
      <c r="D2938" s="16"/>
      <c r="E2938" s="50" t="s">
        <v>541</v>
      </c>
      <c r="F2938" s="216" t="s">
        <v>235</v>
      </c>
      <c r="G2938" s="147">
        <v>1.1999999999999999E-3</v>
      </c>
      <c r="H2938" s="121">
        <v>560.70000000000005</v>
      </c>
      <c r="I2938" s="51">
        <f>ROUND(G2938*H2938,2)</f>
        <v>0.67</v>
      </c>
    </row>
    <row r="2939" spans="1:9" s="11" customFormat="1" ht="13.7" customHeight="1">
      <c r="A2939" s="135"/>
      <c r="B2939" s="16"/>
      <c r="C2939" s="16"/>
      <c r="D2939" s="16"/>
      <c r="E2939" s="124"/>
      <c r="F2939" s="177" t="s">
        <v>451</v>
      </c>
      <c r="G2939" s="178"/>
      <c r="H2939" s="179"/>
      <c r="I2939" s="200">
        <f>SUM(I2935:I2938)</f>
        <v>23.580000000000002</v>
      </c>
    </row>
    <row r="2940" spans="1:9" s="11" customFormat="1" ht="25.7" customHeight="1">
      <c r="A2940" s="196">
        <v>4393</v>
      </c>
      <c r="B2940" s="110" t="s">
        <v>244</v>
      </c>
      <c r="C2940" s="110" t="s">
        <v>12</v>
      </c>
      <c r="D2940" s="132">
        <v>91943</v>
      </c>
      <c r="E2940" s="111" t="str">
        <f>VLOOKUP(D2940,SERVIÇOS_AGOST!$A$7:$D$7425,2,0)</f>
        <v>CAIXA RETANGULAR 4" X 4" MÉDIA (1,30 M DO PISO), PVC, INSTALADA EM PAREDE - FORNECIMENTO E INSTALAÇÃO. AF_12/2015</v>
      </c>
      <c r="F2940" s="112" t="str">
        <f>VLOOKUP(D2940,SERVIÇOS_AGOST!$A$7:$D$7425,3,0)</f>
        <v>UN</v>
      </c>
      <c r="G2940" s="129">
        <f>VLOOKUP(D2940,SERVIÇOS_AGOST!$A$7:$D$7425,4,0)</f>
        <v>14.54</v>
      </c>
      <c r="H2940" s="114">
        <v>14.54</v>
      </c>
      <c r="I2940" s="115"/>
    </row>
    <row r="2941" spans="1:9" s="11" customFormat="1" ht="13.7" customHeight="1">
      <c r="A2941" s="135"/>
      <c r="B2941" s="16"/>
      <c r="C2941" s="16"/>
      <c r="D2941" s="16"/>
      <c r="E2941" s="50" t="s">
        <v>1209</v>
      </c>
      <c r="F2941" s="216" t="s">
        <v>297</v>
      </c>
      <c r="G2941" s="147">
        <v>1</v>
      </c>
      <c r="H2941" s="119" t="s">
        <v>1210</v>
      </c>
      <c r="I2941" s="51">
        <f>ROUND(G2941*H2941,2)</f>
        <v>5.84</v>
      </c>
    </row>
    <row r="2942" spans="1:9" s="11" customFormat="1" ht="13.7" customHeight="1">
      <c r="E2942" s="194" t="s">
        <v>990</v>
      </c>
      <c r="F2942" s="231" t="s">
        <v>464</v>
      </c>
      <c r="G2942" s="259">
        <v>0.2</v>
      </c>
      <c r="H2942" s="133" t="s">
        <v>992</v>
      </c>
      <c r="I2942" s="51">
        <f>ROUND(G2942*H2942,2)</f>
        <v>3.01</v>
      </c>
    </row>
    <row r="2943" spans="1:9" s="11" customFormat="1" ht="13.7" customHeight="1">
      <c r="A2943" s="135"/>
      <c r="B2943" s="16"/>
      <c r="C2943" s="16"/>
      <c r="D2943" s="16"/>
      <c r="E2943" s="50" t="s">
        <v>871</v>
      </c>
      <c r="F2943" s="216" t="s">
        <v>464</v>
      </c>
      <c r="G2943" s="147">
        <v>0.2</v>
      </c>
      <c r="H2943" s="210">
        <v>19.09</v>
      </c>
      <c r="I2943" s="51">
        <f>ROUND(G2943*H2943,2)</f>
        <v>3.82</v>
      </c>
    </row>
    <row r="2944" spans="1:9" s="11" customFormat="1" ht="17.649999999999999" customHeight="1">
      <c r="A2944" s="135"/>
      <c r="B2944" s="16"/>
      <c r="C2944" s="16"/>
      <c r="D2944" s="16"/>
      <c r="E2944" s="50" t="s">
        <v>541</v>
      </c>
      <c r="F2944" s="216" t="s">
        <v>235</v>
      </c>
      <c r="G2944" s="147">
        <v>1.1999999999999999E-3</v>
      </c>
      <c r="H2944" s="121">
        <v>560.70000000000005</v>
      </c>
      <c r="I2944" s="51">
        <f>ROUND(G2944*H2944,2)</f>
        <v>0.67</v>
      </c>
    </row>
    <row r="2945" spans="1:9" s="11" customFormat="1" ht="13.7" customHeight="1">
      <c r="A2945" s="135"/>
      <c r="B2945" s="16"/>
      <c r="C2945" s="16"/>
      <c r="D2945" s="16"/>
      <c r="E2945" s="124"/>
      <c r="F2945" s="177" t="s">
        <v>451</v>
      </c>
      <c r="G2945" s="178"/>
      <c r="H2945" s="179"/>
      <c r="I2945" s="200">
        <f>SUM(I2941:I2944)</f>
        <v>13.34</v>
      </c>
    </row>
    <row r="2946" spans="1:9" s="11" customFormat="1" ht="25.7" customHeight="1">
      <c r="A2946" s="196">
        <v>4394</v>
      </c>
      <c r="B2946" s="110" t="s">
        <v>244</v>
      </c>
      <c r="C2946" s="110" t="s">
        <v>12</v>
      </c>
      <c r="D2946" s="132">
        <v>91944</v>
      </c>
      <c r="E2946" s="111" t="str">
        <f>VLOOKUP(D2946,SERVIÇOS_AGOST!$A$7:$D$7425,2,0)</f>
        <v>CAIXA RETANGULAR 4" X 4" BAIXA (0,30 M DO PISO), PVC, INSTALADA EM PAREDE - FORNECIMENTO E INSTALAÇÃO. AF_12/2015</v>
      </c>
      <c r="F2946" s="112" t="str">
        <f>VLOOKUP(D2946,SERVIÇOS_AGOST!$A$7:$D$7425,3,0)</f>
        <v>UN</v>
      </c>
      <c r="G2946" s="129">
        <f>VLOOKUP(D2946,SERVIÇOS_AGOST!$A$7:$D$7425,4,0)</f>
        <v>10.54</v>
      </c>
      <c r="H2946" s="114">
        <v>10.54</v>
      </c>
      <c r="I2946" s="115"/>
    </row>
    <row r="2947" spans="1:9" s="11" customFormat="1" ht="13.7" customHeight="1">
      <c r="A2947" s="135"/>
      <c r="B2947" s="16"/>
      <c r="C2947" s="16"/>
      <c r="D2947" s="16"/>
      <c r="E2947" s="50" t="s">
        <v>1209</v>
      </c>
      <c r="F2947" s="216" t="s">
        <v>297</v>
      </c>
      <c r="G2947" s="147">
        <v>1</v>
      </c>
      <c r="H2947" s="119" t="s">
        <v>1210</v>
      </c>
      <c r="I2947" s="51">
        <f>ROUND(G2947*H2947,2)</f>
        <v>5.84</v>
      </c>
    </row>
    <row r="2948" spans="1:9" s="11" customFormat="1" ht="13.7" customHeight="1">
      <c r="E2948" s="194" t="s">
        <v>990</v>
      </c>
      <c r="F2948" s="231" t="s">
        <v>464</v>
      </c>
      <c r="G2948" s="259">
        <v>0.1</v>
      </c>
      <c r="H2948" s="133" t="s">
        <v>992</v>
      </c>
      <c r="I2948" s="51">
        <f>ROUND(G2948*H2948,2)</f>
        <v>1.5</v>
      </c>
    </row>
    <row r="2949" spans="1:9" s="11" customFormat="1" ht="13.7" customHeight="1">
      <c r="A2949" s="135"/>
      <c r="B2949" s="16"/>
      <c r="C2949" s="16"/>
      <c r="D2949" s="16"/>
      <c r="E2949" s="50" t="s">
        <v>871</v>
      </c>
      <c r="F2949" s="216" t="s">
        <v>464</v>
      </c>
      <c r="G2949" s="147">
        <v>0.1</v>
      </c>
      <c r="H2949" s="210">
        <v>19.09</v>
      </c>
      <c r="I2949" s="51">
        <f>ROUND(G2949*H2949,2)</f>
        <v>1.91</v>
      </c>
    </row>
    <row r="2950" spans="1:9" s="11" customFormat="1" ht="17.649999999999999" customHeight="1">
      <c r="A2950" s="135"/>
      <c r="B2950" s="16"/>
      <c r="C2950" s="16"/>
      <c r="D2950" s="16"/>
      <c r="E2950" s="50" t="s">
        <v>541</v>
      </c>
      <c r="F2950" s="216" t="s">
        <v>235</v>
      </c>
      <c r="G2950" s="147">
        <v>1.1999999999999999E-3</v>
      </c>
      <c r="H2950" s="121">
        <v>560.70000000000005</v>
      </c>
      <c r="I2950" s="51">
        <f>ROUND(G2950*H2950,2)</f>
        <v>0.67</v>
      </c>
    </row>
    <row r="2951" spans="1:9" s="11" customFormat="1" ht="13.7" customHeight="1">
      <c r="A2951" s="135"/>
      <c r="B2951" s="16"/>
      <c r="C2951" s="16"/>
      <c r="D2951" s="16"/>
      <c r="E2951" s="124"/>
      <c r="F2951" s="177" t="s">
        <v>451</v>
      </c>
      <c r="G2951" s="178"/>
      <c r="H2951" s="179"/>
      <c r="I2951" s="200">
        <f>SUM(I2947:I2950)</f>
        <v>9.92</v>
      </c>
    </row>
    <row r="2952" spans="1:9" s="11" customFormat="1" ht="20.100000000000001" customHeight="1">
      <c r="A2952" s="196">
        <v>4395</v>
      </c>
      <c r="B2952" s="110" t="s">
        <v>244</v>
      </c>
      <c r="C2952" s="110" t="s">
        <v>12</v>
      </c>
      <c r="D2952" s="132">
        <v>95807</v>
      </c>
      <c r="E2952" s="111" t="str">
        <f>VLOOKUP(D2952,SERVIÇOS_AGOST!$A$7:$D$7425,2,0)</f>
        <v>CONDULETE DE PVC, TIPO LL, PARA ELETRODUTO DE PVC SOLDÁVEL DN 20 MM (1/2''), APARENTE - FORNECIMENTO E INSTALAÇÃO. AF_11/2016</v>
      </c>
      <c r="F2952" s="112" t="str">
        <f>VLOOKUP(D2952,SERVIÇOS_AGOST!$A$7:$D$7425,3,0)</f>
        <v>UN</v>
      </c>
      <c r="G2952" s="129">
        <f>VLOOKUP(D2952,SERVIÇOS_AGOST!$A$7:$D$7425,4,0)</f>
        <v>21.56</v>
      </c>
      <c r="H2952" s="114">
        <v>21.56</v>
      </c>
      <c r="I2952" s="115"/>
    </row>
    <row r="2953" spans="1:9" s="11" customFormat="1" ht="17.649999999999999" customHeight="1">
      <c r="A2953" s="135"/>
      <c r="B2953" s="16"/>
      <c r="C2953" s="16"/>
      <c r="D2953" s="16"/>
      <c r="E2953" s="50" t="s">
        <v>629</v>
      </c>
      <c r="F2953" s="216" t="s">
        <v>297</v>
      </c>
      <c r="G2953" s="147">
        <v>2</v>
      </c>
      <c r="H2953" s="121">
        <v>0.18</v>
      </c>
      <c r="I2953" s="51">
        <f>ROUND(G2953*H2953,2)</f>
        <v>0.36</v>
      </c>
    </row>
    <row r="2954" spans="1:9" s="11" customFormat="1" ht="13.7" customHeight="1">
      <c r="A2954" s="135"/>
      <c r="B2954" s="16"/>
      <c r="C2954" s="16"/>
      <c r="D2954" s="16"/>
      <c r="E2954" s="50" t="s">
        <v>1211</v>
      </c>
      <c r="F2954" s="216" t="s">
        <v>297</v>
      </c>
      <c r="G2954" s="147">
        <v>1</v>
      </c>
      <c r="H2954" s="119" t="s">
        <v>1212</v>
      </c>
      <c r="I2954" s="51">
        <f>ROUND(G2954*H2954,2)</f>
        <v>13.6</v>
      </c>
    </row>
    <row r="2955" spans="1:9" s="11" customFormat="1" ht="13.7" customHeight="1">
      <c r="A2955" s="135"/>
      <c r="B2955" s="16"/>
      <c r="C2955" s="16"/>
      <c r="D2955" s="16"/>
      <c r="E2955" s="50" t="s">
        <v>990</v>
      </c>
      <c r="F2955" s="216" t="s">
        <v>464</v>
      </c>
      <c r="G2955" s="147">
        <v>0.2</v>
      </c>
      <c r="H2955" s="133" t="s">
        <v>992</v>
      </c>
      <c r="I2955" s="51">
        <f>ROUND(G2955*H2955,2)</f>
        <v>3.01</v>
      </c>
    </row>
    <row r="2956" spans="1:9" s="11" customFormat="1" ht="13.7" customHeight="1">
      <c r="A2956" s="135"/>
      <c r="B2956" s="16"/>
      <c r="C2956" s="16"/>
      <c r="D2956" s="16"/>
      <c r="E2956" s="50" t="s">
        <v>871</v>
      </c>
      <c r="F2956" s="216" t="s">
        <v>464</v>
      </c>
      <c r="G2956" s="147">
        <v>0.2</v>
      </c>
      <c r="H2956" s="210">
        <v>19.09</v>
      </c>
      <c r="I2956" s="51">
        <f>ROUND(G2956*H2956,2)</f>
        <v>3.82</v>
      </c>
    </row>
    <row r="2957" spans="1:9" s="11" customFormat="1" ht="13.7" customHeight="1">
      <c r="A2957" s="135"/>
      <c r="B2957" s="16"/>
      <c r="C2957" s="16"/>
      <c r="D2957" s="16"/>
      <c r="E2957" s="124"/>
      <c r="F2957" s="177" t="s">
        <v>451</v>
      </c>
      <c r="G2957" s="178"/>
      <c r="H2957" s="179"/>
      <c r="I2957" s="200">
        <f>SUM(I2953:I2956)</f>
        <v>20.79</v>
      </c>
    </row>
    <row r="2958" spans="1:9" s="11" customFormat="1" ht="20.100000000000001" customHeight="1">
      <c r="A2958" s="196">
        <v>4396</v>
      </c>
      <c r="B2958" s="110" t="s">
        <v>244</v>
      </c>
      <c r="C2958" s="110" t="s">
        <v>12</v>
      </c>
      <c r="D2958" s="132">
        <v>95808</v>
      </c>
      <c r="E2958" s="111" t="str">
        <f>VLOOKUP(D2958,SERVIÇOS_AGOST!$A$7:$D$7425,2,0)</f>
        <v>CONDULETE DE PVC, TIPO LL, PARA ELETRODUTO DE PVC SOLDÁVEL DN 25 MM (3/4''), APARENTE - FORNECIMENTO E INSTALAÇÃO. AF_11/2016</v>
      </c>
      <c r="F2958" s="112" t="str">
        <f>VLOOKUP(D2958,SERVIÇOS_AGOST!$A$7:$D$7425,3,0)</f>
        <v>UN</v>
      </c>
      <c r="G2958" s="129">
        <f>VLOOKUP(D2958,SERVIÇOS_AGOST!$A$7:$D$7425,4,0)</f>
        <v>22.04</v>
      </c>
      <c r="H2958" s="114">
        <v>22.04</v>
      </c>
      <c r="I2958" s="115"/>
    </row>
    <row r="2959" spans="1:9" s="11" customFormat="1" ht="17.649999999999999" customHeight="1">
      <c r="A2959" s="135"/>
      <c r="B2959" s="16"/>
      <c r="C2959" s="16"/>
      <c r="D2959" s="16"/>
      <c r="E2959" s="50" t="s">
        <v>629</v>
      </c>
      <c r="F2959" s="216" t="s">
        <v>297</v>
      </c>
      <c r="G2959" s="147">
        <v>2</v>
      </c>
      <c r="H2959" s="121">
        <v>0.18</v>
      </c>
      <c r="I2959" s="51">
        <f>ROUND(G2959*H2959,2)</f>
        <v>0.36</v>
      </c>
    </row>
    <row r="2960" spans="1:9" s="11" customFormat="1" ht="13.7" customHeight="1">
      <c r="A2960" s="135"/>
      <c r="B2960" s="16"/>
      <c r="C2960" s="16"/>
      <c r="D2960" s="16"/>
      <c r="E2960" s="50" t="s">
        <v>1211</v>
      </c>
      <c r="F2960" s="216" t="s">
        <v>297</v>
      </c>
      <c r="G2960" s="147">
        <v>1</v>
      </c>
      <c r="H2960" s="119" t="s">
        <v>1212</v>
      </c>
      <c r="I2960" s="51">
        <f>ROUND(G2960*H2960,2)</f>
        <v>13.6</v>
      </c>
    </row>
    <row r="2961" spans="1:9" s="11" customFormat="1" ht="13.7" customHeight="1">
      <c r="A2961" s="135"/>
      <c r="B2961" s="16"/>
      <c r="C2961" s="16"/>
      <c r="D2961" s="16"/>
      <c r="E2961" s="50" t="s">
        <v>990</v>
      </c>
      <c r="F2961" s="216" t="s">
        <v>464</v>
      </c>
      <c r="G2961" s="147">
        <v>0.2</v>
      </c>
      <c r="H2961" s="133" t="s">
        <v>992</v>
      </c>
      <c r="I2961" s="51">
        <f>ROUND(G2961*H2961,2)</f>
        <v>3.01</v>
      </c>
    </row>
    <row r="2962" spans="1:9" s="11" customFormat="1" ht="13.7" customHeight="1">
      <c r="A2962" s="135"/>
      <c r="B2962" s="16"/>
      <c r="C2962" s="16"/>
      <c r="D2962" s="16"/>
      <c r="E2962" s="50" t="s">
        <v>871</v>
      </c>
      <c r="F2962" s="216" t="s">
        <v>464</v>
      </c>
      <c r="G2962" s="147">
        <v>0.2</v>
      </c>
      <c r="H2962" s="210">
        <v>19.09</v>
      </c>
      <c r="I2962" s="51">
        <f>ROUND(G2962*H2962,2)</f>
        <v>3.82</v>
      </c>
    </row>
    <row r="2963" spans="1:9" s="11" customFormat="1" ht="13.7" customHeight="1">
      <c r="A2963" s="135"/>
      <c r="B2963" s="16"/>
      <c r="C2963" s="16"/>
      <c r="D2963" s="16"/>
      <c r="E2963" s="124"/>
      <c r="F2963" s="177" t="s">
        <v>451</v>
      </c>
      <c r="G2963" s="178"/>
      <c r="H2963" s="179"/>
      <c r="I2963" s="200">
        <f>SUM(I2959:I2962)</f>
        <v>20.79</v>
      </c>
    </row>
    <row r="2964" spans="1:9" s="11" customFormat="1" ht="20.100000000000001" customHeight="1">
      <c r="A2964" s="196">
        <v>4397</v>
      </c>
      <c r="B2964" s="110" t="s">
        <v>244</v>
      </c>
      <c r="C2964" s="110" t="s">
        <v>12</v>
      </c>
      <c r="D2964" s="132">
        <v>95809</v>
      </c>
      <c r="E2964" s="111" t="str">
        <f>VLOOKUP(D2964,SERVIÇOS_AGOST!$A$7:$D$7425,2,0)</f>
        <v>CONDULETE DE PVC, TIPO LL, PARA ELETRODUTO DE PVC SOLDÁVEL DN 32 MM (1''), APARENTE - FORNECIMENTO E INSTALAÇÃO. AF_11/2016</v>
      </c>
      <c r="F2964" s="112" t="str">
        <f>VLOOKUP(D2964,SERVIÇOS_AGOST!$A$7:$D$7425,3,0)</f>
        <v>UN</v>
      </c>
      <c r="G2964" s="129">
        <f>VLOOKUP(D2964,SERVIÇOS_AGOST!$A$7:$D$7425,4,0)</f>
        <v>24.3</v>
      </c>
      <c r="H2964" s="114">
        <v>24.3</v>
      </c>
      <c r="I2964" s="115"/>
    </row>
    <row r="2965" spans="1:9" s="11" customFormat="1" ht="17.649999999999999" customHeight="1">
      <c r="A2965" s="135"/>
      <c r="B2965" s="16"/>
      <c r="C2965" s="16"/>
      <c r="D2965" s="16"/>
      <c r="E2965" s="50" t="s">
        <v>629</v>
      </c>
      <c r="F2965" s="216" t="s">
        <v>297</v>
      </c>
      <c r="G2965" s="147">
        <v>2</v>
      </c>
      <c r="H2965" s="121">
        <v>0.18</v>
      </c>
      <c r="I2965" s="51">
        <f>ROUND(G2965*H2965,2)</f>
        <v>0.36</v>
      </c>
    </row>
    <row r="2966" spans="1:9" s="11" customFormat="1" ht="13.7" customHeight="1">
      <c r="A2966" s="135"/>
      <c r="B2966" s="16"/>
      <c r="C2966" s="16"/>
      <c r="D2966" s="16"/>
      <c r="E2966" s="50" t="s">
        <v>1213</v>
      </c>
      <c r="F2966" s="216" t="s">
        <v>297</v>
      </c>
      <c r="G2966" s="147">
        <v>1</v>
      </c>
      <c r="H2966" s="119" t="s">
        <v>1214</v>
      </c>
      <c r="I2966" s="51">
        <f>ROUND(G2966*H2966,2)</f>
        <v>15.83</v>
      </c>
    </row>
    <row r="2967" spans="1:9" s="11" customFormat="1" ht="13.7" customHeight="1">
      <c r="A2967" s="135"/>
      <c r="B2967" s="16"/>
      <c r="C2967" s="16"/>
      <c r="D2967" s="16"/>
      <c r="E2967" s="50" t="s">
        <v>990</v>
      </c>
      <c r="F2967" s="216" t="s">
        <v>464</v>
      </c>
      <c r="G2967" s="147">
        <v>0.2</v>
      </c>
      <c r="H2967" s="133" t="s">
        <v>992</v>
      </c>
      <c r="I2967" s="51">
        <f>ROUND(G2967*H2967,2)</f>
        <v>3.01</v>
      </c>
    </row>
    <row r="2968" spans="1:9" s="11" customFormat="1" ht="13.7" customHeight="1">
      <c r="A2968" s="135"/>
      <c r="B2968" s="16"/>
      <c r="C2968" s="16"/>
      <c r="D2968" s="16"/>
      <c r="E2968" s="50" t="s">
        <v>871</v>
      </c>
      <c r="F2968" s="216" t="s">
        <v>464</v>
      </c>
      <c r="G2968" s="147">
        <v>0.2</v>
      </c>
      <c r="H2968" s="210">
        <v>19.09</v>
      </c>
      <c r="I2968" s="51">
        <f>ROUND(G2968*H2968,2)</f>
        <v>3.82</v>
      </c>
    </row>
    <row r="2969" spans="1:9" s="11" customFormat="1" ht="13.7" customHeight="1">
      <c r="A2969" s="135"/>
      <c r="B2969" s="16"/>
      <c r="C2969" s="16"/>
      <c r="D2969" s="16"/>
      <c r="E2969" s="124"/>
      <c r="F2969" s="177" t="s">
        <v>451</v>
      </c>
      <c r="G2969" s="178"/>
      <c r="H2969" s="179"/>
      <c r="I2969" s="200">
        <f>SUM(I2965:I2968)</f>
        <v>23.020000000000003</v>
      </c>
    </row>
    <row r="2970" spans="1:9" s="11" customFormat="1" ht="20.100000000000001" customHeight="1">
      <c r="A2970" s="196">
        <v>4398</v>
      </c>
      <c r="B2970" s="110" t="s">
        <v>244</v>
      </c>
      <c r="C2970" s="110" t="s">
        <v>12</v>
      </c>
      <c r="D2970" s="132">
        <v>91936</v>
      </c>
      <c r="E2970" s="111" t="str">
        <f>VLOOKUP(D2970,SERVIÇOS_AGOST!$A$7:$D$7425,2,0)</f>
        <v>CAIXA OCTOGONAL 4" X 4", PVC, INSTALADA EM LAJE - FORNECIMENTO E INSTALAÇÃO. AF_12/2015</v>
      </c>
      <c r="F2970" s="112" t="str">
        <f>VLOOKUP(D2970,SERVIÇOS_AGOST!$A$7:$D$7425,3,0)</f>
        <v>UN</v>
      </c>
      <c r="G2970" s="129">
        <f>VLOOKUP(D2970,SERVIÇOS_AGOST!$A$7:$D$7425,4,0)</f>
        <v>10.25</v>
      </c>
      <c r="H2970" s="114">
        <v>10.25</v>
      </c>
      <c r="I2970" s="115"/>
    </row>
    <row r="2971" spans="1:9" s="11" customFormat="1" ht="17.649999999999999" customHeight="1">
      <c r="A2971" s="135"/>
      <c r="B2971" s="16"/>
      <c r="C2971" s="16"/>
      <c r="D2971" s="16"/>
      <c r="E2971" s="50" t="s">
        <v>1215</v>
      </c>
      <c r="F2971" s="216" t="s">
        <v>297</v>
      </c>
      <c r="G2971" s="147">
        <v>1</v>
      </c>
      <c r="H2971" s="119" t="s">
        <v>1216</v>
      </c>
      <c r="I2971" s="51">
        <f>ROUND(G2971*H2971,2)</f>
        <v>7.59</v>
      </c>
    </row>
    <row r="2972" spans="1:9" s="11" customFormat="1" ht="13.7" customHeight="1">
      <c r="A2972" s="135"/>
      <c r="B2972" s="16"/>
      <c r="C2972" s="16"/>
      <c r="D2972" s="16"/>
      <c r="E2972" s="50" t="s">
        <v>990</v>
      </c>
      <c r="F2972" s="216" t="s">
        <v>464</v>
      </c>
      <c r="G2972" s="147">
        <v>0.05</v>
      </c>
      <c r="H2972" s="133" t="s">
        <v>992</v>
      </c>
      <c r="I2972" s="51">
        <f>ROUND(G2972*H2972,2)</f>
        <v>0.75</v>
      </c>
    </row>
    <row r="2973" spans="1:9" s="11" customFormat="1" ht="13.7" customHeight="1">
      <c r="A2973" s="135"/>
      <c r="B2973" s="16"/>
      <c r="C2973" s="16"/>
      <c r="D2973" s="16"/>
      <c r="E2973" s="50" t="s">
        <v>871</v>
      </c>
      <c r="F2973" s="216" t="s">
        <v>464</v>
      </c>
      <c r="G2973" s="147">
        <v>0.05</v>
      </c>
      <c r="H2973" s="210">
        <v>19.09</v>
      </c>
      <c r="I2973" s="51">
        <f>ROUND(G2973*H2973,2)</f>
        <v>0.95</v>
      </c>
    </row>
    <row r="2974" spans="1:9" s="11" customFormat="1" ht="13.7" customHeight="1">
      <c r="A2974" s="135"/>
      <c r="B2974" s="16"/>
      <c r="C2974" s="16"/>
      <c r="D2974" s="16"/>
      <c r="E2974" s="124"/>
      <c r="F2974" s="177" t="s">
        <v>451</v>
      </c>
      <c r="G2974" s="178"/>
      <c r="H2974" s="179"/>
      <c r="I2974" s="200">
        <f>SUM(I2971:I2973)</f>
        <v>9.2899999999999991</v>
      </c>
    </row>
    <row r="2975" spans="1:9" s="11" customFormat="1" ht="20.100000000000001" customHeight="1">
      <c r="A2975" s="196">
        <v>4399</v>
      </c>
      <c r="B2975" s="110" t="s">
        <v>244</v>
      </c>
      <c r="C2975" s="110" t="s">
        <v>12</v>
      </c>
      <c r="D2975" s="132">
        <v>91937</v>
      </c>
      <c r="E2975" s="111" t="str">
        <f>VLOOKUP(D2975,SERVIÇOS_AGOST!$A$7:$D$7425,2,0)</f>
        <v>CAIXA OCTOGONAL 3" X 3", PVC, INSTALADA EM LAJE - FORNECIMENTO E INSTALAÇÃO. AF_12/2015</v>
      </c>
      <c r="F2975" s="112" t="str">
        <f>VLOOKUP(D2975,SERVIÇOS_AGOST!$A$7:$D$7425,3,0)</f>
        <v>UN</v>
      </c>
      <c r="G2975" s="129">
        <f>VLOOKUP(D2975,SERVIÇOS_AGOST!$A$7:$D$7425,4,0)</f>
        <v>8.59</v>
      </c>
      <c r="H2975" s="114">
        <v>8.59</v>
      </c>
      <c r="I2975" s="115"/>
    </row>
    <row r="2976" spans="1:9" s="11" customFormat="1" ht="17.649999999999999" customHeight="1">
      <c r="A2976" s="135"/>
      <c r="B2976" s="16"/>
      <c r="C2976" s="16"/>
      <c r="D2976" s="16"/>
      <c r="E2976" s="50" t="s">
        <v>1217</v>
      </c>
      <c r="F2976" s="216" t="s">
        <v>297</v>
      </c>
      <c r="G2976" s="147">
        <v>1</v>
      </c>
      <c r="H2976" s="119" t="s">
        <v>1218</v>
      </c>
      <c r="I2976" s="51">
        <f>ROUND(G2976*H2976,2)</f>
        <v>5.25</v>
      </c>
    </row>
    <row r="2977" spans="1:9" s="11" customFormat="1" ht="13.7" customHeight="1">
      <c r="A2977" s="135"/>
      <c r="B2977" s="16"/>
      <c r="C2977" s="16"/>
      <c r="D2977" s="16"/>
      <c r="E2977" s="50" t="s">
        <v>990</v>
      </c>
      <c r="F2977" s="216" t="s">
        <v>464</v>
      </c>
      <c r="G2977" s="147">
        <v>0.08</v>
      </c>
      <c r="H2977" s="133" t="s">
        <v>992</v>
      </c>
      <c r="I2977" s="51">
        <f>ROUND(G2977*H2977,2)</f>
        <v>1.2</v>
      </c>
    </row>
    <row r="2978" spans="1:9" s="11" customFormat="1" ht="13.7" customHeight="1">
      <c r="A2978" s="135"/>
      <c r="B2978" s="16"/>
      <c r="C2978" s="16"/>
      <c r="D2978" s="16"/>
      <c r="E2978" s="50" t="s">
        <v>871</v>
      </c>
      <c r="F2978" s="216" t="s">
        <v>464</v>
      </c>
      <c r="G2978" s="147">
        <v>0.08</v>
      </c>
      <c r="H2978" s="210">
        <v>19.09</v>
      </c>
      <c r="I2978" s="51">
        <f>ROUND(G2978*H2978,2)</f>
        <v>1.53</v>
      </c>
    </row>
    <row r="2979" spans="1:9" s="11" customFormat="1" ht="13.7" customHeight="1">
      <c r="A2979" s="135"/>
      <c r="B2979" s="16"/>
      <c r="C2979" s="16"/>
      <c r="D2979" s="16"/>
      <c r="E2979" s="124"/>
      <c r="F2979" s="177" t="s">
        <v>451</v>
      </c>
      <c r="G2979" s="178"/>
      <c r="H2979" s="179"/>
      <c r="I2979" s="200">
        <f>SUM(I2976:I2978)</f>
        <v>7.98</v>
      </c>
    </row>
    <row r="2980" spans="1:9" s="11" customFormat="1" ht="20.100000000000001" customHeight="1">
      <c r="A2980" s="196">
        <v>4400</v>
      </c>
      <c r="B2980" s="110" t="s">
        <v>244</v>
      </c>
      <c r="C2980" s="110" t="s">
        <v>12</v>
      </c>
      <c r="D2980" s="132">
        <v>93653</v>
      </c>
      <c r="E2980" s="111" t="str">
        <f>VLOOKUP(D2980,SERVIÇOS_AGOST!$A$7:$D$7425,2,0)</f>
        <v>DISJUNTOR MONOPOLAR TIPO DIN, CORRENTE NOMINAL DE 10A - FORNECIMENTO E INSTALAÇÃO. AF_10/2020</v>
      </c>
      <c r="F2980" s="112" t="str">
        <f>VLOOKUP(D2980,SERVIÇOS_AGOST!$A$7:$D$7425,3,0)</f>
        <v>UN</v>
      </c>
      <c r="G2980" s="129">
        <f>VLOOKUP(D2980,SERVIÇOS_AGOST!$A$7:$D$7425,4,0)</f>
        <v>10.28</v>
      </c>
      <c r="H2980" s="114">
        <v>10.28</v>
      </c>
      <c r="I2980" s="115"/>
    </row>
    <row r="2981" spans="1:9" s="11" customFormat="1" ht="17.649999999999999" customHeight="1">
      <c r="A2981" s="135"/>
      <c r="B2981" s="16"/>
      <c r="C2981" s="16"/>
      <c r="D2981" s="16"/>
      <c r="E2981" s="215" t="s">
        <v>923</v>
      </c>
      <c r="F2981" s="216" t="s">
        <v>297</v>
      </c>
      <c r="G2981" s="147">
        <v>1</v>
      </c>
      <c r="H2981" s="121">
        <v>0.87</v>
      </c>
      <c r="I2981" s="51">
        <f>ROUND(G2981*H2981,2)</f>
        <v>0.87</v>
      </c>
    </row>
    <row r="2982" spans="1:9" s="11" customFormat="1" ht="13.7" customHeight="1">
      <c r="A2982" s="135"/>
      <c r="B2982" s="16"/>
      <c r="C2982" s="16"/>
      <c r="D2982" s="16"/>
      <c r="E2982" s="50" t="s">
        <v>922</v>
      </c>
      <c r="F2982" s="216" t="s">
        <v>297</v>
      </c>
      <c r="G2982" s="147">
        <v>1</v>
      </c>
      <c r="H2982" s="121">
        <v>7.3</v>
      </c>
      <c r="I2982" s="51">
        <f>ROUND(G2982*H2982,2)</f>
        <v>7.3</v>
      </c>
    </row>
    <row r="2983" spans="1:9" s="11" customFormat="1" ht="13.7" customHeight="1">
      <c r="A2983" s="135"/>
      <c r="B2983" s="16"/>
      <c r="C2983" s="16"/>
      <c r="D2983" s="16"/>
      <c r="E2983" s="50" t="s">
        <v>990</v>
      </c>
      <c r="F2983" s="216" t="s">
        <v>464</v>
      </c>
      <c r="G2983" s="147">
        <v>3.5200000000000002E-2</v>
      </c>
      <c r="H2983" s="133" t="s">
        <v>992</v>
      </c>
      <c r="I2983" s="51">
        <f>ROUND(G2983*H2983,2)</f>
        <v>0.53</v>
      </c>
    </row>
    <row r="2984" spans="1:9" s="11" customFormat="1" ht="13.7" customHeight="1">
      <c r="A2984" s="135"/>
      <c r="B2984" s="16"/>
      <c r="C2984" s="16"/>
      <c r="D2984" s="16"/>
      <c r="E2984" s="50" t="s">
        <v>871</v>
      </c>
      <c r="F2984" s="216" t="s">
        <v>464</v>
      </c>
      <c r="G2984" s="147">
        <v>3.5200000000000002E-2</v>
      </c>
      <c r="H2984" s="210">
        <v>19.09</v>
      </c>
      <c r="I2984" s="51">
        <f>ROUND(G2984*H2984,2)</f>
        <v>0.67</v>
      </c>
    </row>
    <row r="2985" spans="1:9" s="11" customFormat="1" ht="13.7" customHeight="1">
      <c r="A2985" s="135"/>
      <c r="B2985" s="16"/>
      <c r="C2985" s="16"/>
      <c r="D2985" s="16"/>
      <c r="E2985" s="124"/>
      <c r="F2985" s="177" t="s">
        <v>451</v>
      </c>
      <c r="G2985" s="178"/>
      <c r="H2985" s="179"/>
      <c r="I2985" s="200">
        <f>SUM(I2981:I2984)</f>
        <v>9.3699999999999992</v>
      </c>
    </row>
    <row r="2986" spans="1:9" s="11" customFormat="1" ht="20.100000000000001" customHeight="1">
      <c r="A2986" s="196">
        <v>4401</v>
      </c>
      <c r="B2986" s="110" t="s">
        <v>244</v>
      </c>
      <c r="C2986" s="110" t="s">
        <v>12</v>
      </c>
      <c r="D2986" s="132">
        <v>93654</v>
      </c>
      <c r="E2986" s="111" t="str">
        <f>VLOOKUP(D2986,SERVIÇOS_AGOST!$A$7:$D$7425,2,0)</f>
        <v>DISJUNTOR MONOPOLAR TIPO DIN, CORRENTE NOMINAL DE 16A - FORNECIMENTO E INSTALAÇÃO. AF_10/2020</v>
      </c>
      <c r="F2986" s="112" t="str">
        <f>VLOOKUP(D2986,SERVIÇOS_AGOST!$A$7:$D$7425,3,0)</f>
        <v>UN</v>
      </c>
      <c r="G2986" s="129">
        <f>VLOOKUP(D2986,SERVIÇOS_AGOST!$A$7:$D$7425,4,0)</f>
        <v>10.7</v>
      </c>
      <c r="H2986" s="114">
        <v>10.7</v>
      </c>
      <c r="I2986" s="115"/>
    </row>
    <row r="2987" spans="1:9" s="11" customFormat="1" ht="17.649999999999999" customHeight="1">
      <c r="A2987" s="135"/>
      <c r="B2987" s="16"/>
      <c r="C2987" s="16"/>
      <c r="D2987" s="16"/>
      <c r="E2987" s="215" t="s">
        <v>923</v>
      </c>
      <c r="F2987" s="216" t="s">
        <v>297</v>
      </c>
      <c r="G2987" s="147">
        <v>1</v>
      </c>
      <c r="H2987" s="121">
        <v>0.87</v>
      </c>
      <c r="I2987" s="51">
        <f>ROUND(G2987*H2987,2)</f>
        <v>0.87</v>
      </c>
    </row>
    <row r="2988" spans="1:9" s="11" customFormat="1" ht="13.7" customHeight="1">
      <c r="A2988" s="135"/>
      <c r="B2988" s="16"/>
      <c r="C2988" s="16"/>
      <c r="D2988" s="16"/>
      <c r="E2988" s="50" t="s">
        <v>922</v>
      </c>
      <c r="F2988" s="216" t="s">
        <v>297</v>
      </c>
      <c r="G2988" s="147">
        <v>1</v>
      </c>
      <c r="H2988" s="121">
        <v>7.3</v>
      </c>
      <c r="I2988" s="51">
        <f>ROUND(G2988*H2988,2)</f>
        <v>7.3</v>
      </c>
    </row>
    <row r="2989" spans="1:9" s="11" customFormat="1" ht="13.7" customHeight="1">
      <c r="A2989" s="135"/>
      <c r="B2989" s="16"/>
      <c r="C2989" s="16"/>
      <c r="D2989" s="16"/>
      <c r="E2989" s="50" t="s">
        <v>990</v>
      </c>
      <c r="F2989" s="216" t="s">
        <v>464</v>
      </c>
      <c r="G2989" s="147">
        <v>4.7600000000000003E-2</v>
      </c>
      <c r="H2989" s="133" t="s">
        <v>992</v>
      </c>
      <c r="I2989" s="51">
        <f>ROUND(G2989*H2989,2)</f>
        <v>0.72</v>
      </c>
    </row>
    <row r="2990" spans="1:9" s="11" customFormat="1" ht="13.7" customHeight="1">
      <c r="A2990" s="135"/>
      <c r="B2990" s="16"/>
      <c r="C2990" s="16"/>
      <c r="D2990" s="16"/>
      <c r="E2990" s="50" t="s">
        <v>871</v>
      </c>
      <c r="F2990" s="216" t="s">
        <v>464</v>
      </c>
      <c r="G2990" s="147">
        <v>4.7600000000000003E-2</v>
      </c>
      <c r="H2990" s="210">
        <v>19.09</v>
      </c>
      <c r="I2990" s="51">
        <f>ROUND(G2990*H2990,2)</f>
        <v>0.91</v>
      </c>
    </row>
    <row r="2991" spans="1:9" s="11" customFormat="1" ht="13.7" customHeight="1">
      <c r="A2991" s="135"/>
      <c r="B2991" s="16"/>
      <c r="C2991" s="16"/>
      <c r="D2991" s="16"/>
      <c r="E2991" s="124"/>
      <c r="F2991" s="177" t="s">
        <v>451</v>
      </c>
      <c r="G2991" s="178"/>
      <c r="H2991" s="179"/>
      <c r="I2991" s="200">
        <f>SUM(I2987:I2990)</f>
        <v>9.8000000000000007</v>
      </c>
    </row>
    <row r="2992" spans="1:9" s="11" customFormat="1" ht="20.100000000000001" customHeight="1">
      <c r="A2992" s="196">
        <v>4402</v>
      </c>
      <c r="B2992" s="110" t="s">
        <v>244</v>
      </c>
      <c r="C2992" s="110" t="s">
        <v>12</v>
      </c>
      <c r="D2992" s="132">
        <v>93655</v>
      </c>
      <c r="E2992" s="111" t="str">
        <f>VLOOKUP(D2992,SERVIÇOS_AGOST!$A$7:$D$7425,2,0)</f>
        <v>DISJUNTOR MONOPOLAR TIPO DIN, CORRENTE NOMINAL DE 20A - FORNECIMENTO E INSTALAÇÃO. AF_10/2020</v>
      </c>
      <c r="F2992" s="112" t="str">
        <f>VLOOKUP(D2992,SERVIÇOS_AGOST!$A$7:$D$7425,3,0)</f>
        <v>UN</v>
      </c>
      <c r="G2992" s="129">
        <f>VLOOKUP(D2992,SERVIÇOS_AGOST!$A$7:$D$7425,4,0)</f>
        <v>11.64</v>
      </c>
      <c r="H2992" s="114">
        <v>11.64</v>
      </c>
      <c r="I2992" s="115"/>
    </row>
    <row r="2993" spans="1:9" s="11" customFormat="1" ht="17.649999999999999" customHeight="1">
      <c r="A2993" s="135"/>
      <c r="B2993" s="16"/>
      <c r="C2993" s="16"/>
      <c r="D2993" s="16"/>
      <c r="E2993" s="215" t="s">
        <v>928</v>
      </c>
      <c r="F2993" s="216" t="s">
        <v>297</v>
      </c>
      <c r="G2993" s="147">
        <v>1</v>
      </c>
      <c r="H2993" s="210">
        <v>1.1200000000000001</v>
      </c>
      <c r="I2993" s="51">
        <f>ROUND(G2993*H2993,2)</f>
        <v>1.1200000000000001</v>
      </c>
    </row>
    <row r="2994" spans="1:9" s="11" customFormat="1" ht="13.7" customHeight="1">
      <c r="A2994" s="135"/>
      <c r="B2994" s="16"/>
      <c r="C2994" s="16"/>
      <c r="D2994" s="16"/>
      <c r="E2994" s="50" t="s">
        <v>922</v>
      </c>
      <c r="F2994" s="216" t="s">
        <v>297</v>
      </c>
      <c r="G2994" s="147">
        <v>1</v>
      </c>
      <c r="H2994" s="121">
        <v>7.3</v>
      </c>
      <c r="I2994" s="51">
        <f>ROUND(G2994*H2994,2)</f>
        <v>7.3</v>
      </c>
    </row>
    <row r="2995" spans="1:9" s="11" customFormat="1" ht="13.7" customHeight="1">
      <c r="A2995" s="135"/>
      <c r="B2995" s="16"/>
      <c r="C2995" s="16"/>
      <c r="D2995" s="16"/>
      <c r="E2995" s="50" t="s">
        <v>990</v>
      </c>
      <c r="F2995" s="216" t="s">
        <v>464</v>
      </c>
      <c r="G2995" s="147">
        <v>6.6299999999999998E-2</v>
      </c>
      <c r="H2995" s="133" t="s">
        <v>992</v>
      </c>
      <c r="I2995" s="51">
        <f>ROUND(G2995*H2995,2)</f>
        <v>1</v>
      </c>
    </row>
    <row r="2996" spans="1:9" s="11" customFormat="1" ht="13.7" customHeight="1">
      <c r="A2996" s="135"/>
      <c r="B2996" s="16"/>
      <c r="C2996" s="16"/>
      <c r="D2996" s="16"/>
      <c r="E2996" s="50" t="s">
        <v>871</v>
      </c>
      <c r="F2996" s="216" t="s">
        <v>464</v>
      </c>
      <c r="G2996" s="147">
        <v>6.6299999999999998E-2</v>
      </c>
      <c r="H2996" s="210">
        <v>19.09</v>
      </c>
      <c r="I2996" s="51">
        <f>ROUND(G2996*H2996,2)</f>
        <v>1.27</v>
      </c>
    </row>
    <row r="2997" spans="1:9" s="11" customFormat="1" ht="13.7" customHeight="1">
      <c r="A2997" s="135"/>
      <c r="B2997" s="16"/>
      <c r="C2997" s="16"/>
      <c r="D2997" s="16"/>
      <c r="E2997" s="124"/>
      <c r="F2997" s="177" t="s">
        <v>451</v>
      </c>
      <c r="G2997" s="178"/>
      <c r="H2997" s="179"/>
      <c r="I2997" s="200">
        <f>SUM(I2993:I2996)</f>
        <v>10.69</v>
      </c>
    </row>
    <row r="2998" spans="1:9" s="11" customFormat="1" ht="20.100000000000001" customHeight="1">
      <c r="A2998" s="196">
        <v>4403</v>
      </c>
      <c r="B2998" s="110" t="s">
        <v>244</v>
      </c>
      <c r="C2998" s="110" t="s">
        <v>12</v>
      </c>
      <c r="D2998" s="132">
        <v>93656</v>
      </c>
      <c r="E2998" s="111" t="str">
        <f>VLOOKUP(D2998,SERVIÇOS_AGOST!$A$7:$D$7425,2,0)</f>
        <v>DISJUNTOR MONOPOLAR TIPO DIN, CORRENTE NOMINAL DE 25A - FORNECIMENTO E INSTALAÇÃO. AF_10/2020</v>
      </c>
      <c r="F2998" s="112" t="str">
        <f>VLOOKUP(D2998,SERVIÇOS_AGOST!$A$7:$D$7425,3,0)</f>
        <v>UN</v>
      </c>
      <c r="G2998" s="129">
        <f>VLOOKUP(D2998,SERVIÇOS_AGOST!$A$7:$D$7425,4,0)</f>
        <v>11.64</v>
      </c>
      <c r="H2998" s="114">
        <v>11.64</v>
      </c>
      <c r="I2998" s="115"/>
    </row>
    <row r="2999" spans="1:9" s="11" customFormat="1" ht="17.649999999999999" customHeight="1">
      <c r="A2999" s="135"/>
      <c r="B2999" s="16"/>
      <c r="C2999" s="16"/>
      <c r="D2999" s="16"/>
      <c r="E2999" s="215" t="s">
        <v>928</v>
      </c>
      <c r="F2999" s="216" t="s">
        <v>297</v>
      </c>
      <c r="G2999" s="147">
        <v>1</v>
      </c>
      <c r="H2999" s="210">
        <v>1.1200000000000001</v>
      </c>
      <c r="I2999" s="51">
        <f>ROUND(G2999*H2999,2)</f>
        <v>1.1200000000000001</v>
      </c>
    </row>
    <row r="3000" spans="1:9" s="11" customFormat="1" ht="13.7" customHeight="1">
      <c r="A3000" s="135"/>
      <c r="B3000" s="16"/>
      <c r="C3000" s="16"/>
      <c r="D3000" s="16"/>
      <c r="E3000" s="50" t="s">
        <v>922</v>
      </c>
      <c r="F3000" s="216" t="s">
        <v>297</v>
      </c>
      <c r="G3000" s="147">
        <v>1</v>
      </c>
      <c r="H3000" s="121">
        <v>7.3</v>
      </c>
      <c r="I3000" s="51">
        <f>ROUND(G3000*H3000,2)</f>
        <v>7.3</v>
      </c>
    </row>
    <row r="3001" spans="1:9" s="11" customFormat="1" ht="13.7" customHeight="1">
      <c r="A3001" s="135"/>
      <c r="B3001" s="16"/>
      <c r="C3001" s="16"/>
      <c r="D3001" s="16"/>
      <c r="E3001" s="50" t="s">
        <v>990</v>
      </c>
      <c r="F3001" s="216" t="s">
        <v>464</v>
      </c>
      <c r="G3001" s="147">
        <v>6.6299999999999998E-2</v>
      </c>
      <c r="H3001" s="133" t="s">
        <v>992</v>
      </c>
      <c r="I3001" s="51">
        <f>ROUND(G3001*H3001,2)</f>
        <v>1</v>
      </c>
    </row>
    <row r="3002" spans="1:9" s="11" customFormat="1" ht="13.7" customHeight="1">
      <c r="A3002" s="135"/>
      <c r="B3002" s="16"/>
      <c r="C3002" s="16"/>
      <c r="D3002" s="16"/>
      <c r="E3002" s="50" t="s">
        <v>871</v>
      </c>
      <c r="F3002" s="216" t="s">
        <v>464</v>
      </c>
      <c r="G3002" s="147">
        <v>6.6299999999999998E-2</v>
      </c>
      <c r="H3002" s="210">
        <v>19.09</v>
      </c>
      <c r="I3002" s="51">
        <f>ROUND(G3002*H3002,2)</f>
        <v>1.27</v>
      </c>
    </row>
    <row r="3003" spans="1:9" s="11" customFormat="1" ht="13.7" customHeight="1">
      <c r="A3003" s="135"/>
      <c r="B3003" s="16"/>
      <c r="C3003" s="16"/>
      <c r="D3003" s="16"/>
      <c r="E3003" s="124"/>
      <c r="F3003" s="177" t="s">
        <v>451</v>
      </c>
      <c r="G3003" s="178"/>
      <c r="H3003" s="179"/>
      <c r="I3003" s="200">
        <f>SUM(I2999:I3002)</f>
        <v>10.69</v>
      </c>
    </row>
    <row r="3004" spans="1:9" s="11" customFormat="1" ht="20.100000000000001" customHeight="1">
      <c r="A3004" s="196">
        <v>4404</v>
      </c>
      <c r="B3004" s="110" t="s">
        <v>244</v>
      </c>
      <c r="C3004" s="110" t="s">
        <v>12</v>
      </c>
      <c r="D3004" s="132">
        <v>93657</v>
      </c>
      <c r="E3004" s="111" t="str">
        <f>VLOOKUP(D3004,SERVIÇOS_AGOST!$A$7:$D$7425,2,0)</f>
        <v>DISJUNTOR MONOPOLAR TIPO DIN, CORRENTE NOMINAL DE 32A - FORNECIMENTO E INSTALAÇÃO. AF_10/2020</v>
      </c>
      <c r="F3004" s="112" t="str">
        <f>VLOOKUP(D3004,SERVIÇOS_AGOST!$A$7:$D$7425,3,0)</f>
        <v>UN</v>
      </c>
      <c r="G3004" s="129">
        <f>VLOOKUP(D3004,SERVIÇOS_AGOST!$A$7:$D$7425,4,0)</f>
        <v>12.73</v>
      </c>
      <c r="H3004" s="114">
        <v>12.73</v>
      </c>
      <c r="I3004" s="115"/>
    </row>
    <row r="3005" spans="1:9" s="11" customFormat="1" ht="17.649999999999999" customHeight="1">
      <c r="A3005" s="135"/>
      <c r="B3005" s="16"/>
      <c r="C3005" s="16"/>
      <c r="D3005" s="16"/>
      <c r="E3005" s="215" t="s">
        <v>934</v>
      </c>
      <c r="F3005" s="216" t="s">
        <v>297</v>
      </c>
      <c r="G3005" s="147">
        <v>1</v>
      </c>
      <c r="H3005" s="121">
        <v>1.35</v>
      </c>
      <c r="I3005" s="51">
        <f>ROUND(G3005*H3005,2)</f>
        <v>1.35</v>
      </c>
    </row>
    <row r="3006" spans="1:9" s="11" customFormat="1" ht="13.7" customHeight="1">
      <c r="A3006" s="135"/>
      <c r="B3006" s="16"/>
      <c r="C3006" s="16"/>
      <c r="D3006" s="16"/>
      <c r="E3006" s="50" t="s">
        <v>922</v>
      </c>
      <c r="F3006" s="216" t="s">
        <v>297</v>
      </c>
      <c r="G3006" s="147">
        <v>1</v>
      </c>
      <c r="H3006" s="121">
        <v>7.3</v>
      </c>
      <c r="I3006" s="51">
        <f>ROUND(G3006*H3006,2)</f>
        <v>7.3</v>
      </c>
    </row>
    <row r="3007" spans="1:9" s="11" customFormat="1" ht="13.7" customHeight="1">
      <c r="A3007" s="135"/>
      <c r="B3007" s="16"/>
      <c r="C3007" s="16"/>
      <c r="D3007" s="16"/>
      <c r="E3007" s="50" t="s">
        <v>990</v>
      </c>
      <c r="F3007" s="216" t="s">
        <v>464</v>
      </c>
      <c r="G3007" s="147">
        <v>9.11E-2</v>
      </c>
      <c r="H3007" s="133" t="s">
        <v>992</v>
      </c>
      <c r="I3007" s="51">
        <f>ROUND(G3007*H3007,2)</f>
        <v>1.37</v>
      </c>
    </row>
    <row r="3008" spans="1:9" s="11" customFormat="1" ht="13.7" customHeight="1">
      <c r="A3008" s="135"/>
      <c r="B3008" s="16"/>
      <c r="C3008" s="16"/>
      <c r="D3008" s="16"/>
      <c r="E3008" s="50" t="s">
        <v>871</v>
      </c>
      <c r="F3008" s="216" t="s">
        <v>464</v>
      </c>
      <c r="G3008" s="147">
        <v>9.11E-2</v>
      </c>
      <c r="H3008" s="210">
        <v>19.09</v>
      </c>
      <c r="I3008" s="51">
        <f>ROUND(G3008*H3008,2)</f>
        <v>1.74</v>
      </c>
    </row>
    <row r="3009" spans="1:9" s="11" customFormat="1" ht="13.7" customHeight="1">
      <c r="A3009" s="135"/>
      <c r="B3009" s="16"/>
      <c r="C3009" s="16"/>
      <c r="D3009" s="16"/>
      <c r="E3009" s="124"/>
      <c r="F3009" s="177" t="s">
        <v>451</v>
      </c>
      <c r="G3009" s="178"/>
      <c r="H3009" s="179"/>
      <c r="I3009" s="200">
        <f>SUM(I3005:I3008)</f>
        <v>11.76</v>
      </c>
    </row>
    <row r="3010" spans="1:9" s="11" customFormat="1" ht="20.100000000000001" customHeight="1">
      <c r="A3010" s="196">
        <v>4405</v>
      </c>
      <c r="B3010" s="110" t="s">
        <v>244</v>
      </c>
      <c r="C3010" s="110" t="s">
        <v>12</v>
      </c>
      <c r="D3010" s="132">
        <v>93659</v>
      </c>
      <c r="E3010" s="111" t="str">
        <f>VLOOKUP(D3010,SERVIÇOS_AGOST!$A$7:$D$7425,2,0)</f>
        <v>DISJUNTOR MONOPOLAR TIPO DIN, CORRENTE NOMINAL DE 50A - FORNECIMENTO E INSTALAÇÃO. AF_10/2020</v>
      </c>
      <c r="F3010" s="112" t="str">
        <f>VLOOKUP(D3010,SERVIÇOS_AGOST!$A$7:$D$7425,3,0)</f>
        <v>UN</v>
      </c>
      <c r="G3010" s="129">
        <f>VLOOKUP(D3010,SERVIÇOS_AGOST!$A$7:$D$7425,4,0)</f>
        <v>20.440000000000001</v>
      </c>
      <c r="H3010" s="114">
        <v>20.440000000000001</v>
      </c>
      <c r="I3010" s="115"/>
    </row>
    <row r="3011" spans="1:9" s="11" customFormat="1" ht="17.649999999999999" customHeight="1">
      <c r="A3011" s="135"/>
      <c r="B3011" s="16"/>
      <c r="C3011" s="16"/>
      <c r="D3011" s="16"/>
      <c r="E3011" s="50" t="s">
        <v>1170</v>
      </c>
      <c r="F3011" s="216" t="s">
        <v>297</v>
      </c>
      <c r="G3011" s="147">
        <v>1</v>
      </c>
      <c r="H3011" s="121">
        <v>1.72</v>
      </c>
      <c r="I3011" s="51">
        <f>ROUND(G3011*H3011,2)</f>
        <v>1.72</v>
      </c>
    </row>
    <row r="3012" spans="1:9" s="11" customFormat="1" ht="13.7" customHeight="1">
      <c r="A3012" s="135"/>
      <c r="B3012" s="16"/>
      <c r="C3012" s="16"/>
      <c r="D3012" s="16"/>
      <c r="E3012" s="50" t="s">
        <v>1165</v>
      </c>
      <c r="F3012" s="216" t="s">
        <v>297</v>
      </c>
      <c r="G3012" s="147">
        <v>1</v>
      </c>
      <c r="H3012" s="121">
        <v>10.6</v>
      </c>
      <c r="I3012" s="51">
        <f>ROUND(G3012*H3012,2)</f>
        <v>10.6</v>
      </c>
    </row>
    <row r="3013" spans="1:9" s="11" customFormat="1" ht="13.7" customHeight="1">
      <c r="A3013" s="135"/>
      <c r="B3013" s="16"/>
      <c r="C3013" s="16"/>
      <c r="D3013" s="16"/>
      <c r="E3013" s="50" t="s">
        <v>990</v>
      </c>
      <c r="F3013" s="216" t="s">
        <v>464</v>
      </c>
      <c r="G3013" s="147">
        <v>0.18920000000000001</v>
      </c>
      <c r="H3013" s="133" t="s">
        <v>992</v>
      </c>
      <c r="I3013" s="51">
        <f>ROUND(G3013*H3013,2)</f>
        <v>2.85</v>
      </c>
    </row>
    <row r="3014" spans="1:9" s="11" customFormat="1" ht="13.7" customHeight="1">
      <c r="A3014" s="135"/>
      <c r="B3014" s="16"/>
      <c r="C3014" s="16"/>
      <c r="D3014" s="16"/>
      <c r="E3014" s="50" t="s">
        <v>871</v>
      </c>
      <c r="F3014" s="216" t="s">
        <v>464</v>
      </c>
      <c r="G3014" s="147">
        <v>0.18920000000000001</v>
      </c>
      <c r="H3014" s="210">
        <v>19.09</v>
      </c>
      <c r="I3014" s="51">
        <f>ROUND(G3014*H3014,2)</f>
        <v>3.61</v>
      </c>
    </row>
    <row r="3015" spans="1:9" s="11" customFormat="1" ht="13.7" customHeight="1">
      <c r="A3015" s="135"/>
      <c r="B3015" s="16"/>
      <c r="C3015" s="16"/>
      <c r="D3015" s="16"/>
      <c r="E3015" s="124"/>
      <c r="F3015" s="177" t="s">
        <v>451</v>
      </c>
      <c r="G3015" s="178"/>
      <c r="H3015" s="179"/>
      <c r="I3015" s="200">
        <f>SUM(I3011:I3014)</f>
        <v>18.78</v>
      </c>
    </row>
    <row r="3016" spans="1:9" s="11" customFormat="1" ht="20.100000000000001" customHeight="1">
      <c r="A3016" s="196">
        <v>4406</v>
      </c>
      <c r="B3016" s="110" t="s">
        <v>244</v>
      </c>
      <c r="C3016" s="110" t="s">
        <v>12</v>
      </c>
      <c r="D3016" s="132">
        <v>93660</v>
      </c>
      <c r="E3016" s="111" t="str">
        <f>VLOOKUP(D3016,SERVIÇOS_AGOST!$A$7:$D$7425,2,0)</f>
        <v>DISJUNTOR BIPOLAR TIPO DIN, CORRENTE NOMINAL DE 10A - FORNECIMENTO E INSTALAÇÃO. AF_10/2020</v>
      </c>
      <c r="F3016" s="112" t="str">
        <f>VLOOKUP(D3016,SERVIÇOS_AGOST!$A$7:$D$7425,3,0)</f>
        <v>UN</v>
      </c>
      <c r="G3016" s="129">
        <f>VLOOKUP(D3016,SERVIÇOS_AGOST!$A$7:$D$7425,4,0)</f>
        <v>50.84</v>
      </c>
      <c r="H3016" s="114">
        <v>50.84</v>
      </c>
      <c r="I3016" s="115"/>
    </row>
    <row r="3017" spans="1:9" s="11" customFormat="1" ht="17.649999999999999" customHeight="1">
      <c r="A3017" s="135"/>
      <c r="B3017" s="16"/>
      <c r="C3017" s="16"/>
      <c r="D3017" s="16"/>
      <c r="E3017" s="215" t="s">
        <v>923</v>
      </c>
      <c r="F3017" s="216" t="s">
        <v>297</v>
      </c>
      <c r="G3017" s="147">
        <v>2</v>
      </c>
      <c r="H3017" s="121">
        <v>0.87</v>
      </c>
      <c r="I3017" s="51">
        <f>ROUND(G3017*H3017,2)</f>
        <v>1.74</v>
      </c>
    </row>
    <row r="3018" spans="1:9" s="11" customFormat="1" ht="13.7" customHeight="1">
      <c r="A3018" s="135"/>
      <c r="B3018" s="16"/>
      <c r="C3018" s="16"/>
      <c r="D3018" s="16"/>
      <c r="E3018" s="50" t="s">
        <v>1219</v>
      </c>
      <c r="F3018" s="216" t="s">
        <v>297</v>
      </c>
      <c r="G3018" s="147">
        <v>1</v>
      </c>
      <c r="H3018" s="121">
        <v>40.9</v>
      </c>
      <c r="I3018" s="51">
        <f>ROUND(G3018*H3018,2)</f>
        <v>40.9</v>
      </c>
    </row>
    <row r="3019" spans="1:9" s="11" customFormat="1" ht="13.7" customHeight="1">
      <c r="A3019" s="135"/>
      <c r="B3019" s="16"/>
      <c r="C3019" s="16"/>
      <c r="D3019" s="16"/>
      <c r="E3019" s="50" t="s">
        <v>990</v>
      </c>
      <c r="F3019" s="216" t="s">
        <v>464</v>
      </c>
      <c r="G3019" s="147">
        <v>7.0300000000000001E-2</v>
      </c>
      <c r="H3019" s="133" t="s">
        <v>992</v>
      </c>
      <c r="I3019" s="51">
        <f>ROUND(G3019*H3019,2)</f>
        <v>1.06</v>
      </c>
    </row>
    <row r="3020" spans="1:9" s="11" customFormat="1" ht="13.7" customHeight="1">
      <c r="A3020" s="135"/>
      <c r="B3020" s="16"/>
      <c r="C3020" s="16"/>
      <c r="D3020" s="16"/>
      <c r="E3020" s="50" t="s">
        <v>871</v>
      </c>
      <c r="F3020" s="216" t="s">
        <v>464</v>
      </c>
      <c r="G3020" s="147">
        <v>7.0300000000000001E-2</v>
      </c>
      <c r="H3020" s="210">
        <v>19.09</v>
      </c>
      <c r="I3020" s="51">
        <f>ROUND(G3020*H3020,2)</f>
        <v>1.34</v>
      </c>
    </row>
    <row r="3021" spans="1:9" s="11" customFormat="1" ht="13.7" customHeight="1">
      <c r="A3021" s="135"/>
      <c r="B3021" s="16"/>
      <c r="C3021" s="16"/>
      <c r="D3021" s="16"/>
      <c r="E3021" s="124"/>
      <c r="F3021" s="177" t="s">
        <v>451</v>
      </c>
      <c r="G3021" s="178"/>
      <c r="H3021" s="179"/>
      <c r="I3021" s="200">
        <f>SUM(I3017:I3020)</f>
        <v>45.040000000000006</v>
      </c>
    </row>
    <row r="3022" spans="1:9" s="11" customFormat="1" ht="20.100000000000001" customHeight="1">
      <c r="A3022" s="196">
        <v>4407</v>
      </c>
      <c r="B3022" s="110" t="s">
        <v>244</v>
      </c>
      <c r="C3022" s="110" t="s">
        <v>12</v>
      </c>
      <c r="D3022" s="132">
        <v>93661</v>
      </c>
      <c r="E3022" s="111" t="str">
        <f>VLOOKUP(D3022,SERVIÇOS_AGOST!$A$7:$D$7425,2,0)</f>
        <v>DISJUNTOR BIPOLAR TIPO DIN, CORRENTE NOMINAL DE 16A - FORNECIMENTO E INSTALAÇÃO. AF_10/2020</v>
      </c>
      <c r="F3022" s="112" t="str">
        <f>VLOOKUP(D3022,SERVIÇOS_AGOST!$A$7:$D$7425,3,0)</f>
        <v>UN</v>
      </c>
      <c r="G3022" s="129">
        <f>VLOOKUP(D3022,SERVIÇOS_AGOST!$A$7:$D$7425,4,0)</f>
        <v>51.69</v>
      </c>
      <c r="H3022" s="114">
        <v>51.69</v>
      </c>
      <c r="I3022" s="115"/>
    </row>
    <row r="3023" spans="1:9" s="11" customFormat="1" ht="17.649999999999999" customHeight="1">
      <c r="A3023" s="135"/>
      <c r="B3023" s="16"/>
      <c r="C3023" s="16"/>
      <c r="D3023" s="16"/>
      <c r="E3023" s="215" t="s">
        <v>923</v>
      </c>
      <c r="F3023" s="216" t="s">
        <v>297</v>
      </c>
      <c r="G3023" s="147">
        <v>2</v>
      </c>
      <c r="H3023" s="121">
        <v>0.87</v>
      </c>
      <c r="I3023" s="51">
        <f>ROUND(G3023*H3023,2)</f>
        <v>1.74</v>
      </c>
    </row>
    <row r="3024" spans="1:9" s="11" customFormat="1" ht="13.7" customHeight="1">
      <c r="A3024" s="135"/>
      <c r="B3024" s="16"/>
      <c r="C3024" s="16"/>
      <c r="D3024" s="16"/>
      <c r="E3024" s="50" t="s">
        <v>1219</v>
      </c>
      <c r="F3024" s="216" t="s">
        <v>297</v>
      </c>
      <c r="G3024" s="147">
        <v>1</v>
      </c>
      <c r="H3024" s="121">
        <v>40.9</v>
      </c>
      <c r="I3024" s="51">
        <f>ROUND(G3024*H3024,2)</f>
        <v>40.9</v>
      </c>
    </row>
    <row r="3025" spans="1:9" s="11" customFormat="1" ht="13.7" customHeight="1">
      <c r="A3025" s="135"/>
      <c r="B3025" s="16"/>
      <c r="C3025" s="16"/>
      <c r="D3025" s="16"/>
      <c r="E3025" s="50" t="s">
        <v>990</v>
      </c>
      <c r="F3025" s="216" t="s">
        <v>464</v>
      </c>
      <c r="G3025" s="147">
        <v>9.5200000000000007E-2</v>
      </c>
      <c r="H3025" s="133" t="s">
        <v>992</v>
      </c>
      <c r="I3025" s="51">
        <f>ROUND(G3025*H3025,2)</f>
        <v>1.43</v>
      </c>
    </row>
    <row r="3026" spans="1:9" s="11" customFormat="1" ht="13.7" customHeight="1">
      <c r="A3026" s="135"/>
      <c r="B3026" s="16"/>
      <c r="C3026" s="16"/>
      <c r="D3026" s="16"/>
      <c r="E3026" s="50" t="s">
        <v>871</v>
      </c>
      <c r="F3026" s="216" t="s">
        <v>464</v>
      </c>
      <c r="G3026" s="147">
        <v>9.5200000000000007E-2</v>
      </c>
      <c r="H3026" s="210">
        <v>19.09</v>
      </c>
      <c r="I3026" s="51">
        <f>ROUND(G3026*H3026,2)</f>
        <v>1.82</v>
      </c>
    </row>
    <row r="3027" spans="1:9" s="11" customFormat="1" ht="13.7" customHeight="1">
      <c r="A3027" s="135"/>
      <c r="B3027" s="16"/>
      <c r="C3027" s="16"/>
      <c r="D3027" s="16"/>
      <c r="E3027" s="124"/>
      <c r="F3027" s="177" t="s">
        <v>451</v>
      </c>
      <c r="G3027" s="178"/>
      <c r="H3027" s="179"/>
      <c r="I3027" s="200">
        <f>SUM(I3023:I3026)</f>
        <v>45.89</v>
      </c>
    </row>
    <row r="3028" spans="1:9" s="11" customFormat="1" ht="20.100000000000001" customHeight="1">
      <c r="A3028" s="196">
        <v>4408</v>
      </c>
      <c r="B3028" s="15" t="s">
        <v>244</v>
      </c>
      <c r="C3028" s="110" t="s">
        <v>12</v>
      </c>
      <c r="D3028" s="132">
        <v>93663</v>
      </c>
      <c r="E3028" s="111" t="str">
        <f>VLOOKUP(D3028,SERVIÇOS_AGOST!$A$7:$D$7425,2,0)</f>
        <v>DISJUNTOR BIPOLAR TIPO DIN, CORRENTE NOMINAL DE 25A - FORNECIMENTO E INSTALAÇÃO. AF_10/2020</v>
      </c>
      <c r="F3028" s="112" t="str">
        <f>VLOOKUP(D3028,SERVIÇOS_AGOST!$A$7:$D$7425,3,0)</f>
        <v>UN</v>
      </c>
      <c r="G3028" s="129">
        <f>VLOOKUP(D3028,SERVIÇOS_AGOST!$A$7:$D$7425,4,0)</f>
        <v>53.56</v>
      </c>
      <c r="H3028" s="114">
        <v>53.56</v>
      </c>
      <c r="I3028" s="115"/>
    </row>
    <row r="3029" spans="1:9" s="11" customFormat="1" ht="17.649999999999999" customHeight="1">
      <c r="A3029" s="135"/>
      <c r="B3029" s="16"/>
      <c r="C3029" s="16"/>
      <c r="D3029" s="16"/>
      <c r="E3029" s="215" t="s">
        <v>928</v>
      </c>
      <c r="F3029" s="216" t="s">
        <v>297</v>
      </c>
      <c r="G3029" s="147">
        <v>2</v>
      </c>
      <c r="H3029" s="210">
        <v>1.1200000000000001</v>
      </c>
      <c r="I3029" s="51">
        <f>ROUND(G3029*H3029,2)</f>
        <v>2.2400000000000002</v>
      </c>
    </row>
    <row r="3030" spans="1:9" s="11" customFormat="1" ht="13.7" customHeight="1">
      <c r="A3030" s="135"/>
      <c r="B3030" s="16"/>
      <c r="C3030" s="16"/>
      <c r="D3030" s="16"/>
      <c r="E3030" s="50" t="s">
        <v>1219</v>
      </c>
      <c r="F3030" s="216" t="s">
        <v>297</v>
      </c>
      <c r="G3030" s="147">
        <v>1</v>
      </c>
      <c r="H3030" s="121">
        <v>40.9</v>
      </c>
      <c r="I3030" s="51">
        <f>ROUND(G3030*H3030,2)</f>
        <v>40.9</v>
      </c>
    </row>
    <row r="3031" spans="1:9" s="11" customFormat="1" ht="13.7" customHeight="1">
      <c r="A3031" s="135"/>
      <c r="B3031" s="16"/>
      <c r="C3031" s="16"/>
      <c r="D3031" s="16"/>
      <c r="E3031" s="50" t="s">
        <v>990</v>
      </c>
      <c r="F3031" s="216" t="s">
        <v>464</v>
      </c>
      <c r="G3031" s="147">
        <v>0.13250000000000001</v>
      </c>
      <c r="H3031" s="133" t="s">
        <v>992</v>
      </c>
      <c r="I3031" s="51">
        <f>ROUND(G3031*H3031,2)</f>
        <v>1.99</v>
      </c>
    </row>
    <row r="3032" spans="1:9" s="11" customFormat="1" ht="13.7" customHeight="1">
      <c r="A3032" s="135"/>
      <c r="B3032" s="16"/>
      <c r="C3032" s="16"/>
      <c r="D3032" s="16"/>
      <c r="E3032" s="50" t="s">
        <v>871</v>
      </c>
      <c r="F3032" s="216" t="s">
        <v>464</v>
      </c>
      <c r="G3032" s="147">
        <v>0.13250000000000001</v>
      </c>
      <c r="H3032" s="210">
        <v>19.09</v>
      </c>
      <c r="I3032" s="51">
        <f>ROUND(G3032*H3032,2)</f>
        <v>2.5299999999999998</v>
      </c>
    </row>
    <row r="3033" spans="1:9" s="11" customFormat="1" ht="13.7" customHeight="1">
      <c r="A3033" s="135"/>
      <c r="B3033" s="16"/>
      <c r="C3033" s="16"/>
      <c r="D3033" s="16"/>
      <c r="E3033" s="124"/>
      <c r="F3033" s="177" t="s">
        <v>451</v>
      </c>
      <c r="G3033" s="178"/>
      <c r="H3033" s="179"/>
      <c r="I3033" s="200">
        <f>SUM(I3029:I3032)</f>
        <v>47.660000000000004</v>
      </c>
    </row>
    <row r="3034" spans="1:9" s="11" customFormat="1" ht="20.100000000000001" customHeight="1">
      <c r="A3034" s="196">
        <v>4409</v>
      </c>
      <c r="B3034" s="110" t="s">
        <v>244</v>
      </c>
      <c r="C3034" s="110" t="s">
        <v>12</v>
      </c>
      <c r="D3034" s="132">
        <v>93664</v>
      </c>
      <c r="E3034" s="111" t="str">
        <f>VLOOKUP(D3034,SERVIÇOS_AGOST!$A$7:$D$7425,2,0)</f>
        <v>DISJUNTOR BIPOLAR TIPO DIN, CORRENTE NOMINAL DE 32A - FORNECIMENTO E INSTALAÇÃO. AF_10/2020</v>
      </c>
      <c r="F3034" s="112" t="str">
        <f>VLOOKUP(D3034,SERVIÇOS_AGOST!$A$7:$D$7425,3,0)</f>
        <v>UN</v>
      </c>
      <c r="G3034" s="129">
        <f>VLOOKUP(D3034,SERVIÇOS_AGOST!$A$7:$D$7425,4,0)</f>
        <v>55.75</v>
      </c>
      <c r="H3034" s="114">
        <v>55.75</v>
      </c>
      <c r="I3034" s="115"/>
    </row>
    <row r="3035" spans="1:9" s="11" customFormat="1" ht="17.649999999999999" customHeight="1">
      <c r="A3035" s="135"/>
      <c r="B3035" s="16"/>
      <c r="C3035" s="16"/>
      <c r="D3035" s="16"/>
      <c r="E3035" s="215" t="s">
        <v>934</v>
      </c>
      <c r="F3035" s="216" t="s">
        <v>297</v>
      </c>
      <c r="G3035" s="147">
        <v>2</v>
      </c>
      <c r="H3035" s="121">
        <v>1.35</v>
      </c>
      <c r="I3035" s="51">
        <f>ROUND(G3035*H3035,2)</f>
        <v>2.7</v>
      </c>
    </row>
    <row r="3036" spans="1:9" s="11" customFormat="1" ht="13.7" customHeight="1">
      <c r="A3036" s="135"/>
      <c r="B3036" s="16"/>
      <c r="C3036" s="16"/>
      <c r="D3036" s="16"/>
      <c r="E3036" s="50" t="s">
        <v>1219</v>
      </c>
      <c r="F3036" s="216" t="s">
        <v>297</v>
      </c>
      <c r="G3036" s="147">
        <v>1</v>
      </c>
      <c r="H3036" s="121">
        <v>40.9</v>
      </c>
      <c r="I3036" s="51">
        <f>ROUND(G3036*H3036,2)</f>
        <v>40.9</v>
      </c>
    </row>
    <row r="3037" spans="1:9" s="11" customFormat="1" ht="13.7" customHeight="1">
      <c r="A3037" s="135"/>
      <c r="B3037" s="16"/>
      <c r="C3037" s="16"/>
      <c r="D3037" s="16"/>
      <c r="E3037" s="50" t="s">
        <v>990</v>
      </c>
      <c r="F3037" s="216" t="s">
        <v>464</v>
      </c>
      <c r="G3037" s="147">
        <v>0.18229999999999999</v>
      </c>
      <c r="H3037" s="133" t="s">
        <v>992</v>
      </c>
      <c r="I3037" s="51">
        <f>ROUND(G3037*H3037,2)</f>
        <v>2.74</v>
      </c>
    </row>
    <row r="3038" spans="1:9" s="11" customFormat="1" ht="13.7" customHeight="1">
      <c r="A3038" s="135"/>
      <c r="B3038" s="16"/>
      <c r="C3038" s="16"/>
      <c r="D3038" s="16"/>
      <c r="E3038" s="50" t="s">
        <v>871</v>
      </c>
      <c r="F3038" s="216" t="s">
        <v>464</v>
      </c>
      <c r="G3038" s="147">
        <v>0.18229999999999999</v>
      </c>
      <c r="H3038" s="210">
        <v>19.09</v>
      </c>
      <c r="I3038" s="51">
        <f>ROUND(G3038*H3038,2)</f>
        <v>3.48</v>
      </c>
    </row>
    <row r="3039" spans="1:9" s="11" customFormat="1" ht="13.7" customHeight="1">
      <c r="A3039" s="135"/>
      <c r="B3039" s="16"/>
      <c r="C3039" s="16"/>
      <c r="D3039" s="16"/>
      <c r="E3039" s="124"/>
      <c r="F3039" s="177" t="s">
        <v>451</v>
      </c>
      <c r="G3039" s="178"/>
      <c r="H3039" s="179"/>
      <c r="I3039" s="200">
        <f>SUM(I3035:I3038)</f>
        <v>49.82</v>
      </c>
    </row>
    <row r="3040" spans="1:9" s="11" customFormat="1" ht="20.100000000000001" customHeight="1">
      <c r="A3040" s="196">
        <v>4410</v>
      </c>
      <c r="B3040" s="110" t="s">
        <v>244</v>
      </c>
      <c r="C3040" s="110" t="s">
        <v>12</v>
      </c>
      <c r="D3040" s="132">
        <v>93667</v>
      </c>
      <c r="E3040" s="111" t="str">
        <f>VLOOKUP(D3040,SERVIÇOS_AGOST!$A$7:$D$7425,2,0)</f>
        <v>DISJUNTOR TRIPOLAR TIPO DIN, CORRENTE NOMINAL DE 10A - FORNECIMENTO E INSTALAÇÃO. AF_10/2020</v>
      </c>
      <c r="F3040" s="112" t="str">
        <f>VLOOKUP(D3040,SERVIÇOS_AGOST!$A$7:$D$7425,3,0)</f>
        <v>UN</v>
      </c>
      <c r="G3040" s="129">
        <f>VLOOKUP(D3040,SERVIÇOS_AGOST!$A$7:$D$7425,4,0)</f>
        <v>63.49</v>
      </c>
      <c r="H3040" s="114">
        <v>63.49</v>
      </c>
      <c r="I3040" s="115"/>
    </row>
    <row r="3041" spans="1:9" s="11" customFormat="1" ht="17.649999999999999" customHeight="1">
      <c r="A3041" s="135"/>
      <c r="B3041" s="16"/>
      <c r="C3041" s="16"/>
      <c r="D3041" s="16"/>
      <c r="E3041" s="215" t="s">
        <v>923</v>
      </c>
      <c r="F3041" s="216" t="s">
        <v>297</v>
      </c>
      <c r="G3041" s="147">
        <v>3</v>
      </c>
      <c r="H3041" s="121">
        <v>0.87</v>
      </c>
      <c r="I3041" s="51">
        <f>ROUND(G3041*H3041,2)</f>
        <v>2.61</v>
      </c>
    </row>
    <row r="3042" spans="1:9" s="11" customFormat="1" ht="13.7" customHeight="1">
      <c r="A3042" s="135"/>
      <c r="B3042" s="16"/>
      <c r="C3042" s="16"/>
      <c r="D3042" s="16"/>
      <c r="E3042" s="50" t="s">
        <v>931</v>
      </c>
      <c r="F3042" s="216" t="s">
        <v>297</v>
      </c>
      <c r="G3042" s="147">
        <v>1</v>
      </c>
      <c r="H3042" s="121">
        <v>50.1</v>
      </c>
      <c r="I3042" s="51">
        <f>ROUND(G3042*H3042,2)</f>
        <v>50.1</v>
      </c>
    </row>
    <row r="3043" spans="1:9" s="11" customFormat="1" ht="13.7" customHeight="1">
      <c r="A3043" s="135"/>
      <c r="B3043" s="16"/>
      <c r="C3043" s="16"/>
      <c r="D3043" s="16"/>
      <c r="E3043" s="50" t="s">
        <v>990</v>
      </c>
      <c r="F3043" s="216" t="s">
        <v>464</v>
      </c>
      <c r="G3043" s="147">
        <v>0.1055</v>
      </c>
      <c r="H3043" s="133" t="s">
        <v>992</v>
      </c>
      <c r="I3043" s="51">
        <f>ROUND(G3043*H3043,2)</f>
        <v>1.59</v>
      </c>
    </row>
    <row r="3044" spans="1:9" s="11" customFormat="1" ht="13.7" customHeight="1">
      <c r="A3044" s="135"/>
      <c r="B3044" s="16"/>
      <c r="C3044" s="16"/>
      <c r="D3044" s="16"/>
      <c r="E3044" s="50" t="s">
        <v>871</v>
      </c>
      <c r="F3044" s="216" t="s">
        <v>464</v>
      </c>
      <c r="G3044" s="147">
        <v>0.1055</v>
      </c>
      <c r="H3044" s="210">
        <v>19.09</v>
      </c>
      <c r="I3044" s="51">
        <f>ROUND(G3044*H3044,2)</f>
        <v>2.0099999999999998</v>
      </c>
    </row>
    <row r="3045" spans="1:9" s="11" customFormat="1" ht="13.7" customHeight="1">
      <c r="A3045" s="135"/>
      <c r="B3045" s="16"/>
      <c r="C3045" s="16"/>
      <c r="D3045" s="16"/>
      <c r="E3045" s="124"/>
      <c r="F3045" s="177" t="s">
        <v>451</v>
      </c>
      <c r="G3045" s="178"/>
      <c r="H3045" s="179"/>
      <c r="I3045" s="200">
        <f>SUM(I3041:I3044)</f>
        <v>56.31</v>
      </c>
    </row>
    <row r="3046" spans="1:9" s="11" customFormat="1" ht="20.100000000000001" customHeight="1">
      <c r="A3046" s="196">
        <v>4411</v>
      </c>
      <c r="B3046" s="110" t="s">
        <v>244</v>
      </c>
      <c r="C3046" s="110" t="s">
        <v>12</v>
      </c>
      <c r="D3046" s="132">
        <v>93668</v>
      </c>
      <c r="E3046" s="111" t="str">
        <f>VLOOKUP(D3046,SERVIÇOS_AGOST!$A$7:$D$7425,2,0)</f>
        <v>DISJUNTOR TRIPOLAR TIPO DIN, CORRENTE NOMINAL DE 16A - FORNECIMENTO E INSTALAÇÃO. AF_10/2020</v>
      </c>
      <c r="F3046" s="112" t="str">
        <f>VLOOKUP(D3046,SERVIÇOS_AGOST!$A$7:$D$7425,3,0)</f>
        <v>UN</v>
      </c>
      <c r="G3046" s="129">
        <f>VLOOKUP(D3046,SERVIÇOS_AGOST!$A$7:$D$7425,4,0)</f>
        <v>64.760000000000005</v>
      </c>
      <c r="H3046" s="114">
        <v>64.760000000000005</v>
      </c>
      <c r="I3046" s="115"/>
    </row>
    <row r="3047" spans="1:9" s="11" customFormat="1" ht="17.649999999999999" customHeight="1">
      <c r="A3047" s="135"/>
      <c r="B3047" s="16"/>
      <c r="C3047" s="16"/>
      <c r="D3047" s="16"/>
      <c r="E3047" s="215" t="s">
        <v>923</v>
      </c>
      <c r="F3047" s="216" t="s">
        <v>297</v>
      </c>
      <c r="G3047" s="147">
        <v>3</v>
      </c>
      <c r="H3047" s="121">
        <v>0.87</v>
      </c>
      <c r="I3047" s="51">
        <f>ROUND(G3047*H3047,2)</f>
        <v>2.61</v>
      </c>
    </row>
    <row r="3048" spans="1:9" s="11" customFormat="1" ht="13.7" customHeight="1">
      <c r="A3048" s="135"/>
      <c r="B3048" s="16"/>
      <c r="C3048" s="16"/>
      <c r="D3048" s="16"/>
      <c r="E3048" s="50" t="s">
        <v>931</v>
      </c>
      <c r="F3048" s="216" t="s">
        <v>297</v>
      </c>
      <c r="G3048" s="147">
        <v>1</v>
      </c>
      <c r="H3048" s="121">
        <v>50.1</v>
      </c>
      <c r="I3048" s="51">
        <f>ROUND(G3048*H3048,2)</f>
        <v>50.1</v>
      </c>
    </row>
    <row r="3049" spans="1:9" s="11" customFormat="1" ht="13.7" customHeight="1">
      <c r="A3049" s="135"/>
      <c r="B3049" s="16"/>
      <c r="C3049" s="16"/>
      <c r="D3049" s="16"/>
      <c r="E3049" s="50" t="s">
        <v>990</v>
      </c>
      <c r="F3049" s="216" t="s">
        <v>464</v>
      </c>
      <c r="G3049" s="147">
        <v>0.14280000000000001</v>
      </c>
      <c r="H3049" s="133" t="s">
        <v>992</v>
      </c>
      <c r="I3049" s="51">
        <f>ROUND(G3049*H3049,2)</f>
        <v>2.15</v>
      </c>
    </row>
    <row r="3050" spans="1:9" s="11" customFormat="1" ht="13.7" customHeight="1">
      <c r="A3050" s="135"/>
      <c r="B3050" s="16"/>
      <c r="C3050" s="16"/>
      <c r="D3050" s="16"/>
      <c r="E3050" s="50" t="s">
        <v>871</v>
      </c>
      <c r="F3050" s="216" t="s">
        <v>464</v>
      </c>
      <c r="G3050" s="147">
        <v>0.14280000000000001</v>
      </c>
      <c r="H3050" s="210">
        <v>19.09</v>
      </c>
      <c r="I3050" s="51">
        <f>ROUND(G3050*H3050,2)</f>
        <v>2.73</v>
      </c>
    </row>
    <row r="3051" spans="1:9" s="11" customFormat="1" ht="13.7" customHeight="1">
      <c r="A3051" s="135"/>
      <c r="B3051" s="16"/>
      <c r="C3051" s="16"/>
      <c r="D3051" s="16"/>
      <c r="E3051" s="124"/>
      <c r="F3051" s="177" t="s">
        <v>451</v>
      </c>
      <c r="G3051" s="178"/>
      <c r="H3051" s="179"/>
      <c r="I3051" s="200">
        <f>SUM(I3047:I3050)</f>
        <v>57.589999999999996</v>
      </c>
    </row>
    <row r="3052" spans="1:9" s="11" customFormat="1" ht="20.100000000000001" customHeight="1">
      <c r="A3052" s="196">
        <v>4412</v>
      </c>
      <c r="B3052" s="110" t="s">
        <v>244</v>
      </c>
      <c r="C3052" s="110" t="s">
        <v>12</v>
      </c>
      <c r="D3052" s="132">
        <v>96989</v>
      </c>
      <c r="E3052" s="111" t="str">
        <f>VLOOKUP(D3052,SERVIÇOS_AGOST!$A$7:$D$7425,2,0)</f>
        <v>CAPTOR TIPO FRANKLIN PARA SPDA - FORNECIMENTO E INSTALAÇÃO. AF_12/2017</v>
      </c>
      <c r="F3052" s="112" t="str">
        <f>VLOOKUP(D3052,SERVIÇOS_AGOST!$A$7:$D$7425,3,0)</f>
        <v>UN</v>
      </c>
      <c r="G3052" s="129">
        <f>VLOOKUP(D3052,SERVIÇOS_AGOST!$A$7:$D$7425,4,0)</f>
        <v>105.11</v>
      </c>
      <c r="H3052" s="114">
        <v>105.11</v>
      </c>
      <c r="I3052" s="115"/>
    </row>
    <row r="3053" spans="1:9" s="11" customFormat="1" ht="17.649999999999999" customHeight="1">
      <c r="A3053" s="135"/>
      <c r="B3053" s="16"/>
      <c r="C3053" s="16"/>
      <c r="D3053" s="16"/>
      <c r="E3053" s="50" t="s">
        <v>1220</v>
      </c>
      <c r="F3053" s="216" t="s">
        <v>297</v>
      </c>
      <c r="G3053" s="147">
        <v>1</v>
      </c>
      <c r="H3053" s="121">
        <v>94.05</v>
      </c>
      <c r="I3053" s="51">
        <f>ROUND(G3053*H3053,2)</f>
        <v>94.05</v>
      </c>
    </row>
    <row r="3054" spans="1:9" s="11" customFormat="1" ht="13.7" customHeight="1">
      <c r="A3054" s="135"/>
      <c r="B3054" s="16"/>
      <c r="C3054" s="16"/>
      <c r="D3054" s="16"/>
      <c r="E3054" s="50" t="s">
        <v>990</v>
      </c>
      <c r="F3054" s="216" t="s">
        <v>464</v>
      </c>
      <c r="G3054" s="147">
        <v>0.12640000000000001</v>
      </c>
      <c r="H3054" s="133" t="s">
        <v>992</v>
      </c>
      <c r="I3054" s="51">
        <f>ROUND(G3054*H3054,2)</f>
        <v>1.9</v>
      </c>
    </row>
    <row r="3055" spans="1:9" s="11" customFormat="1" ht="13.7" customHeight="1">
      <c r="A3055" s="135"/>
      <c r="B3055" s="16"/>
      <c r="C3055" s="16"/>
      <c r="D3055" s="16"/>
      <c r="E3055" s="50" t="s">
        <v>871</v>
      </c>
      <c r="F3055" s="216" t="s">
        <v>464</v>
      </c>
      <c r="G3055" s="147">
        <v>0.12640000000000001</v>
      </c>
      <c r="H3055" s="210">
        <v>19.09</v>
      </c>
      <c r="I3055" s="51">
        <f>ROUND(G3055*H3055,2)</f>
        <v>2.41</v>
      </c>
    </row>
    <row r="3056" spans="1:9" s="11" customFormat="1" ht="13.7" customHeight="1">
      <c r="A3056" s="135"/>
      <c r="B3056" s="16"/>
      <c r="C3056" s="16"/>
      <c r="D3056" s="16"/>
      <c r="E3056" s="124"/>
      <c r="F3056" s="177" t="s">
        <v>451</v>
      </c>
      <c r="G3056" s="178"/>
      <c r="H3056" s="179"/>
      <c r="I3056" s="200">
        <f>SUM(I3053:I3055)</f>
        <v>98.36</v>
      </c>
    </row>
    <row r="3057" spans="1:9" s="11" customFormat="1" ht="20.100000000000001" customHeight="1">
      <c r="A3057" s="196">
        <v>4413</v>
      </c>
      <c r="B3057" s="110" t="s">
        <v>244</v>
      </c>
      <c r="C3057" s="110" t="s">
        <v>12</v>
      </c>
      <c r="D3057" s="132">
        <v>96984</v>
      </c>
      <c r="E3057" s="111" t="str">
        <f>VLOOKUP(D3057,SERVIÇOS_AGOST!$A$7:$D$7425,2,0)</f>
        <v>ELETRODUTO PVC 40MM (1 ¼ ) PARA SPDA - FORNECIMENTO E INSTALAÇÃO. AF_12/2017</v>
      </c>
      <c r="F3057" s="112" t="str">
        <f>VLOOKUP(D3057,SERVIÇOS_AGOST!$A$7:$D$7425,3,0)</f>
        <v>UN</v>
      </c>
      <c r="G3057" s="129">
        <f>VLOOKUP(D3057,SERVIÇOS_AGOST!$A$7:$D$7425,4,0)</f>
        <v>46.61</v>
      </c>
      <c r="H3057" s="114">
        <v>46.61</v>
      </c>
      <c r="I3057" s="115"/>
    </row>
    <row r="3058" spans="1:9" s="11" customFormat="1" ht="13.7" customHeight="1">
      <c r="A3058" s="135"/>
      <c r="B3058" s="16"/>
      <c r="C3058" s="16"/>
      <c r="D3058" s="16"/>
      <c r="E3058" s="215" t="s">
        <v>1221</v>
      </c>
      <c r="F3058" s="216" t="s">
        <v>53</v>
      </c>
      <c r="G3058" s="147">
        <v>3</v>
      </c>
      <c r="H3058" s="121">
        <v>4.6500000000000004</v>
      </c>
      <c r="I3058" s="51">
        <f>ROUND(G3058*H3058,2)</f>
        <v>13.95</v>
      </c>
    </row>
    <row r="3059" spans="1:9" s="11" customFormat="1" ht="13.7" customHeight="1">
      <c r="A3059" s="135"/>
      <c r="B3059" s="16"/>
      <c r="C3059" s="16"/>
      <c r="D3059" s="16"/>
      <c r="E3059" s="50" t="s">
        <v>990</v>
      </c>
      <c r="F3059" s="216" t="s">
        <v>464</v>
      </c>
      <c r="G3059" s="147">
        <v>0.76319999999999999</v>
      </c>
      <c r="H3059" s="133" t="s">
        <v>992</v>
      </c>
      <c r="I3059" s="51">
        <f>ROUND(G3059*H3059,2)</f>
        <v>11.48</v>
      </c>
    </row>
    <row r="3060" spans="1:9" s="11" customFormat="1" ht="13.7" customHeight="1">
      <c r="A3060" s="135"/>
      <c r="B3060" s="16"/>
      <c r="C3060" s="16"/>
      <c r="D3060" s="16"/>
      <c r="E3060" s="50" t="s">
        <v>871</v>
      </c>
      <c r="F3060" s="216" t="s">
        <v>464</v>
      </c>
      <c r="G3060" s="147">
        <v>0.76319999999999999</v>
      </c>
      <c r="H3060" s="210">
        <v>19.09</v>
      </c>
      <c r="I3060" s="51">
        <f>ROUND(G3060*H3060,2)</f>
        <v>14.57</v>
      </c>
    </row>
    <row r="3061" spans="1:9" s="11" customFormat="1" ht="25.7" customHeight="1">
      <c r="A3061" s="135"/>
      <c r="B3061" s="16"/>
      <c r="C3061" s="16"/>
      <c r="D3061" s="16"/>
      <c r="E3061" s="50" t="s">
        <v>1222</v>
      </c>
      <c r="F3061" s="216" t="s">
        <v>53</v>
      </c>
      <c r="G3061" s="147">
        <v>3</v>
      </c>
      <c r="H3061" s="121">
        <v>1.35</v>
      </c>
      <c r="I3061" s="51">
        <f>ROUND(G3061*H3061,2)</f>
        <v>4.05</v>
      </c>
    </row>
    <row r="3062" spans="1:9" s="11" customFormat="1" ht="13.7" customHeight="1">
      <c r="A3062" s="135"/>
      <c r="B3062" s="16"/>
      <c r="C3062" s="16"/>
      <c r="D3062" s="16"/>
      <c r="E3062" s="124"/>
      <c r="F3062" s="177" t="s">
        <v>451</v>
      </c>
      <c r="G3062" s="178"/>
      <c r="H3062" s="179"/>
      <c r="I3062" s="200">
        <f>SUM(I3058:I3061)</f>
        <v>44.05</v>
      </c>
    </row>
    <row r="3063" spans="1:9" s="11" customFormat="1" ht="20.100000000000001" customHeight="1">
      <c r="A3063" s="196">
        <v>4414</v>
      </c>
      <c r="B3063" s="110" t="s">
        <v>244</v>
      </c>
      <c r="C3063" s="110" t="s">
        <v>12</v>
      </c>
      <c r="D3063" s="132">
        <v>96985</v>
      </c>
      <c r="E3063" s="111" t="str">
        <f>VLOOKUP(D3063,SERVIÇOS_AGOST!$A$7:$D$7425,2,0)</f>
        <v>HASTE DE ATERRAMENTO 5/8  PARA SPDA - FORNECIMENTO E INSTALAÇÃO. AF_12/2017</v>
      </c>
      <c r="F3063" s="112" t="str">
        <f>VLOOKUP(D3063,SERVIÇOS_AGOST!$A$7:$D$7425,3,0)</f>
        <v>UN</v>
      </c>
      <c r="G3063" s="129">
        <f>VLOOKUP(D3063,SERVIÇOS_AGOST!$A$7:$D$7425,4,0)</f>
        <v>96.95</v>
      </c>
      <c r="H3063" s="114">
        <v>96.95</v>
      </c>
      <c r="I3063" s="115"/>
    </row>
    <row r="3064" spans="1:9" s="11" customFormat="1" ht="17.649999999999999" customHeight="1">
      <c r="A3064" s="135"/>
      <c r="B3064" s="16"/>
      <c r="C3064" s="16"/>
      <c r="D3064" s="16"/>
      <c r="E3064" s="50" t="s">
        <v>1223</v>
      </c>
      <c r="F3064" s="216" t="s">
        <v>297</v>
      </c>
      <c r="G3064" s="147">
        <v>1</v>
      </c>
      <c r="H3064" s="119" t="s">
        <v>1224</v>
      </c>
      <c r="I3064" s="51">
        <f>ROUND(G3064*H3064,2)</f>
        <v>66.989999999999995</v>
      </c>
    </row>
    <row r="3065" spans="1:9" s="11" customFormat="1" ht="13.7" customHeight="1">
      <c r="A3065" s="135"/>
      <c r="B3065" s="16"/>
      <c r="C3065" s="16"/>
      <c r="D3065" s="16"/>
      <c r="E3065" s="50" t="s">
        <v>990</v>
      </c>
      <c r="F3065" s="216" t="s">
        <v>464</v>
      </c>
      <c r="G3065" s="147">
        <v>0.25309999999999999</v>
      </c>
      <c r="H3065" s="133" t="s">
        <v>992</v>
      </c>
      <c r="I3065" s="51">
        <f>ROUND(G3065*H3065,2)</f>
        <v>3.81</v>
      </c>
    </row>
    <row r="3066" spans="1:9" s="11" customFormat="1" ht="13.7" customHeight="1">
      <c r="A3066" s="135"/>
      <c r="B3066" s="16"/>
      <c r="C3066" s="16"/>
      <c r="D3066" s="16"/>
      <c r="E3066" s="50" t="s">
        <v>871</v>
      </c>
      <c r="F3066" s="216" t="s">
        <v>464</v>
      </c>
      <c r="G3066" s="147">
        <v>0.25309999999999999</v>
      </c>
      <c r="H3066" s="210">
        <v>19.09</v>
      </c>
      <c r="I3066" s="51">
        <f>ROUND(G3066*H3066,2)</f>
        <v>4.83</v>
      </c>
    </row>
    <row r="3067" spans="1:9" s="11" customFormat="1" ht="13.7" customHeight="1">
      <c r="A3067" s="135"/>
      <c r="B3067" s="16"/>
      <c r="C3067" s="16"/>
      <c r="D3067" s="16"/>
      <c r="E3067" s="124"/>
      <c r="F3067" s="177" t="s">
        <v>451</v>
      </c>
      <c r="G3067" s="178"/>
      <c r="H3067" s="179"/>
      <c r="I3067" s="200">
        <f>SUM(I3063:I3066)</f>
        <v>75.63</v>
      </c>
    </row>
    <row r="3068" spans="1:9" s="11" customFormat="1" ht="20.100000000000001" customHeight="1">
      <c r="A3068" s="196">
        <v>4415</v>
      </c>
      <c r="B3068" s="110" t="s">
        <v>244</v>
      </c>
      <c r="C3068" s="110" t="s">
        <v>12</v>
      </c>
      <c r="D3068" s="132">
        <v>96986</v>
      </c>
      <c r="E3068" s="111" t="str">
        <f>VLOOKUP(D3068,SERVIÇOS_AGOST!$A$7:$D$7425,2,0)</f>
        <v>HASTE DE ATERRAMENTO 3/4  PARA SPDA - FORNECIMENTO E INSTALAÇÃO. AF_12/2017</v>
      </c>
      <c r="F3068" s="112" t="str">
        <f>VLOOKUP(D3068,SERVIÇOS_AGOST!$A$7:$D$7425,3,0)</f>
        <v>UN</v>
      </c>
      <c r="G3068" s="129">
        <f>VLOOKUP(D3068,SERVIÇOS_AGOST!$A$7:$D$7425,4,0)</f>
        <v>144.16999999999999</v>
      </c>
      <c r="H3068" s="114">
        <v>144.16999999999999</v>
      </c>
      <c r="I3068" s="115"/>
    </row>
    <row r="3069" spans="1:9" s="11" customFormat="1" ht="17.649999999999999" customHeight="1">
      <c r="A3069" s="135"/>
      <c r="B3069" s="16"/>
      <c r="C3069" s="16"/>
      <c r="D3069" s="16"/>
      <c r="E3069" s="50" t="s">
        <v>1225</v>
      </c>
      <c r="F3069" s="216" t="s">
        <v>297</v>
      </c>
      <c r="G3069" s="147">
        <v>1</v>
      </c>
      <c r="H3069" s="119" t="s">
        <v>1226</v>
      </c>
      <c r="I3069" s="51">
        <f>ROUND(G3069*H3069,2)</f>
        <v>99.12</v>
      </c>
    </row>
    <row r="3070" spans="1:9" s="11" customFormat="1" ht="13.7" customHeight="1">
      <c r="A3070" s="135"/>
      <c r="B3070" s="16"/>
      <c r="C3070" s="16"/>
      <c r="D3070" s="16"/>
      <c r="E3070" s="50" t="s">
        <v>990</v>
      </c>
      <c r="F3070" s="216" t="s">
        <v>464</v>
      </c>
      <c r="G3070" s="147">
        <v>0.39550000000000002</v>
      </c>
      <c r="H3070" s="133" t="s">
        <v>992</v>
      </c>
      <c r="I3070" s="51">
        <f>ROUND(G3070*H3070,2)</f>
        <v>5.95</v>
      </c>
    </row>
    <row r="3071" spans="1:9" s="11" customFormat="1" ht="13.7" customHeight="1">
      <c r="A3071" s="135"/>
      <c r="B3071" s="16"/>
      <c r="C3071" s="16"/>
      <c r="D3071" s="16"/>
      <c r="E3071" s="50" t="s">
        <v>871</v>
      </c>
      <c r="F3071" s="216" t="s">
        <v>464</v>
      </c>
      <c r="G3071" s="147">
        <v>0.39550000000000002</v>
      </c>
      <c r="H3071" s="210">
        <v>19.09</v>
      </c>
      <c r="I3071" s="51">
        <f>ROUND(G3071*H3071,2)</f>
        <v>7.55</v>
      </c>
    </row>
    <row r="3072" spans="1:9" s="11" customFormat="1" ht="13.7" customHeight="1">
      <c r="A3072" s="135"/>
      <c r="B3072" s="16"/>
      <c r="C3072" s="16"/>
      <c r="D3072" s="16"/>
      <c r="E3072" s="124"/>
      <c r="F3072" s="177" t="s">
        <v>451</v>
      </c>
      <c r="G3072" s="178"/>
      <c r="H3072" s="179"/>
      <c r="I3072" s="200">
        <f>SUM(I3069:I3071)</f>
        <v>112.62</v>
      </c>
    </row>
    <row r="3073" spans="1:9" s="11" customFormat="1" ht="20.100000000000001" customHeight="1">
      <c r="A3073" s="196">
        <v>4416</v>
      </c>
      <c r="B3073" s="110" t="s">
        <v>244</v>
      </c>
      <c r="C3073" s="110" t="s">
        <v>12</v>
      </c>
      <c r="D3073" s="132">
        <v>96987</v>
      </c>
      <c r="E3073" s="111" t="str">
        <f>VLOOKUP(D3073,SERVIÇOS_AGOST!$A$7:$D$7425,2,0)</f>
        <v>BASE METÁLICA PARA MASTRO 1 ½  PARA SPDA - FORNECIMENTO E INSTALAÇÃO. AF_12/2017</v>
      </c>
      <c r="F3073" s="112" t="str">
        <f>VLOOKUP(D3073,SERVIÇOS_AGOST!$A$7:$D$7425,3,0)</f>
        <v>UN</v>
      </c>
      <c r="G3073" s="129">
        <f>VLOOKUP(D3073,SERVIÇOS_AGOST!$A$7:$D$7425,4,0)</f>
        <v>79.319999999999993</v>
      </c>
      <c r="H3073" s="114">
        <v>79.319999999999993</v>
      </c>
      <c r="I3073" s="115"/>
    </row>
    <row r="3074" spans="1:9" s="11" customFormat="1" ht="13.7" customHeight="1">
      <c r="A3074" s="135"/>
      <c r="B3074" s="16"/>
      <c r="C3074" s="16"/>
      <c r="D3074" s="16"/>
      <c r="E3074" s="50" t="s">
        <v>1227</v>
      </c>
      <c r="F3074" s="216" t="s">
        <v>297</v>
      </c>
      <c r="G3074" s="147">
        <v>1</v>
      </c>
      <c r="H3074" s="209">
        <v>40.6</v>
      </c>
      <c r="I3074" s="51">
        <f>ROUND(G3074*H3074,2)</f>
        <v>40.6</v>
      </c>
    </row>
    <row r="3075" spans="1:9" s="11" customFormat="1" ht="13.7" customHeight="1">
      <c r="A3075" s="135"/>
      <c r="B3075" s="16"/>
      <c r="C3075" s="16"/>
      <c r="D3075" s="16"/>
      <c r="E3075" s="50" t="s">
        <v>990</v>
      </c>
      <c r="F3075" s="216" t="s">
        <v>464</v>
      </c>
      <c r="G3075" s="147">
        <v>0.6</v>
      </c>
      <c r="H3075" s="133" t="s">
        <v>992</v>
      </c>
      <c r="I3075" s="51">
        <f>ROUND(G3075*H3075,2)</f>
        <v>9.02</v>
      </c>
    </row>
    <row r="3076" spans="1:9" s="11" customFormat="1" ht="13.7" customHeight="1">
      <c r="A3076" s="135"/>
      <c r="B3076" s="16"/>
      <c r="C3076" s="16"/>
      <c r="D3076" s="16"/>
      <c r="E3076" s="50" t="s">
        <v>871</v>
      </c>
      <c r="F3076" s="216" t="s">
        <v>464</v>
      </c>
      <c r="G3076" s="147">
        <v>0.6</v>
      </c>
      <c r="H3076" s="210">
        <v>19.09</v>
      </c>
      <c r="I3076" s="51">
        <f>ROUND(G3076*H3076,2)</f>
        <v>11.45</v>
      </c>
    </row>
    <row r="3077" spans="1:9" s="11" customFormat="1" ht="13.7" customHeight="1">
      <c r="A3077" s="135"/>
      <c r="B3077" s="16"/>
      <c r="C3077" s="16"/>
      <c r="D3077" s="16"/>
      <c r="E3077" s="124"/>
      <c r="F3077" s="177" t="s">
        <v>451</v>
      </c>
      <c r="G3077" s="178"/>
      <c r="H3077" s="179"/>
      <c r="I3077" s="200">
        <f>SUM(I3074:I3076)</f>
        <v>61.070000000000007</v>
      </c>
    </row>
    <row r="3078" spans="1:9" s="11" customFormat="1" ht="20.100000000000001" customHeight="1">
      <c r="A3078" s="196">
        <v>4417</v>
      </c>
      <c r="B3078" s="110" t="s">
        <v>244</v>
      </c>
      <c r="C3078" s="110" t="s">
        <v>12</v>
      </c>
      <c r="D3078" s="132">
        <v>96988</v>
      </c>
      <c r="E3078" s="111" t="str">
        <f>VLOOKUP(D3078,SERVIÇOS_AGOST!$A$7:$D$7425,2,0)</f>
        <v>MASTRO 1 ½  PARA SPDA - FORNECIMENTO E INSTALAÇÃO. AF_12/2017</v>
      </c>
      <c r="F3078" s="112" t="str">
        <f>VLOOKUP(D3078,SERVIÇOS_AGOST!$A$7:$D$7425,3,0)</f>
        <v>UN</v>
      </c>
      <c r="G3078" s="129">
        <f>VLOOKUP(D3078,SERVIÇOS_AGOST!$A$7:$D$7425,4,0)</f>
        <v>125.57</v>
      </c>
      <c r="H3078" s="114">
        <v>125.57</v>
      </c>
      <c r="I3078" s="115"/>
    </row>
    <row r="3079" spans="1:9" s="11" customFormat="1" ht="13.7" customHeight="1">
      <c r="A3079" s="135"/>
      <c r="B3079" s="16"/>
      <c r="C3079" s="16"/>
      <c r="D3079" s="16"/>
      <c r="E3079" s="50" t="s">
        <v>1228</v>
      </c>
      <c r="F3079" s="216" t="s">
        <v>53</v>
      </c>
      <c r="G3079" s="147">
        <v>1.6</v>
      </c>
      <c r="H3079" s="119" t="s">
        <v>1229</v>
      </c>
      <c r="I3079" s="51">
        <f>ROUND(G3079*H3079,2)</f>
        <v>96.32</v>
      </c>
    </row>
    <row r="3080" spans="1:9" s="11" customFormat="1" ht="13.7" customHeight="1">
      <c r="A3080" s="135"/>
      <c r="B3080" s="16"/>
      <c r="C3080" s="16"/>
      <c r="D3080" s="16"/>
      <c r="E3080" s="50" t="s">
        <v>990</v>
      </c>
      <c r="F3080" s="216" t="s">
        <v>464</v>
      </c>
      <c r="G3080" s="147">
        <v>0.15820000000000001</v>
      </c>
      <c r="H3080" s="133" t="s">
        <v>992</v>
      </c>
      <c r="I3080" s="51">
        <f>ROUND(G3080*H3080,2)</f>
        <v>2.38</v>
      </c>
    </row>
    <row r="3081" spans="1:9" s="11" customFormat="1" ht="13.7" customHeight="1">
      <c r="A3081" s="135"/>
      <c r="B3081" s="16"/>
      <c r="C3081" s="16"/>
      <c r="D3081" s="16"/>
      <c r="E3081" s="50" t="s">
        <v>871</v>
      </c>
      <c r="F3081" s="216" t="s">
        <v>464</v>
      </c>
      <c r="G3081" s="147">
        <v>0.15820000000000001</v>
      </c>
      <c r="H3081" s="210">
        <v>19.09</v>
      </c>
      <c r="I3081" s="51">
        <f>ROUND(G3081*H3081,2)</f>
        <v>3.02</v>
      </c>
    </row>
    <row r="3082" spans="1:9" s="11" customFormat="1" ht="13.7" customHeight="1">
      <c r="A3082" s="135"/>
      <c r="B3082" s="16"/>
      <c r="C3082" s="16"/>
      <c r="D3082" s="16"/>
      <c r="E3082" s="124"/>
      <c r="F3082" s="177" t="s">
        <v>451</v>
      </c>
      <c r="G3082" s="178"/>
      <c r="H3082" s="179"/>
      <c r="I3082" s="200">
        <f>SUM(I3079:I3081)</f>
        <v>101.71999999999998</v>
      </c>
    </row>
    <row r="3083" spans="1:9" s="11" customFormat="1" ht="20.100000000000001" customHeight="1">
      <c r="A3083" s="196">
        <v>4418</v>
      </c>
      <c r="B3083" s="110" t="s">
        <v>244</v>
      </c>
      <c r="C3083" s="110" t="s">
        <v>12</v>
      </c>
      <c r="D3083" s="132">
        <v>98463</v>
      </c>
      <c r="E3083" s="111" t="str">
        <f>VLOOKUP(D3083,SERVIÇOS_AGOST!$A$7:$D$7425,2,0)</f>
        <v>SUPORTE ISOLADOR PARA CORDOALHA DE COBRE - FORNECIMENTO E INSTALAÇÃO. AF_12/2017</v>
      </c>
      <c r="F3083" s="112" t="str">
        <f>VLOOKUP(D3083,SERVIÇOS_AGOST!$A$7:$D$7425,3,0)</f>
        <v>UN</v>
      </c>
      <c r="G3083" s="129">
        <f>VLOOKUP(D3083,SERVIÇOS_AGOST!$A$7:$D$7425,4,0)</f>
        <v>17.14</v>
      </c>
      <c r="H3083" s="114">
        <v>17.14</v>
      </c>
      <c r="I3083" s="115"/>
    </row>
    <row r="3084" spans="1:9" s="11" customFormat="1" ht="17.649999999999999" customHeight="1">
      <c r="A3084" s="135"/>
      <c r="B3084" s="16"/>
      <c r="C3084" s="16"/>
      <c r="D3084" s="16"/>
      <c r="E3084" s="50" t="s">
        <v>1230</v>
      </c>
      <c r="F3084" s="216" t="s">
        <v>297</v>
      </c>
      <c r="G3084" s="147">
        <v>2</v>
      </c>
      <c r="H3084" s="119" t="s">
        <v>1231</v>
      </c>
      <c r="I3084" s="51">
        <f>ROUND(G3084*H3084,2)</f>
        <v>0.57999999999999996</v>
      </c>
    </row>
    <row r="3085" spans="1:9" s="11" customFormat="1" ht="17.649999999999999" customHeight="1">
      <c r="A3085" s="135"/>
      <c r="B3085" s="16"/>
      <c r="C3085" s="16"/>
      <c r="D3085" s="16"/>
      <c r="E3085" s="50" t="s">
        <v>1232</v>
      </c>
      <c r="F3085" s="216" t="s">
        <v>297</v>
      </c>
      <c r="G3085" s="147">
        <v>1</v>
      </c>
      <c r="H3085" s="119" t="s">
        <v>1233</v>
      </c>
      <c r="I3085" s="51">
        <f>ROUND(G3085*H3085,2)</f>
        <v>8.83</v>
      </c>
    </row>
    <row r="3086" spans="1:9" s="11" customFormat="1" ht="13.7" customHeight="1">
      <c r="A3086" s="135"/>
      <c r="B3086" s="16"/>
      <c r="C3086" s="16"/>
      <c r="D3086" s="16"/>
      <c r="E3086" s="50" t="s">
        <v>990</v>
      </c>
      <c r="F3086" s="216" t="s">
        <v>464</v>
      </c>
      <c r="G3086" s="147">
        <v>0.15</v>
      </c>
      <c r="H3086" s="133" t="s">
        <v>992</v>
      </c>
      <c r="I3086" s="51">
        <f>ROUND(G3086*H3086,2)</f>
        <v>2.2599999999999998</v>
      </c>
    </row>
    <row r="3087" spans="1:9" s="11" customFormat="1" ht="13.7" customHeight="1">
      <c r="A3087" s="135"/>
      <c r="B3087" s="16"/>
      <c r="C3087" s="16"/>
      <c r="D3087" s="16"/>
      <c r="E3087" s="50" t="s">
        <v>871</v>
      </c>
      <c r="F3087" s="216" t="s">
        <v>464</v>
      </c>
      <c r="G3087" s="147">
        <v>0.15</v>
      </c>
      <c r="H3087" s="210">
        <v>19.09</v>
      </c>
      <c r="I3087" s="51">
        <f>ROUND(G3087*H3087,2)</f>
        <v>2.86</v>
      </c>
    </row>
    <row r="3088" spans="1:9" s="11" customFormat="1" ht="13.7" customHeight="1">
      <c r="A3088" s="135"/>
      <c r="B3088" s="16"/>
      <c r="C3088" s="16"/>
      <c r="D3088" s="16"/>
      <c r="E3088" s="124"/>
      <c r="F3088" s="177" t="s">
        <v>451</v>
      </c>
      <c r="G3088" s="178"/>
      <c r="H3088" s="179"/>
      <c r="I3088" s="200">
        <f>SUM(I3084:I3087)</f>
        <v>14.53</v>
      </c>
    </row>
    <row r="3089" spans="1:9" s="11" customFormat="1" ht="30" customHeight="1">
      <c r="A3089" s="196">
        <v>4419</v>
      </c>
      <c r="B3089" s="140"/>
      <c r="C3089" s="141" t="s">
        <v>28</v>
      </c>
      <c r="D3089" s="141" t="s">
        <v>396</v>
      </c>
      <c r="E3089" s="142" t="s">
        <v>397</v>
      </c>
      <c r="F3089" s="143" t="s">
        <v>53</v>
      </c>
      <c r="G3089" s="144">
        <f>'COMP. ELASTOMÉRICO'!G201</f>
        <v>142.34</v>
      </c>
      <c r="H3089" s="114">
        <v>142.34</v>
      </c>
      <c r="I3089" s="115"/>
    </row>
    <row r="3090" spans="1:9" s="11" customFormat="1" ht="9.9499999999999993" customHeight="1">
      <c r="A3090" s="64"/>
      <c r="B3090" s="53"/>
      <c r="C3090" s="53"/>
      <c r="D3090" s="53"/>
      <c r="E3090" s="44" t="s">
        <v>481</v>
      </c>
      <c r="F3090" s="45" t="s">
        <v>464</v>
      </c>
      <c r="G3090" s="147">
        <v>1.3</v>
      </c>
      <c r="H3090" s="121">
        <v>18.899999999999999</v>
      </c>
      <c r="I3090" s="51">
        <f>ROUND(H3090*G3090,2)</f>
        <v>24.57</v>
      </c>
    </row>
    <row r="3091" spans="1:9" s="11" customFormat="1" ht="9.9499999999999993" customHeight="1">
      <c r="A3091" s="64"/>
      <c r="B3091" s="53"/>
      <c r="C3091" s="53"/>
      <c r="D3091" s="53"/>
      <c r="E3091" s="44" t="s">
        <v>482</v>
      </c>
      <c r="F3091" s="45" t="s">
        <v>464</v>
      </c>
      <c r="G3091" s="147">
        <v>1.3</v>
      </c>
      <c r="H3091" s="121">
        <v>14.06</v>
      </c>
      <c r="I3091" s="51">
        <f>ROUND(H3091*G3091,2)</f>
        <v>18.28</v>
      </c>
    </row>
    <row r="3092" spans="1:9" s="11" customFormat="1" ht="20.100000000000001" customHeight="1">
      <c r="A3092" s="64"/>
      <c r="B3092" s="53"/>
      <c r="C3092" s="53"/>
      <c r="D3092" s="53"/>
      <c r="E3092" s="44" t="s">
        <v>1234</v>
      </c>
      <c r="F3092" s="45" t="s">
        <v>53</v>
      </c>
      <c r="G3092" s="147">
        <v>1</v>
      </c>
      <c r="H3092" s="121">
        <v>78.94</v>
      </c>
      <c r="I3092" s="51">
        <f>ROUND(H3092*G3092,2)</f>
        <v>78.94</v>
      </c>
    </row>
    <row r="3093" spans="1:9" s="11" customFormat="1" ht="9.9499999999999993" customHeight="1">
      <c r="A3093" s="64"/>
      <c r="B3093" s="53"/>
      <c r="C3093" s="53"/>
      <c r="D3093" s="53"/>
      <c r="E3093" s="44" t="s">
        <v>1235</v>
      </c>
      <c r="F3093" s="45" t="s">
        <v>645</v>
      </c>
      <c r="G3093" s="147">
        <v>0.08</v>
      </c>
      <c r="H3093" s="121">
        <v>155.38999999999999</v>
      </c>
      <c r="I3093" s="51">
        <f>ROUND(H3093*G3093,2)</f>
        <v>12.43</v>
      </c>
    </row>
    <row r="3094" spans="1:9" s="11" customFormat="1" ht="9.9499999999999993" customHeight="1">
      <c r="A3094" s="64"/>
      <c r="B3094" s="53"/>
      <c r="C3094" s="53"/>
      <c r="D3094" s="53"/>
      <c r="E3094" s="44" t="s">
        <v>1236</v>
      </c>
      <c r="F3094" s="45" t="s">
        <v>53</v>
      </c>
      <c r="G3094" s="147">
        <v>0.1</v>
      </c>
      <c r="H3094" s="121">
        <v>6.19</v>
      </c>
      <c r="I3094" s="51">
        <f>ROUND(H3094*G3094,2)</f>
        <v>0.62</v>
      </c>
    </row>
    <row r="3095" spans="1:9" s="11" customFormat="1" ht="13.7" customHeight="1">
      <c r="A3095" s="64"/>
      <c r="B3095" s="53"/>
      <c r="C3095" s="53"/>
      <c r="D3095" s="53"/>
      <c r="F3095" s="177" t="s">
        <v>451</v>
      </c>
      <c r="G3095" s="178"/>
      <c r="H3095" s="179"/>
      <c r="I3095" s="200">
        <f>SUM(I3090:I3094)</f>
        <v>134.84</v>
      </c>
    </row>
    <row r="3096" spans="1:9" s="11" customFormat="1" ht="20.100000000000001" customHeight="1">
      <c r="A3096" s="196">
        <v>4420</v>
      </c>
      <c r="B3096" s="140"/>
      <c r="C3096" s="141" t="s">
        <v>28</v>
      </c>
      <c r="D3096" s="141" t="s">
        <v>398</v>
      </c>
      <c r="E3096" s="142" t="s">
        <v>399</v>
      </c>
      <c r="F3096" s="143" t="s">
        <v>53</v>
      </c>
      <c r="G3096" s="144">
        <f>'COMP. ELASTOMÉRICO'!G217</f>
        <v>153.63999999999999</v>
      </c>
      <c r="H3096" s="114">
        <v>153.63999999999999</v>
      </c>
      <c r="I3096" s="115"/>
    </row>
    <row r="3097" spans="1:9" s="11" customFormat="1" ht="9.9499999999999993" customHeight="1">
      <c r="A3097" s="135"/>
      <c r="B3097" s="261"/>
      <c r="C3097" s="261"/>
      <c r="D3097" s="261"/>
      <c r="E3097" s="44" t="s">
        <v>481</v>
      </c>
      <c r="F3097" s="45" t="s">
        <v>464</v>
      </c>
      <c r="G3097" s="147">
        <v>1.35</v>
      </c>
      <c r="H3097" s="121">
        <v>18.899999999999999</v>
      </c>
      <c r="I3097" s="51">
        <f>ROUND(H3097*G3097,2)</f>
        <v>25.52</v>
      </c>
    </row>
    <row r="3098" spans="1:9" s="11" customFormat="1" ht="9.9499999999999993" customHeight="1">
      <c r="A3098" s="135"/>
      <c r="B3098" s="261"/>
      <c r="C3098" s="261"/>
      <c r="D3098" s="261"/>
      <c r="E3098" s="44" t="s">
        <v>482</v>
      </c>
      <c r="F3098" s="45" t="s">
        <v>464</v>
      </c>
      <c r="G3098" s="147">
        <v>1.35</v>
      </c>
      <c r="H3098" s="121">
        <v>14.06</v>
      </c>
      <c r="I3098" s="51">
        <f>ROUND(H3098*G3098,2)</f>
        <v>18.98</v>
      </c>
    </row>
    <row r="3099" spans="1:9" s="11" customFormat="1" ht="20.100000000000001" customHeight="1">
      <c r="A3099" s="135"/>
      <c r="B3099" s="261"/>
      <c r="C3099" s="261"/>
      <c r="D3099" s="261"/>
      <c r="E3099" s="44" t="s">
        <v>1237</v>
      </c>
      <c r="F3099" s="45" t="s">
        <v>53</v>
      </c>
      <c r="G3099" s="147">
        <v>1</v>
      </c>
      <c r="H3099" s="121">
        <v>88.3</v>
      </c>
      <c r="I3099" s="51">
        <f>ROUND(H3099*G3099,2)</f>
        <v>88.3</v>
      </c>
    </row>
    <row r="3100" spans="1:9" s="11" customFormat="1" ht="9.9499999999999993" customHeight="1">
      <c r="A3100" s="135"/>
      <c r="B3100" s="261"/>
      <c r="C3100" s="261"/>
      <c r="D3100" s="261"/>
      <c r="E3100" s="44" t="s">
        <v>1235</v>
      </c>
      <c r="F3100" s="45" t="s">
        <v>645</v>
      </c>
      <c r="G3100" s="147">
        <v>0.08</v>
      </c>
      <c r="H3100" s="121">
        <v>155.38999999999999</v>
      </c>
      <c r="I3100" s="51">
        <f>ROUND(H3100*G3100,2)</f>
        <v>12.43</v>
      </c>
    </row>
    <row r="3101" spans="1:9" s="11" customFormat="1" ht="9.9499999999999993" customHeight="1">
      <c r="A3101" s="135"/>
      <c r="B3101" s="261"/>
      <c r="C3101" s="261"/>
      <c r="D3101" s="261"/>
      <c r="E3101" s="44" t="s">
        <v>1236</v>
      </c>
      <c r="F3101" s="45" t="s">
        <v>53</v>
      </c>
      <c r="G3101" s="147">
        <v>0.1</v>
      </c>
      <c r="H3101" s="121">
        <v>6.19</v>
      </c>
      <c r="I3101" s="51">
        <f>ROUND(H3101*G3101,2)</f>
        <v>0.62</v>
      </c>
    </row>
    <row r="3102" spans="1:9" s="11" customFormat="1" ht="13.7" customHeight="1">
      <c r="A3102" s="135"/>
      <c r="B3102" s="261"/>
      <c r="C3102" s="261"/>
      <c r="D3102" s="261"/>
      <c r="F3102" s="177" t="s">
        <v>451</v>
      </c>
      <c r="G3102" s="178"/>
      <c r="H3102" s="179"/>
      <c r="I3102" s="200">
        <f>SUM(I3097:I3101)</f>
        <v>145.85000000000002</v>
      </c>
    </row>
    <row r="3103" spans="1:9" s="11" customFormat="1" ht="30" customHeight="1">
      <c r="A3103" s="196">
        <v>4421</v>
      </c>
      <c r="B3103" s="140"/>
      <c r="C3103" s="141" t="s">
        <v>28</v>
      </c>
      <c r="D3103" s="141" t="s">
        <v>400</v>
      </c>
      <c r="E3103" s="142" t="s">
        <v>401</v>
      </c>
      <c r="F3103" s="143" t="s">
        <v>53</v>
      </c>
      <c r="G3103" s="144">
        <f>'COMP. ELASTOMÉRICO'!G233</f>
        <v>132.57</v>
      </c>
      <c r="H3103" s="114">
        <v>132.57</v>
      </c>
      <c r="I3103" s="115"/>
    </row>
    <row r="3104" spans="1:9" s="11" customFormat="1" ht="9.9499999999999993" customHeight="1">
      <c r="A3104" s="135"/>
      <c r="B3104" s="261"/>
      <c r="C3104" s="261"/>
      <c r="D3104" s="261"/>
      <c r="E3104" s="44" t="s">
        <v>481</v>
      </c>
      <c r="F3104" s="45" t="s">
        <v>464</v>
      </c>
      <c r="G3104" s="147">
        <v>1.4</v>
      </c>
      <c r="H3104" s="121">
        <v>18.899999999999999</v>
      </c>
      <c r="I3104" s="51">
        <f>ROUND(H3104*G3104,2)</f>
        <v>26.46</v>
      </c>
    </row>
    <row r="3105" spans="1:9" s="11" customFormat="1" ht="9.9499999999999993" customHeight="1">
      <c r="A3105" s="135"/>
      <c r="B3105" s="261"/>
      <c r="C3105" s="261"/>
      <c r="D3105" s="261"/>
      <c r="E3105" s="44" t="s">
        <v>482</v>
      </c>
      <c r="F3105" s="45" t="s">
        <v>464</v>
      </c>
      <c r="G3105" s="147">
        <v>1.4</v>
      </c>
      <c r="H3105" s="121">
        <v>14.06</v>
      </c>
      <c r="I3105" s="51">
        <f>ROUND(H3105*G3105,2)</f>
        <v>19.68</v>
      </c>
    </row>
    <row r="3106" spans="1:9" s="11" customFormat="1" ht="20.100000000000001" customHeight="1">
      <c r="A3106" s="135"/>
      <c r="B3106" s="261"/>
      <c r="C3106" s="261"/>
      <c r="D3106" s="261"/>
      <c r="E3106" s="44" t="s">
        <v>1238</v>
      </c>
      <c r="F3106" s="45" t="s">
        <v>53</v>
      </c>
      <c r="G3106" s="147">
        <v>1</v>
      </c>
      <c r="H3106" s="121">
        <v>65.290000000000006</v>
      </c>
      <c r="I3106" s="51">
        <f>ROUND(H3106*G3106,2)</f>
        <v>65.290000000000006</v>
      </c>
    </row>
    <row r="3107" spans="1:9" s="11" customFormat="1" ht="9.9499999999999993" customHeight="1">
      <c r="A3107" s="135"/>
      <c r="B3107" s="261"/>
      <c r="C3107" s="261"/>
      <c r="D3107" s="261"/>
      <c r="E3107" s="44" t="s">
        <v>1235</v>
      </c>
      <c r="F3107" s="45" t="s">
        <v>645</v>
      </c>
      <c r="G3107" s="147">
        <v>0.08</v>
      </c>
      <c r="H3107" s="121">
        <v>155.38999999999999</v>
      </c>
      <c r="I3107" s="51">
        <f>ROUND(H3107*G3107,2)</f>
        <v>12.43</v>
      </c>
    </row>
    <row r="3108" spans="1:9" s="11" customFormat="1" ht="9.9499999999999993" customHeight="1">
      <c r="A3108" s="135"/>
      <c r="B3108" s="261"/>
      <c r="C3108" s="261"/>
      <c r="D3108" s="261"/>
      <c r="E3108" s="44" t="s">
        <v>1236</v>
      </c>
      <c r="F3108" s="45" t="s">
        <v>53</v>
      </c>
      <c r="G3108" s="147">
        <v>0.1</v>
      </c>
      <c r="H3108" s="121">
        <v>6.19</v>
      </c>
      <c r="I3108" s="51">
        <f>ROUND(H3108*G3108,2)</f>
        <v>0.62</v>
      </c>
    </row>
    <row r="3109" spans="1:9" s="11" customFormat="1" ht="13.7" customHeight="1">
      <c r="A3109" s="135"/>
      <c r="B3109" s="261"/>
      <c r="C3109" s="261"/>
      <c r="D3109" s="261"/>
      <c r="F3109" s="177" t="s">
        <v>451</v>
      </c>
      <c r="G3109" s="178"/>
      <c r="H3109" s="179"/>
      <c r="I3109" s="200">
        <f>SUM(I3104:I3108)</f>
        <v>124.48000000000002</v>
      </c>
    </row>
    <row r="3110" spans="1:9" s="11" customFormat="1" ht="30" customHeight="1">
      <c r="A3110" s="196">
        <v>4422</v>
      </c>
      <c r="B3110" s="140"/>
      <c r="C3110" s="141" t="s">
        <v>28</v>
      </c>
      <c r="D3110" s="141" t="s">
        <v>402</v>
      </c>
      <c r="E3110" s="142" t="s">
        <v>403</v>
      </c>
      <c r="F3110" s="143" t="s">
        <v>53</v>
      </c>
      <c r="G3110" s="144">
        <f>'COMP. ELASTOMÉRICO'!G249</f>
        <v>176.45</v>
      </c>
      <c r="H3110" s="114">
        <v>176.45</v>
      </c>
      <c r="I3110" s="115"/>
    </row>
    <row r="3111" spans="1:9" s="11" customFormat="1" ht="9.9499999999999993" customHeight="1">
      <c r="A3111" s="135"/>
      <c r="B3111" s="261"/>
      <c r="C3111" s="261"/>
      <c r="D3111" s="261"/>
      <c r="E3111" s="44" t="s">
        <v>481</v>
      </c>
      <c r="F3111" s="45" t="s">
        <v>464</v>
      </c>
      <c r="G3111" s="147">
        <v>1.45</v>
      </c>
      <c r="H3111" s="121">
        <v>18.899999999999999</v>
      </c>
      <c r="I3111" s="51">
        <f>ROUND(H3111*G3111,2)</f>
        <v>27.41</v>
      </c>
    </row>
    <row r="3112" spans="1:9" s="11" customFormat="1" ht="9.9499999999999993" customHeight="1">
      <c r="A3112" s="135"/>
      <c r="B3112" s="261"/>
      <c r="C3112" s="261"/>
      <c r="D3112" s="261"/>
      <c r="E3112" s="44" t="s">
        <v>482</v>
      </c>
      <c r="F3112" s="45" t="s">
        <v>464</v>
      </c>
      <c r="G3112" s="147">
        <v>1.45</v>
      </c>
      <c r="H3112" s="121">
        <v>14.06</v>
      </c>
      <c r="I3112" s="51">
        <f>ROUND(H3112*G3112,2)</f>
        <v>20.39</v>
      </c>
    </row>
    <row r="3113" spans="1:9" s="11" customFormat="1" ht="20.100000000000001" customHeight="1">
      <c r="A3113" s="135"/>
      <c r="B3113" s="261"/>
      <c r="C3113" s="261"/>
      <c r="D3113" s="261"/>
      <c r="E3113" s="44" t="s">
        <v>1239</v>
      </c>
      <c r="F3113" s="45" t="s">
        <v>53</v>
      </c>
      <c r="G3113" s="147">
        <v>1</v>
      </c>
      <c r="H3113" s="121">
        <v>107.24</v>
      </c>
      <c r="I3113" s="51">
        <f>ROUND(H3113*G3113,2)</f>
        <v>107.24</v>
      </c>
    </row>
    <row r="3114" spans="1:9" s="11" customFormat="1" ht="9.9499999999999993" customHeight="1">
      <c r="A3114" s="135"/>
      <c r="B3114" s="261"/>
      <c r="C3114" s="261"/>
      <c r="D3114" s="261"/>
      <c r="E3114" s="44" t="s">
        <v>1235</v>
      </c>
      <c r="F3114" s="45" t="s">
        <v>645</v>
      </c>
      <c r="G3114" s="147">
        <v>0.08</v>
      </c>
      <c r="H3114" s="121">
        <v>155.38999999999999</v>
      </c>
      <c r="I3114" s="51">
        <f>ROUND(H3114*G3114,2)</f>
        <v>12.43</v>
      </c>
    </row>
    <row r="3115" spans="1:9" s="11" customFormat="1" ht="9.9499999999999993" customHeight="1">
      <c r="A3115" s="135"/>
      <c r="B3115" s="261"/>
      <c r="C3115" s="261"/>
      <c r="D3115" s="261"/>
      <c r="E3115" s="44" t="s">
        <v>1236</v>
      </c>
      <c r="F3115" s="45" t="s">
        <v>53</v>
      </c>
      <c r="G3115" s="147">
        <v>0.1</v>
      </c>
      <c r="H3115" s="121">
        <v>6.19</v>
      </c>
      <c r="I3115" s="51">
        <f>ROUND(H3115*G3115,2)</f>
        <v>0.62</v>
      </c>
    </row>
    <row r="3116" spans="1:9" s="11" customFormat="1" ht="13.7" customHeight="1">
      <c r="A3116" s="135"/>
      <c r="B3116" s="261"/>
      <c r="C3116" s="261"/>
      <c r="D3116" s="261"/>
      <c r="F3116" s="177" t="s">
        <v>451</v>
      </c>
      <c r="G3116" s="178"/>
      <c r="H3116" s="179"/>
      <c r="I3116" s="200">
        <f>SUM(I3111:I3115)</f>
        <v>168.09</v>
      </c>
    </row>
    <row r="3117" spans="1:9" s="11" customFormat="1" ht="20.100000000000001" customHeight="1">
      <c r="A3117" s="196">
        <v>4423</v>
      </c>
      <c r="B3117" s="140"/>
      <c r="C3117" s="141" t="s">
        <v>28</v>
      </c>
      <c r="D3117" s="141" t="s">
        <v>404</v>
      </c>
      <c r="E3117" s="142" t="s">
        <v>405</v>
      </c>
      <c r="F3117" s="143" t="s">
        <v>53</v>
      </c>
      <c r="G3117" s="144">
        <f>'COMP. ELASTOMÉRICO'!G265</f>
        <v>202.76</v>
      </c>
      <c r="H3117" s="114">
        <v>202.76</v>
      </c>
      <c r="I3117" s="115"/>
    </row>
    <row r="3118" spans="1:9" s="11" customFormat="1" ht="9.9499999999999993" customHeight="1">
      <c r="A3118" s="135"/>
      <c r="B3118" s="261"/>
      <c r="C3118" s="261"/>
      <c r="D3118" s="261"/>
      <c r="E3118" s="44" t="s">
        <v>481</v>
      </c>
      <c r="F3118" s="45" t="s">
        <v>464</v>
      </c>
      <c r="G3118" s="147">
        <v>1.5</v>
      </c>
      <c r="H3118" s="121">
        <v>18.899999999999999</v>
      </c>
      <c r="I3118" s="51">
        <f>ROUND(H3118*G3118,2)</f>
        <v>28.35</v>
      </c>
    </row>
    <row r="3119" spans="1:9" s="11" customFormat="1" ht="9.9499999999999993" customHeight="1">
      <c r="A3119" s="135"/>
      <c r="B3119" s="261"/>
      <c r="C3119" s="261"/>
      <c r="D3119" s="261"/>
      <c r="E3119" s="44" t="s">
        <v>482</v>
      </c>
      <c r="F3119" s="45" t="s">
        <v>464</v>
      </c>
      <c r="G3119" s="147">
        <v>1.5</v>
      </c>
      <c r="H3119" s="121">
        <v>14.06</v>
      </c>
      <c r="I3119" s="51">
        <f>ROUND(H3119*G3119,2)</f>
        <v>21.09</v>
      </c>
    </row>
    <row r="3120" spans="1:9" s="11" customFormat="1" ht="20.100000000000001" customHeight="1">
      <c r="A3120" s="135"/>
      <c r="B3120" s="261"/>
      <c r="C3120" s="261"/>
      <c r="D3120" s="261"/>
      <c r="E3120" s="44" t="s">
        <v>1240</v>
      </c>
      <c r="F3120" s="45" t="s">
        <v>53</v>
      </c>
      <c r="G3120" s="147">
        <v>1</v>
      </c>
      <c r="H3120" s="121">
        <v>131.61000000000001</v>
      </c>
      <c r="I3120" s="51">
        <f>ROUND(H3120*G3120,2)</f>
        <v>131.61000000000001</v>
      </c>
    </row>
    <row r="3121" spans="1:9" s="11" customFormat="1" ht="9.9499999999999993" customHeight="1">
      <c r="A3121" s="135"/>
      <c r="B3121" s="261"/>
      <c r="C3121" s="261"/>
      <c r="D3121" s="261"/>
      <c r="E3121" s="44" t="s">
        <v>1235</v>
      </c>
      <c r="F3121" s="45" t="s">
        <v>645</v>
      </c>
      <c r="G3121" s="147">
        <v>0.08</v>
      </c>
      <c r="H3121" s="121">
        <v>155.38999999999999</v>
      </c>
      <c r="I3121" s="51">
        <f>ROUND(H3121*G3121,2)</f>
        <v>12.43</v>
      </c>
    </row>
    <row r="3122" spans="1:9" s="11" customFormat="1" ht="9.9499999999999993" customHeight="1">
      <c r="A3122" s="135"/>
      <c r="B3122" s="261"/>
      <c r="C3122" s="261"/>
      <c r="D3122" s="261"/>
      <c r="E3122" s="44" t="s">
        <v>1236</v>
      </c>
      <c r="F3122" s="45" t="s">
        <v>53</v>
      </c>
      <c r="G3122" s="147">
        <v>0.1</v>
      </c>
      <c r="H3122" s="121">
        <v>6.19</v>
      </c>
      <c r="I3122" s="51">
        <f>ROUND(H3122*G3122,2)</f>
        <v>0.62</v>
      </c>
    </row>
    <row r="3123" spans="1:9" s="11" customFormat="1" ht="13.7" customHeight="1">
      <c r="A3123" s="135"/>
      <c r="B3123" s="261"/>
      <c r="C3123" s="261"/>
      <c r="D3123" s="261"/>
      <c r="F3123" s="177" t="s">
        <v>451</v>
      </c>
      <c r="G3123" s="178"/>
      <c r="H3123" s="179"/>
      <c r="I3123" s="200">
        <f>SUM(I3118:I3122)</f>
        <v>194.10000000000002</v>
      </c>
    </row>
    <row r="3124" spans="1:9" s="11" customFormat="1" ht="30" customHeight="1">
      <c r="A3124" s="196">
        <v>4424</v>
      </c>
      <c r="B3124" s="140"/>
      <c r="C3124" s="141" t="s">
        <v>28</v>
      </c>
      <c r="D3124" s="141" t="s">
        <v>406</v>
      </c>
      <c r="E3124" s="142" t="s">
        <v>407</v>
      </c>
      <c r="F3124" s="143" t="s">
        <v>53</v>
      </c>
      <c r="G3124" s="144">
        <f>'COMP. ELASTOMÉRICO'!G281</f>
        <v>244.85</v>
      </c>
      <c r="H3124" s="114">
        <v>244.85</v>
      </c>
      <c r="I3124" s="115"/>
    </row>
    <row r="3125" spans="1:9" s="11" customFormat="1" ht="9.9499999999999993" customHeight="1">
      <c r="A3125" s="135"/>
      <c r="B3125" s="261"/>
      <c r="C3125" s="261"/>
      <c r="D3125" s="261"/>
      <c r="E3125" s="44" t="s">
        <v>481</v>
      </c>
      <c r="F3125" s="45" t="s">
        <v>464</v>
      </c>
      <c r="G3125" s="147">
        <v>1.55</v>
      </c>
      <c r="H3125" s="121">
        <v>18.899999999999999</v>
      </c>
      <c r="I3125" s="51">
        <f>ROUND(H3125*G3125,2)</f>
        <v>29.3</v>
      </c>
    </row>
    <row r="3126" spans="1:9" s="11" customFormat="1" ht="9.9499999999999993" customHeight="1">
      <c r="A3126" s="135"/>
      <c r="B3126" s="261"/>
      <c r="C3126" s="261"/>
      <c r="D3126" s="261"/>
      <c r="E3126" s="44" t="s">
        <v>482</v>
      </c>
      <c r="F3126" s="45" t="s">
        <v>464</v>
      </c>
      <c r="G3126" s="147">
        <v>1.55</v>
      </c>
      <c r="H3126" s="121">
        <v>14.06</v>
      </c>
      <c r="I3126" s="51">
        <f>ROUND(H3126*G3126,2)</f>
        <v>21.79</v>
      </c>
    </row>
    <row r="3127" spans="1:9" s="11" customFormat="1" ht="20.100000000000001" customHeight="1">
      <c r="A3127" s="135"/>
      <c r="B3127" s="261"/>
      <c r="C3127" s="261"/>
      <c r="D3127" s="261"/>
      <c r="E3127" s="44" t="s">
        <v>1241</v>
      </c>
      <c r="F3127" s="45" t="s">
        <v>53</v>
      </c>
      <c r="G3127" s="147">
        <v>1</v>
      </c>
      <c r="H3127" s="121">
        <v>171.77</v>
      </c>
      <c r="I3127" s="51">
        <f>ROUND(H3127*G3127,2)</f>
        <v>171.77</v>
      </c>
    </row>
    <row r="3128" spans="1:9" s="11" customFormat="1" ht="9.9499999999999993" customHeight="1">
      <c r="A3128" s="135"/>
      <c r="B3128" s="261"/>
      <c r="C3128" s="261"/>
      <c r="D3128" s="261"/>
      <c r="E3128" s="44" t="s">
        <v>1235</v>
      </c>
      <c r="F3128" s="45" t="s">
        <v>645</v>
      </c>
      <c r="G3128" s="147">
        <v>0.08</v>
      </c>
      <c r="H3128" s="121">
        <v>155.38999999999999</v>
      </c>
      <c r="I3128" s="51">
        <f>ROUND(H3128*G3128,2)</f>
        <v>12.43</v>
      </c>
    </row>
    <row r="3129" spans="1:9" s="11" customFormat="1" ht="9.9499999999999993" customHeight="1">
      <c r="A3129" s="135"/>
      <c r="B3129" s="261"/>
      <c r="C3129" s="261"/>
      <c r="D3129" s="261"/>
      <c r="E3129" s="44" t="s">
        <v>1236</v>
      </c>
      <c r="F3129" s="45" t="s">
        <v>53</v>
      </c>
      <c r="G3129" s="147">
        <v>0.1</v>
      </c>
      <c r="H3129" s="121">
        <v>6.19</v>
      </c>
      <c r="I3129" s="51">
        <f>ROUND(H3129*G3129,2)</f>
        <v>0.62</v>
      </c>
    </row>
    <row r="3130" spans="1:9" s="11" customFormat="1" ht="13.7" customHeight="1">
      <c r="A3130" s="135"/>
      <c r="B3130" s="261"/>
      <c r="C3130" s="261"/>
      <c r="D3130" s="261"/>
      <c r="F3130" s="177" t="s">
        <v>451</v>
      </c>
      <c r="G3130" s="178"/>
      <c r="H3130" s="179"/>
      <c r="I3130" s="200">
        <f>SUM(I3125:I3129)</f>
        <v>235.91000000000003</v>
      </c>
    </row>
    <row r="3131" spans="1:9" s="11" customFormat="1" ht="20.100000000000001" customHeight="1">
      <c r="A3131" s="196">
        <v>4425</v>
      </c>
      <c r="B3131" s="140"/>
      <c r="C3131" s="141" t="s">
        <v>28</v>
      </c>
      <c r="D3131" s="141" t="s">
        <v>408</v>
      </c>
      <c r="E3131" s="142" t="s">
        <v>409</v>
      </c>
      <c r="F3131" s="143" t="s">
        <v>53</v>
      </c>
      <c r="G3131" s="144">
        <f>'COMP. ELASTOMÉRICO'!G297</f>
        <v>261.33999999999997</v>
      </c>
      <c r="H3131" s="114">
        <v>261.33999999999997</v>
      </c>
      <c r="I3131" s="115"/>
    </row>
    <row r="3132" spans="1:9" s="11" customFormat="1" ht="9.9499999999999993" customHeight="1">
      <c r="A3132" s="135"/>
      <c r="B3132" s="261"/>
      <c r="C3132" s="261"/>
      <c r="D3132" s="261"/>
      <c r="E3132" s="44" t="s">
        <v>481</v>
      </c>
      <c r="F3132" s="45" t="s">
        <v>464</v>
      </c>
      <c r="G3132" s="147">
        <v>1.6</v>
      </c>
      <c r="H3132" s="121">
        <v>18.899999999999999</v>
      </c>
      <c r="I3132" s="51">
        <f>ROUND(H3132*G3132,2)</f>
        <v>30.24</v>
      </c>
    </row>
    <row r="3133" spans="1:9" s="11" customFormat="1" ht="9.9499999999999993" customHeight="1">
      <c r="A3133" s="135"/>
      <c r="B3133" s="261"/>
      <c r="C3133" s="261"/>
      <c r="D3133" s="261"/>
      <c r="E3133" s="44" t="s">
        <v>482</v>
      </c>
      <c r="F3133" s="45" t="s">
        <v>464</v>
      </c>
      <c r="G3133" s="147">
        <v>1.6</v>
      </c>
      <c r="H3133" s="121">
        <v>14.06</v>
      </c>
      <c r="I3133" s="51">
        <f>ROUND(H3133*G3133,2)</f>
        <v>22.5</v>
      </c>
    </row>
    <row r="3134" spans="1:9" s="11" customFormat="1" ht="20.100000000000001" customHeight="1">
      <c r="A3134" s="135"/>
      <c r="B3134" s="261"/>
      <c r="C3134" s="261"/>
      <c r="D3134" s="261"/>
      <c r="E3134" s="44" t="s">
        <v>1242</v>
      </c>
      <c r="F3134" s="45" t="s">
        <v>53</v>
      </c>
      <c r="G3134" s="147">
        <v>1</v>
      </c>
      <c r="H3134" s="121">
        <v>186.33</v>
      </c>
      <c r="I3134" s="51">
        <f>ROUND(H3134*G3134,2)</f>
        <v>186.33</v>
      </c>
    </row>
    <row r="3135" spans="1:9" s="11" customFormat="1" ht="9.9499999999999993" customHeight="1">
      <c r="A3135" s="135"/>
      <c r="B3135" s="261"/>
      <c r="C3135" s="261"/>
      <c r="D3135" s="261"/>
      <c r="E3135" s="44" t="s">
        <v>1235</v>
      </c>
      <c r="F3135" s="45" t="s">
        <v>645</v>
      </c>
      <c r="G3135" s="147">
        <v>0.08</v>
      </c>
      <c r="H3135" s="121">
        <v>155.38999999999999</v>
      </c>
      <c r="I3135" s="51">
        <f>ROUND(H3135*G3135,2)</f>
        <v>12.43</v>
      </c>
    </row>
    <row r="3136" spans="1:9" s="11" customFormat="1" ht="9.9499999999999993" customHeight="1">
      <c r="A3136" s="135"/>
      <c r="B3136" s="261"/>
      <c r="C3136" s="261"/>
      <c r="D3136" s="261"/>
      <c r="E3136" s="44" t="s">
        <v>1236</v>
      </c>
      <c r="F3136" s="45" t="s">
        <v>53</v>
      </c>
      <c r="G3136" s="147">
        <v>0.1</v>
      </c>
      <c r="H3136" s="121">
        <v>6.19</v>
      </c>
      <c r="I3136" s="51">
        <f>ROUND(H3136*G3136,2)</f>
        <v>0.62</v>
      </c>
    </row>
    <row r="3137" spans="1:9" s="11" customFormat="1" ht="13.7" customHeight="1">
      <c r="A3137" s="135"/>
      <c r="B3137" s="261"/>
      <c r="C3137" s="261"/>
      <c r="D3137" s="261"/>
      <c r="F3137" s="177" t="s">
        <v>451</v>
      </c>
      <c r="G3137" s="178"/>
      <c r="H3137" s="179"/>
      <c r="I3137" s="200">
        <f>SUM(I3132:I3136)</f>
        <v>252.12</v>
      </c>
    </row>
    <row r="3138" spans="1:9" s="11" customFormat="1" ht="30" customHeight="1">
      <c r="A3138" s="196">
        <v>4426</v>
      </c>
      <c r="B3138" s="140"/>
      <c r="C3138" s="141" t="s">
        <v>28</v>
      </c>
      <c r="D3138" s="141" t="s">
        <v>410</v>
      </c>
      <c r="E3138" s="142" t="s">
        <v>411</v>
      </c>
      <c r="F3138" s="143" t="s">
        <v>19</v>
      </c>
      <c r="G3138" s="144">
        <f>'COMP. ELASTOMÉRICO'!G313</f>
        <v>76.92</v>
      </c>
      <c r="H3138" s="114">
        <v>76.92</v>
      </c>
      <c r="I3138" s="115"/>
    </row>
    <row r="3139" spans="1:9" s="11" customFormat="1" ht="9.9499999999999993" customHeight="1">
      <c r="A3139" s="135"/>
      <c r="B3139" s="261"/>
      <c r="C3139" s="261"/>
      <c r="D3139" s="261"/>
      <c r="E3139" s="44" t="s">
        <v>539</v>
      </c>
      <c r="F3139" s="45" t="s">
        <v>464</v>
      </c>
      <c r="G3139" s="147">
        <v>2</v>
      </c>
      <c r="H3139" s="133" t="s">
        <v>540</v>
      </c>
      <c r="I3139" s="51">
        <f>ROUND(H3139*G3139,2)</f>
        <v>37.74</v>
      </c>
    </row>
    <row r="3140" spans="1:9" s="11" customFormat="1" ht="9.9499999999999993" customHeight="1">
      <c r="A3140" s="135"/>
      <c r="B3140" s="261"/>
      <c r="C3140" s="261"/>
      <c r="D3140" s="261"/>
      <c r="E3140" s="44" t="s">
        <v>483</v>
      </c>
      <c r="F3140" s="45" t="s">
        <v>484</v>
      </c>
      <c r="G3140" s="147">
        <v>1</v>
      </c>
      <c r="H3140" s="133" t="s">
        <v>485</v>
      </c>
      <c r="I3140" s="51">
        <f>ROUND(H3140*G3140,2)</f>
        <v>14.47</v>
      </c>
    </row>
    <row r="3141" spans="1:9" s="11" customFormat="1" ht="9.9499999999999993" customHeight="1">
      <c r="A3141" s="135"/>
      <c r="B3141" s="261"/>
      <c r="C3141" s="261"/>
      <c r="D3141" s="261"/>
      <c r="E3141" s="44" t="s">
        <v>1243</v>
      </c>
      <c r="F3141" s="45" t="s">
        <v>53</v>
      </c>
      <c r="G3141" s="147">
        <v>1</v>
      </c>
      <c r="H3141" s="211">
        <v>14.92</v>
      </c>
      <c r="I3141" s="51">
        <f>ROUND(H3141*G3141,2)</f>
        <v>14.92</v>
      </c>
    </row>
    <row r="3142" spans="1:9" s="11" customFormat="1" ht="20.100000000000001" customHeight="1">
      <c r="A3142" s="135"/>
      <c r="B3142" s="261"/>
      <c r="C3142" s="261"/>
      <c r="D3142" s="261"/>
      <c r="E3142" s="44" t="s">
        <v>1244</v>
      </c>
      <c r="F3142" s="45" t="s">
        <v>19</v>
      </c>
      <c r="G3142" s="147">
        <v>1</v>
      </c>
      <c r="H3142" s="214">
        <v>5.86</v>
      </c>
      <c r="I3142" s="51">
        <f>ROUND(H3142*G3142,2)</f>
        <v>5.86</v>
      </c>
    </row>
    <row r="3143" spans="1:9" s="11" customFormat="1" ht="13.7" customHeight="1">
      <c r="A3143" s="135"/>
      <c r="B3143" s="261"/>
      <c r="C3143" s="261"/>
      <c r="D3143" s="261"/>
      <c r="F3143" s="177" t="s">
        <v>451</v>
      </c>
      <c r="G3143" s="178"/>
      <c r="H3143" s="179"/>
      <c r="I3143" s="200">
        <f>SUM(I3139:I3142)</f>
        <v>72.989999999999995</v>
      </c>
    </row>
    <row r="3144" spans="1:9" s="11" customFormat="1" ht="30" customHeight="1">
      <c r="A3144" s="196">
        <v>4427</v>
      </c>
      <c r="B3144" s="110" t="s">
        <v>412</v>
      </c>
      <c r="C3144" s="110" t="s">
        <v>12</v>
      </c>
      <c r="D3144" s="132">
        <v>96765</v>
      </c>
      <c r="E3144" s="111" t="str">
        <f>VLOOKUP(D3144,SERVIÇOS_AGOST!$A$7:$D$7425,2,0)</f>
        <v>ABRIGO PARA HIDRANTE, 90X60X17CM, COM REGISTRO GLOBO ANGULAR 45 GRAUS 2 1/2", ADAPTADOR STORZ 2 1/2", MANGUEIRA DE INCÊNDIO 20M, REDUÇÃO 2 1/2" X 1 1/2" E ESGUICHO EM LATÃO 1 1/2" - FORNECIMENTO E INSTALAÇÃO. AF_10/2020</v>
      </c>
      <c r="F3144" s="112" t="str">
        <f>VLOOKUP(D3144,SERVIÇOS_AGOST!$A$7:$D$7425,3,0)</f>
        <v>UN</v>
      </c>
      <c r="G3144" s="129">
        <f>VLOOKUP(D3144,SERVIÇOS_AGOST!$A$7:$D$7425,4,0)</f>
        <v>1562.31</v>
      </c>
      <c r="H3144" s="114">
        <v>1562.31</v>
      </c>
      <c r="I3144" s="115"/>
    </row>
    <row r="3145" spans="1:9" s="11" customFormat="1" ht="17.649999999999999" customHeight="1">
      <c r="A3145" s="135"/>
      <c r="B3145" s="16"/>
      <c r="C3145" s="16"/>
      <c r="D3145" s="16"/>
      <c r="E3145" s="50" t="s">
        <v>1245</v>
      </c>
      <c r="F3145" s="216" t="s">
        <v>297</v>
      </c>
      <c r="G3145" s="147">
        <v>4</v>
      </c>
      <c r="H3145" s="119" t="s">
        <v>1246</v>
      </c>
      <c r="I3145" s="51">
        <f t="shared" ref="I3145:I3153" si="107">ROUND(H3145*G3145,2)</f>
        <v>2.84</v>
      </c>
    </row>
    <row r="3146" spans="1:9" s="11" customFormat="1" ht="17.649999999999999" customHeight="1">
      <c r="A3146" s="135"/>
      <c r="B3146" s="16"/>
      <c r="C3146" s="16"/>
      <c r="D3146" s="16"/>
      <c r="E3146" s="50" t="s">
        <v>1247</v>
      </c>
      <c r="F3146" s="216" t="s">
        <v>297</v>
      </c>
      <c r="G3146" s="147">
        <v>1</v>
      </c>
      <c r="H3146" s="119" t="s">
        <v>1248</v>
      </c>
      <c r="I3146" s="51">
        <f t="shared" si="107"/>
        <v>65.14</v>
      </c>
    </row>
    <row r="3147" spans="1:9" s="11" customFormat="1" ht="25.7" customHeight="1">
      <c r="A3147" s="135"/>
      <c r="B3147" s="16"/>
      <c r="C3147" s="16"/>
      <c r="D3147" s="16"/>
      <c r="E3147" s="50" t="s">
        <v>1249</v>
      </c>
      <c r="F3147" s="216" t="s">
        <v>297</v>
      </c>
      <c r="G3147" s="147">
        <v>1</v>
      </c>
      <c r="H3147" s="119" t="s">
        <v>1250</v>
      </c>
      <c r="I3147" s="51">
        <f t="shared" si="107"/>
        <v>190</v>
      </c>
    </row>
    <row r="3148" spans="1:9" s="11" customFormat="1" ht="33.6" customHeight="1">
      <c r="A3148" s="135"/>
      <c r="B3148" s="16"/>
      <c r="C3148" s="16"/>
      <c r="D3148" s="16"/>
      <c r="E3148" s="50" t="s">
        <v>1251</v>
      </c>
      <c r="F3148" s="216" t="s">
        <v>297</v>
      </c>
      <c r="G3148" s="147">
        <v>1</v>
      </c>
      <c r="H3148" s="119" t="s">
        <v>1252</v>
      </c>
      <c r="I3148" s="51">
        <f t="shared" si="107"/>
        <v>412.89</v>
      </c>
    </row>
    <row r="3149" spans="1:9" s="11" customFormat="1" ht="17.649999999999999" customHeight="1">
      <c r="A3149" s="135"/>
      <c r="B3149" s="16"/>
      <c r="C3149" s="16"/>
      <c r="D3149" s="16"/>
      <c r="E3149" s="50" t="s">
        <v>1253</v>
      </c>
      <c r="F3149" s="216" t="s">
        <v>297</v>
      </c>
      <c r="G3149" s="147">
        <v>1</v>
      </c>
      <c r="H3149" s="119" t="s">
        <v>1254</v>
      </c>
      <c r="I3149" s="51">
        <f t="shared" si="107"/>
        <v>18.09</v>
      </c>
    </row>
    <row r="3150" spans="1:9" s="11" customFormat="1" ht="17.649999999999999" customHeight="1">
      <c r="A3150" s="135"/>
      <c r="B3150" s="16"/>
      <c r="C3150" s="16"/>
      <c r="D3150" s="16"/>
      <c r="E3150" s="50" t="s">
        <v>1255</v>
      </c>
      <c r="F3150" s="216" t="s">
        <v>297</v>
      </c>
      <c r="G3150" s="147">
        <v>1</v>
      </c>
      <c r="H3150" s="119" t="s">
        <v>1256</v>
      </c>
      <c r="I3150" s="51">
        <f t="shared" si="107"/>
        <v>420.95</v>
      </c>
    </row>
    <row r="3151" spans="1:9" s="11" customFormat="1" ht="17.649999999999999" customHeight="1">
      <c r="A3151" s="135"/>
      <c r="B3151" s="16"/>
      <c r="C3151" s="16"/>
      <c r="D3151" s="16"/>
      <c r="E3151" s="50" t="s">
        <v>1257</v>
      </c>
      <c r="F3151" s="216" t="s">
        <v>297</v>
      </c>
      <c r="G3151" s="147">
        <v>1</v>
      </c>
      <c r="H3151" s="119" t="s">
        <v>1258</v>
      </c>
      <c r="I3151" s="51">
        <f t="shared" si="107"/>
        <v>223.13</v>
      </c>
    </row>
    <row r="3152" spans="1:9" s="11" customFormat="1" ht="17.649999999999999" customHeight="1">
      <c r="A3152" s="135"/>
      <c r="B3152" s="16"/>
      <c r="C3152" s="16"/>
      <c r="D3152" s="16"/>
      <c r="E3152" s="50" t="s">
        <v>1259</v>
      </c>
      <c r="F3152" s="216" t="s">
        <v>464</v>
      </c>
      <c r="G3152" s="147">
        <v>3.0369999999999999</v>
      </c>
      <c r="H3152" s="214">
        <v>14.27</v>
      </c>
      <c r="I3152" s="51">
        <f t="shared" si="107"/>
        <v>43.34</v>
      </c>
    </row>
    <row r="3153" spans="1:9" s="11" customFormat="1" ht="13.7" customHeight="1">
      <c r="A3153" s="135"/>
      <c r="B3153" s="16"/>
      <c r="C3153" s="16"/>
      <c r="D3153" s="16"/>
      <c r="E3153" s="50" t="s">
        <v>1260</v>
      </c>
      <c r="F3153" s="216" t="s">
        <v>464</v>
      </c>
      <c r="G3153" s="147">
        <v>3.0369999999999999</v>
      </c>
      <c r="H3153" s="214">
        <v>18.260000000000002</v>
      </c>
      <c r="I3153" s="51">
        <f t="shared" si="107"/>
        <v>55.46</v>
      </c>
    </row>
    <row r="3154" spans="1:9" s="11" customFormat="1" ht="13.7" customHeight="1">
      <c r="A3154" s="135"/>
      <c r="B3154" s="16"/>
      <c r="C3154" s="16"/>
      <c r="D3154" s="16"/>
      <c r="E3154" s="124"/>
      <c r="F3154" s="177" t="s">
        <v>451</v>
      </c>
      <c r="G3154" s="178"/>
      <c r="H3154" s="179"/>
      <c r="I3154" s="200">
        <f>SUM(I3145:I3153)</f>
        <v>1431.84</v>
      </c>
    </row>
    <row r="3155" spans="1:9" s="11" customFormat="1" ht="25.7" customHeight="1">
      <c r="A3155" s="196">
        <v>4428</v>
      </c>
      <c r="B3155" s="110" t="s">
        <v>412</v>
      </c>
      <c r="C3155" s="110" t="s">
        <v>12</v>
      </c>
      <c r="D3155" s="132">
        <v>101912</v>
      </c>
      <c r="E3155" s="111" t="str">
        <f>VLOOKUP(D3155,SERVIÇOS_AGOST!$A$7:$D$7425,2,0)</f>
        <v>ABRIGO PARA HIDRANTE, 75X45X17CM, COM REGISTRO GLOBO ANGULAR 45 GRAUS 2 1/2", ADAPTADOR STORZ 2 1/2", MANGUEIRA DE INCÊNDIO 15M 2 1/2" E ESGUICHO EM LATÃO 2 1/2" - FORNECIMENTO E INSTALAÇÃO. AF_10/2020</v>
      </c>
      <c r="F3155" s="112" t="str">
        <f>VLOOKUP(D3155,SERVIÇOS_AGOST!$A$7:$D$7425,3,0)</f>
        <v>UN</v>
      </c>
      <c r="G3155" s="129">
        <f>VLOOKUP(D3155,SERVIÇOS_AGOST!$A$7:$D$7425,4,0)</f>
        <v>1953.63</v>
      </c>
      <c r="H3155" s="114">
        <v>1953.63</v>
      </c>
      <c r="I3155" s="115"/>
    </row>
    <row r="3156" spans="1:9" s="11" customFormat="1" ht="25.7" customHeight="1">
      <c r="A3156" s="135"/>
      <c r="B3156" s="16"/>
      <c r="C3156" s="16"/>
      <c r="D3156" s="16"/>
      <c r="E3156" s="50" t="s">
        <v>1261</v>
      </c>
      <c r="F3156" s="216" t="s">
        <v>297</v>
      </c>
      <c r="G3156" s="147">
        <v>1</v>
      </c>
      <c r="H3156" s="119" t="s">
        <v>1262</v>
      </c>
      <c r="I3156" s="51">
        <f t="shared" ref="I3156:I3164" si="108">ROUND(H3156*G3156,2)</f>
        <v>322.63</v>
      </c>
    </row>
    <row r="3157" spans="1:9" s="11" customFormat="1" ht="17.649999999999999" customHeight="1">
      <c r="A3157" s="135"/>
      <c r="B3157" s="16"/>
      <c r="C3157" s="16"/>
      <c r="D3157" s="16"/>
      <c r="E3157" s="50" t="s">
        <v>1263</v>
      </c>
      <c r="F3157" s="216" t="s">
        <v>297</v>
      </c>
      <c r="G3157" s="147">
        <v>1</v>
      </c>
      <c r="H3157" s="119" t="s">
        <v>1264</v>
      </c>
      <c r="I3157" s="51">
        <f t="shared" si="108"/>
        <v>83.23</v>
      </c>
    </row>
    <row r="3158" spans="1:9" s="11" customFormat="1" ht="25.7" customHeight="1">
      <c r="A3158" s="135"/>
      <c r="B3158" s="16"/>
      <c r="C3158" s="16"/>
      <c r="D3158" s="16"/>
      <c r="E3158" s="50" t="s">
        <v>1249</v>
      </c>
      <c r="F3158" s="216" t="s">
        <v>297</v>
      </c>
      <c r="G3158" s="147">
        <v>1</v>
      </c>
      <c r="H3158" s="119" t="s">
        <v>1250</v>
      </c>
      <c r="I3158" s="51">
        <f t="shared" si="108"/>
        <v>190</v>
      </c>
    </row>
    <row r="3159" spans="1:9" s="11" customFormat="1" ht="17.649999999999999" customHeight="1">
      <c r="A3159" s="135"/>
      <c r="B3159" s="16"/>
      <c r="C3159" s="16"/>
      <c r="D3159" s="16"/>
      <c r="E3159" s="50" t="s">
        <v>1253</v>
      </c>
      <c r="F3159" s="216" t="s">
        <v>297</v>
      </c>
      <c r="G3159" s="147">
        <v>1</v>
      </c>
      <c r="H3159" s="119" t="s">
        <v>1254</v>
      </c>
      <c r="I3159" s="51">
        <f t="shared" si="108"/>
        <v>18.09</v>
      </c>
    </row>
    <row r="3160" spans="1:9" s="11" customFormat="1" ht="17.649999999999999" customHeight="1">
      <c r="A3160" s="135"/>
      <c r="B3160" s="16"/>
      <c r="C3160" s="16"/>
      <c r="D3160" s="16"/>
      <c r="E3160" s="50" t="s">
        <v>1265</v>
      </c>
      <c r="F3160" s="216" t="s">
        <v>297</v>
      </c>
      <c r="G3160" s="147">
        <v>1</v>
      </c>
      <c r="H3160" s="119" t="s">
        <v>1266</v>
      </c>
      <c r="I3160" s="51">
        <f t="shared" si="108"/>
        <v>677.92</v>
      </c>
    </row>
    <row r="3161" spans="1:9" s="11" customFormat="1" ht="17.649999999999999" customHeight="1">
      <c r="A3161" s="135"/>
      <c r="B3161" s="16"/>
      <c r="C3161" s="16"/>
      <c r="D3161" s="16"/>
      <c r="E3161" s="50" t="s">
        <v>1267</v>
      </c>
      <c r="F3161" s="216" t="s">
        <v>297</v>
      </c>
      <c r="G3161" s="147">
        <v>1</v>
      </c>
      <c r="H3161" s="119" t="s">
        <v>1268</v>
      </c>
      <c r="I3161" s="51">
        <f t="shared" si="108"/>
        <v>271.42</v>
      </c>
    </row>
    <row r="3162" spans="1:9" s="11" customFormat="1" ht="25.7" customHeight="1">
      <c r="A3162" s="135"/>
      <c r="B3162" s="16"/>
      <c r="C3162" s="16"/>
      <c r="D3162" s="16"/>
      <c r="E3162" s="50" t="s">
        <v>1269</v>
      </c>
      <c r="F3162" s="216" t="s">
        <v>235</v>
      </c>
      <c r="G3162" s="147">
        <v>0.29399999999999998</v>
      </c>
      <c r="H3162" s="119" t="s">
        <v>1270</v>
      </c>
      <c r="I3162" s="51">
        <f t="shared" si="108"/>
        <v>182.35</v>
      </c>
    </row>
    <row r="3163" spans="1:9" s="11" customFormat="1" ht="17.649999999999999" customHeight="1">
      <c r="A3163" s="135"/>
      <c r="B3163" s="16"/>
      <c r="C3163" s="16"/>
      <c r="D3163" s="16"/>
      <c r="E3163" s="50" t="s">
        <v>1259</v>
      </c>
      <c r="F3163" s="216" t="s">
        <v>464</v>
      </c>
      <c r="G3163" s="147">
        <v>1.9053</v>
      </c>
      <c r="H3163" s="214">
        <v>14.27</v>
      </c>
      <c r="I3163" s="51">
        <f t="shared" si="108"/>
        <v>27.19</v>
      </c>
    </row>
    <row r="3164" spans="1:9" s="11" customFormat="1" ht="13.7" customHeight="1">
      <c r="A3164" s="135"/>
      <c r="B3164" s="16"/>
      <c r="C3164" s="16"/>
      <c r="D3164" s="16"/>
      <c r="E3164" s="50" t="s">
        <v>1260</v>
      </c>
      <c r="F3164" s="216" t="s">
        <v>464</v>
      </c>
      <c r="G3164" s="147">
        <v>1.9053</v>
      </c>
      <c r="H3164" s="214">
        <v>18.260000000000002</v>
      </c>
      <c r="I3164" s="51">
        <f t="shared" si="108"/>
        <v>34.79</v>
      </c>
    </row>
    <row r="3165" spans="1:9" s="11" customFormat="1" ht="13.7" customHeight="1">
      <c r="A3165" s="135"/>
      <c r="B3165" s="16"/>
      <c r="C3165" s="16"/>
      <c r="D3165" s="16"/>
      <c r="E3165" s="124"/>
      <c r="F3165" s="177" t="s">
        <v>451</v>
      </c>
      <c r="G3165" s="178"/>
      <c r="H3165" s="179"/>
      <c r="I3165" s="200">
        <f>SUM(I3156:I3164)</f>
        <v>1807.62</v>
      </c>
    </row>
    <row r="3166" spans="1:9" s="11" customFormat="1" ht="13.7" customHeight="1">
      <c r="A3166" s="196">
        <v>4429</v>
      </c>
      <c r="B3166" s="110" t="s">
        <v>412</v>
      </c>
      <c r="C3166" s="110" t="s">
        <v>12</v>
      </c>
      <c r="D3166" s="132">
        <v>101913</v>
      </c>
      <c r="E3166" s="111" t="str">
        <f>VLOOKUP(D3166,SERVIÇOS_AGOST!$A$7:$D$7425,2,0)</f>
        <v>CAIXA DE INCÊNDIO 45X75X17CM - FORNECIMENTO E INSTALAÇÃO. AF_10/2020</v>
      </c>
      <c r="F3166" s="112" t="str">
        <f>VLOOKUP(D3166,SERVIÇOS_AGOST!$A$7:$D$7425,3,0)</f>
        <v>UN</v>
      </c>
      <c r="G3166" s="129">
        <f>VLOOKUP(D3166,SERVIÇOS_AGOST!$A$7:$D$7425,4,0)</f>
        <v>513.84</v>
      </c>
      <c r="H3166" s="114">
        <v>513.84</v>
      </c>
      <c r="I3166" s="115"/>
    </row>
    <row r="3167" spans="1:9" s="11" customFormat="1" ht="25.7" customHeight="1">
      <c r="A3167" s="135"/>
      <c r="B3167" s="16"/>
      <c r="C3167" s="16"/>
      <c r="D3167" s="16"/>
      <c r="E3167" s="50" t="s">
        <v>1261</v>
      </c>
      <c r="F3167" s="216" t="s">
        <v>297</v>
      </c>
      <c r="G3167" s="147">
        <v>1</v>
      </c>
      <c r="H3167" s="119" t="s">
        <v>1262</v>
      </c>
      <c r="I3167" s="51">
        <f>ROUND(H3167*G3167,2)</f>
        <v>322.63</v>
      </c>
    </row>
    <row r="3168" spans="1:9" s="11" customFormat="1" ht="25.7" customHeight="1">
      <c r="A3168" s="135"/>
      <c r="B3168" s="16"/>
      <c r="C3168" s="16"/>
      <c r="D3168" s="16"/>
      <c r="E3168" s="50" t="s">
        <v>1269</v>
      </c>
      <c r="F3168" s="216" t="s">
        <v>235</v>
      </c>
      <c r="G3168" s="147">
        <v>2.9399999999999999E-2</v>
      </c>
      <c r="H3168" s="119" t="s">
        <v>1270</v>
      </c>
      <c r="I3168" s="51">
        <f>ROUND(H3168*G3168,2)</f>
        <v>18.23</v>
      </c>
    </row>
    <row r="3169" spans="1:9" s="11" customFormat="1" ht="17.649999999999999" customHeight="1">
      <c r="A3169" s="135"/>
      <c r="B3169" s="16"/>
      <c r="C3169" s="16"/>
      <c r="D3169" s="16"/>
      <c r="E3169" s="50" t="s">
        <v>1259</v>
      </c>
      <c r="F3169" s="216" t="s">
        <v>464</v>
      </c>
      <c r="G3169" s="147">
        <v>0.94889999999999997</v>
      </c>
      <c r="H3169" s="214">
        <v>14.27</v>
      </c>
      <c r="I3169" s="51">
        <f>ROUND(H3169*G3169,2)</f>
        <v>13.54</v>
      </c>
    </row>
    <row r="3170" spans="1:9" s="11" customFormat="1" ht="13.7" customHeight="1">
      <c r="A3170" s="135"/>
      <c r="B3170" s="16"/>
      <c r="C3170" s="16"/>
      <c r="D3170" s="16"/>
      <c r="E3170" s="50" t="s">
        <v>1260</v>
      </c>
      <c r="F3170" s="216" t="s">
        <v>464</v>
      </c>
      <c r="G3170" s="147">
        <v>0.94889999999999997</v>
      </c>
      <c r="H3170" s="214">
        <v>18.260000000000002</v>
      </c>
      <c r="I3170" s="51">
        <f>ROUND(H3170*G3170,2)</f>
        <v>17.329999999999998</v>
      </c>
    </row>
    <row r="3171" spans="1:9" s="11" customFormat="1" ht="13.7" customHeight="1">
      <c r="A3171" s="135"/>
      <c r="B3171" s="16"/>
      <c r="C3171" s="16"/>
      <c r="D3171" s="16"/>
      <c r="E3171" s="124"/>
      <c r="F3171" s="177" t="s">
        <v>451</v>
      </c>
      <c r="G3171" s="178"/>
      <c r="H3171" s="179"/>
      <c r="I3171" s="200">
        <f>SUM(I3167:I3170)</f>
        <v>371.73</v>
      </c>
    </row>
    <row r="3172" spans="1:9" s="11" customFormat="1" ht="13.7" customHeight="1">
      <c r="A3172" s="196">
        <v>4430</v>
      </c>
      <c r="B3172" s="110" t="s">
        <v>412</v>
      </c>
      <c r="C3172" s="110" t="s">
        <v>12</v>
      </c>
      <c r="D3172" s="132">
        <v>101914</v>
      </c>
      <c r="E3172" s="111" t="str">
        <f>VLOOKUP(D3172,SERVIÇOS_AGOST!$A$7:$D$7425,2,0)</f>
        <v>CAIXA DE INCÊNDIO 60X90X17CM - FORNECIMENTO E INSTALAÇÃO. AF_10/2020</v>
      </c>
      <c r="F3172" s="112" t="str">
        <f>VLOOKUP(D3172,SERVIÇOS_AGOST!$A$7:$D$7425,3,0)</f>
        <v>UN</v>
      </c>
      <c r="G3172" s="129">
        <f>VLOOKUP(D3172,SERVIÇOS_AGOST!$A$7:$D$7425,4,0)</f>
        <v>456.16</v>
      </c>
      <c r="H3172" s="114">
        <v>456.16</v>
      </c>
      <c r="I3172" s="115"/>
    </row>
    <row r="3173" spans="1:9" s="11" customFormat="1" ht="25.7" customHeight="1">
      <c r="A3173" s="135"/>
      <c r="B3173" s="16"/>
      <c r="C3173" s="16"/>
      <c r="D3173" s="16"/>
      <c r="E3173" s="50" t="s">
        <v>1271</v>
      </c>
      <c r="F3173" s="216" t="s">
        <v>297</v>
      </c>
      <c r="G3173" s="147">
        <v>1</v>
      </c>
      <c r="H3173" s="214">
        <v>358.7</v>
      </c>
      <c r="I3173" s="51">
        <f>ROUND(H3173*G3173,2)</f>
        <v>358.7</v>
      </c>
    </row>
    <row r="3174" spans="1:9" s="11" customFormat="1" ht="25.7" customHeight="1">
      <c r="A3174" s="135"/>
      <c r="B3174" s="16"/>
      <c r="C3174" s="16"/>
      <c r="D3174" s="16"/>
      <c r="E3174" s="50" t="s">
        <v>1269</v>
      </c>
      <c r="F3174" s="216" t="s">
        <v>235</v>
      </c>
      <c r="G3174" s="147">
        <v>0.03</v>
      </c>
      <c r="H3174" s="119" t="s">
        <v>1270</v>
      </c>
      <c r="I3174" s="51">
        <f>ROUND(H3174*G3174,2)</f>
        <v>18.61</v>
      </c>
    </row>
    <row r="3175" spans="1:9" s="11" customFormat="1" ht="17.649999999999999" customHeight="1">
      <c r="A3175" s="135"/>
      <c r="B3175" s="16"/>
      <c r="C3175" s="16"/>
      <c r="D3175" s="16"/>
      <c r="E3175" s="50" t="s">
        <v>1259</v>
      </c>
      <c r="F3175" s="216" t="s">
        <v>464</v>
      </c>
      <c r="G3175" s="147">
        <v>1</v>
      </c>
      <c r="H3175" s="214">
        <v>14.27</v>
      </c>
      <c r="I3175" s="51">
        <f>ROUND(H3175*G3175,2)</f>
        <v>14.27</v>
      </c>
    </row>
    <row r="3176" spans="1:9" s="11" customFormat="1" ht="13.7" customHeight="1">
      <c r="A3176" s="135"/>
      <c r="B3176" s="16"/>
      <c r="C3176" s="16"/>
      <c r="D3176" s="16"/>
      <c r="E3176" s="50" t="s">
        <v>1260</v>
      </c>
      <c r="F3176" s="216" t="s">
        <v>464</v>
      </c>
      <c r="G3176" s="147">
        <v>1</v>
      </c>
      <c r="H3176" s="214">
        <v>18.260000000000002</v>
      </c>
      <c r="I3176" s="51">
        <f>ROUND(H3176*G3176,2)</f>
        <v>18.260000000000002</v>
      </c>
    </row>
    <row r="3177" spans="1:9" s="11" customFormat="1" ht="13.7" customHeight="1">
      <c r="A3177" s="135"/>
      <c r="B3177" s="16"/>
      <c r="C3177" s="16"/>
      <c r="D3177" s="16"/>
      <c r="E3177" s="124"/>
      <c r="F3177" s="177" t="s">
        <v>451</v>
      </c>
      <c r="G3177" s="178"/>
      <c r="H3177" s="179"/>
      <c r="I3177" s="200">
        <f>SUM(I3173:I3176)</f>
        <v>409.84</v>
      </c>
    </row>
    <row r="3178" spans="1:9" s="11" customFormat="1" ht="17.649999999999999" customHeight="1">
      <c r="A3178" s="196">
        <v>4431</v>
      </c>
      <c r="B3178" s="110" t="s">
        <v>413</v>
      </c>
      <c r="C3178" s="110" t="s">
        <v>12</v>
      </c>
      <c r="D3178" s="132">
        <v>102115</v>
      </c>
      <c r="E3178" s="111" t="str">
        <f>VLOOKUP(D3178,SERVIÇOS_AGOST!$A$7:$D$7425,2,0)</f>
        <v>BOMBA CENTRÍFUGA, TRIFÁSICA, 1,5 CV OU 1,48 HP, HM 10 A 70 M, Q 1,8 A 5,3 M3/H - FORNECIMENTO E INSTALAÇÃO. AF_12/2020</v>
      </c>
      <c r="F3178" s="112" t="str">
        <f>VLOOKUP(D3178,SERVIÇOS_AGOST!$A$7:$D$7425,3,0)</f>
        <v>UN</v>
      </c>
      <c r="G3178" s="129">
        <f>VLOOKUP(D3178,SERVIÇOS_AGOST!$A$7:$D$7425,4,0)</f>
        <v>3502.43</v>
      </c>
      <c r="H3178" s="114">
        <v>3502.43</v>
      </c>
      <c r="I3178" s="115"/>
    </row>
    <row r="3179" spans="1:9" s="11" customFormat="1" ht="25.7" customHeight="1">
      <c r="A3179" s="135"/>
      <c r="B3179" s="16"/>
      <c r="C3179" s="16"/>
      <c r="D3179" s="16"/>
      <c r="E3179" s="50" t="s">
        <v>1272</v>
      </c>
      <c r="F3179" s="216" t="s">
        <v>297</v>
      </c>
      <c r="G3179" s="147">
        <v>1</v>
      </c>
      <c r="H3179" s="119" t="s">
        <v>1273</v>
      </c>
      <c r="I3179" s="51">
        <f t="shared" ref="I3179:I3186" si="109">ROUND(H3179*G3179,2)</f>
        <v>3162.53</v>
      </c>
    </row>
    <row r="3180" spans="1:9" s="11" customFormat="1" ht="30" customHeight="1">
      <c r="E3180" s="194" t="s">
        <v>1274</v>
      </c>
      <c r="F3180" s="231" t="s">
        <v>297</v>
      </c>
      <c r="G3180" s="257" t="s">
        <v>1275</v>
      </c>
      <c r="H3180" s="258" t="s">
        <v>1276</v>
      </c>
      <c r="I3180" s="51">
        <f t="shared" si="109"/>
        <v>4.5999999999999996</v>
      </c>
    </row>
    <row r="3181" spans="1:9" s="11" customFormat="1" ht="13.7" customHeight="1">
      <c r="A3181" s="135"/>
      <c r="B3181" s="16"/>
      <c r="C3181" s="16"/>
      <c r="D3181" s="16"/>
      <c r="E3181" s="50" t="s">
        <v>1277</v>
      </c>
      <c r="F3181" s="216" t="s">
        <v>53</v>
      </c>
      <c r="G3181" s="147">
        <v>0.2</v>
      </c>
      <c r="H3181" s="121">
        <v>4.5999999999999996</v>
      </c>
      <c r="I3181" s="51">
        <f t="shared" si="109"/>
        <v>0.92</v>
      </c>
    </row>
    <row r="3182" spans="1:9" s="11" customFormat="1" ht="13.7" customHeight="1">
      <c r="A3182" s="135"/>
      <c r="B3182" s="16"/>
      <c r="C3182" s="16"/>
      <c r="D3182" s="16"/>
      <c r="E3182" s="50" t="s">
        <v>1278</v>
      </c>
      <c r="F3182" s="216" t="s">
        <v>297</v>
      </c>
      <c r="G3182" s="147">
        <v>4</v>
      </c>
      <c r="H3182" s="119" t="s">
        <v>1279</v>
      </c>
      <c r="I3182" s="51">
        <f t="shared" si="109"/>
        <v>1.36</v>
      </c>
    </row>
    <row r="3183" spans="1:9" s="11" customFormat="1" ht="13.7" customHeight="1">
      <c r="A3183" s="135"/>
      <c r="B3183" s="16"/>
      <c r="C3183" s="16"/>
      <c r="D3183" s="16"/>
      <c r="E3183" s="50" t="s">
        <v>990</v>
      </c>
      <c r="F3183" s="216" t="s">
        <v>464</v>
      </c>
      <c r="G3183" s="147">
        <v>0.63300000000000001</v>
      </c>
      <c r="H3183" s="133" t="s">
        <v>992</v>
      </c>
      <c r="I3183" s="51">
        <f t="shared" si="109"/>
        <v>9.52</v>
      </c>
    </row>
    <row r="3184" spans="1:9" s="11" customFormat="1" ht="17.649999999999999" customHeight="1">
      <c r="A3184" s="135"/>
      <c r="B3184" s="16"/>
      <c r="C3184" s="16"/>
      <c r="D3184" s="16"/>
      <c r="E3184" s="50" t="s">
        <v>1259</v>
      </c>
      <c r="F3184" s="216" t="s">
        <v>464</v>
      </c>
      <c r="G3184" s="147">
        <v>3.2890000000000001</v>
      </c>
      <c r="H3184" s="214">
        <v>14.27</v>
      </c>
      <c r="I3184" s="51">
        <f t="shared" si="109"/>
        <v>46.93</v>
      </c>
    </row>
    <row r="3185" spans="1:9" s="11" customFormat="1" ht="13.7" customHeight="1">
      <c r="A3185" s="135"/>
      <c r="B3185" s="16"/>
      <c r="C3185" s="16"/>
      <c r="D3185" s="16"/>
      <c r="E3185" s="50" t="s">
        <v>871</v>
      </c>
      <c r="F3185" s="216" t="s">
        <v>464</v>
      </c>
      <c r="G3185" s="147">
        <v>0.63300000000000001</v>
      </c>
      <c r="H3185" s="210">
        <v>19.09</v>
      </c>
      <c r="I3185" s="51">
        <f t="shared" si="109"/>
        <v>12.08</v>
      </c>
    </row>
    <row r="3186" spans="1:9" s="11" customFormat="1" ht="9.9499999999999993" customHeight="1">
      <c r="E3186" s="194" t="s">
        <v>1260</v>
      </c>
      <c r="F3186" s="231" t="s">
        <v>464</v>
      </c>
      <c r="G3186" s="256" t="s">
        <v>1280</v>
      </c>
      <c r="H3186" s="214">
        <v>18.260000000000002</v>
      </c>
      <c r="I3186" s="51">
        <f t="shared" si="109"/>
        <v>60.06</v>
      </c>
    </row>
    <row r="3187" spans="1:9" s="11" customFormat="1" ht="13.7" customHeight="1">
      <c r="A3187" s="135"/>
      <c r="B3187" s="16"/>
      <c r="C3187" s="16"/>
      <c r="D3187" s="16"/>
      <c r="E3187" s="124"/>
      <c r="F3187" s="177" t="s">
        <v>451</v>
      </c>
      <c r="G3187" s="178"/>
      <c r="H3187" s="179"/>
      <c r="I3187" s="200">
        <f>SUM(I3179:I3186)</f>
        <v>3298</v>
      </c>
    </row>
    <row r="3188" spans="1:9" s="11" customFormat="1" ht="17.649999999999999" customHeight="1">
      <c r="A3188" s="196">
        <v>4432</v>
      </c>
      <c r="B3188" s="110" t="s">
        <v>413</v>
      </c>
      <c r="C3188" s="110" t="s">
        <v>12</v>
      </c>
      <c r="D3188" s="132">
        <v>102116</v>
      </c>
      <c r="E3188" s="111" t="str">
        <f>VLOOKUP(D3188,SERVIÇOS_AGOST!$A$7:$D$7425,2,0)</f>
        <v>BOMBA CENTRÍFUGA, TRIFÁSICA, 1,5 CV OU 1,48 HP, HM 10 A 24 M, Q 6,1 A 21,9 M3/H - FORNECIMENTO E INSTALAÇÃO. AF_12/2020</v>
      </c>
      <c r="F3188" s="112" t="str">
        <f>VLOOKUP(D3188,SERVIÇOS_AGOST!$A$7:$D$7425,3,0)</f>
        <v>UN</v>
      </c>
      <c r="G3188" s="129">
        <f>VLOOKUP(D3188,SERVIÇOS_AGOST!$A$7:$D$7425,4,0)</f>
        <v>2128.9499999999998</v>
      </c>
      <c r="H3188" s="114">
        <v>2128.9499999999998</v>
      </c>
      <c r="I3188" s="115"/>
    </row>
    <row r="3189" spans="1:9" s="11" customFormat="1" ht="25.7" customHeight="1">
      <c r="A3189" s="135"/>
      <c r="B3189" s="16"/>
      <c r="C3189" s="16"/>
      <c r="D3189" s="16"/>
      <c r="E3189" s="50" t="s">
        <v>1281</v>
      </c>
      <c r="F3189" s="216" t="s">
        <v>297</v>
      </c>
      <c r="G3189" s="147">
        <v>1</v>
      </c>
      <c r="H3189" s="119" t="s">
        <v>1282</v>
      </c>
      <c r="I3189" s="51">
        <f t="shared" ref="I3189:I3196" si="110">ROUND(H3189*G3189,2)</f>
        <v>1905.75</v>
      </c>
    </row>
    <row r="3190" spans="1:9" s="11" customFormat="1" ht="17.649999999999999" customHeight="1">
      <c r="A3190" s="135"/>
      <c r="B3190" s="16"/>
      <c r="C3190" s="16"/>
      <c r="D3190" s="16"/>
      <c r="E3190" s="50" t="s">
        <v>1274</v>
      </c>
      <c r="F3190" s="216" t="s">
        <v>297</v>
      </c>
      <c r="G3190" s="147">
        <v>4</v>
      </c>
      <c r="H3190" s="119" t="s">
        <v>1276</v>
      </c>
      <c r="I3190" s="51">
        <f t="shared" si="110"/>
        <v>4.5999999999999996</v>
      </c>
    </row>
    <row r="3191" spans="1:9" s="11" customFormat="1" ht="13.7" customHeight="1">
      <c r="A3191" s="135"/>
      <c r="B3191" s="16"/>
      <c r="C3191" s="16"/>
      <c r="D3191" s="16"/>
      <c r="E3191" s="50" t="s">
        <v>1277</v>
      </c>
      <c r="F3191" s="216" t="s">
        <v>53</v>
      </c>
      <c r="G3191" s="147">
        <v>0.2</v>
      </c>
      <c r="H3191" s="121">
        <v>4.5999999999999996</v>
      </c>
      <c r="I3191" s="51">
        <f t="shared" si="110"/>
        <v>0.92</v>
      </c>
    </row>
    <row r="3192" spans="1:9" s="11" customFormat="1" ht="9.9499999999999993" customHeight="1">
      <c r="E3192" s="194" t="s">
        <v>1278</v>
      </c>
      <c r="F3192" s="231" t="s">
        <v>297</v>
      </c>
      <c r="G3192" s="257" t="s">
        <v>1275</v>
      </c>
      <c r="H3192" s="258" t="s">
        <v>1279</v>
      </c>
      <c r="I3192" s="51">
        <f t="shared" si="110"/>
        <v>1.36</v>
      </c>
    </row>
    <row r="3193" spans="1:9" s="11" customFormat="1" ht="13.7" customHeight="1">
      <c r="A3193" s="135"/>
      <c r="B3193" s="16"/>
      <c r="C3193" s="16"/>
      <c r="D3193" s="16"/>
      <c r="E3193" s="50" t="s">
        <v>990</v>
      </c>
      <c r="F3193" s="216" t="s">
        <v>464</v>
      </c>
      <c r="G3193" s="147">
        <v>0.63300000000000001</v>
      </c>
      <c r="H3193" s="133" t="s">
        <v>992</v>
      </c>
      <c r="I3193" s="51">
        <f t="shared" si="110"/>
        <v>9.52</v>
      </c>
    </row>
    <row r="3194" spans="1:9" s="11" customFormat="1" ht="17.649999999999999" customHeight="1">
      <c r="A3194" s="135"/>
      <c r="B3194" s="16"/>
      <c r="C3194" s="16"/>
      <c r="D3194" s="16"/>
      <c r="E3194" s="50" t="s">
        <v>1259</v>
      </c>
      <c r="F3194" s="216" t="s">
        <v>464</v>
      </c>
      <c r="G3194" s="147">
        <v>2.202</v>
      </c>
      <c r="H3194" s="214">
        <v>14.27</v>
      </c>
      <c r="I3194" s="51">
        <f t="shared" si="110"/>
        <v>31.42</v>
      </c>
    </row>
    <row r="3195" spans="1:9" s="11" customFormat="1" ht="13.7" customHeight="1">
      <c r="A3195" s="135"/>
      <c r="B3195" s="16"/>
      <c r="C3195" s="16"/>
      <c r="D3195" s="16"/>
      <c r="E3195" s="50" t="s">
        <v>871</v>
      </c>
      <c r="F3195" s="216" t="s">
        <v>464</v>
      </c>
      <c r="G3195" s="147">
        <v>0.63300000000000001</v>
      </c>
      <c r="H3195" s="210">
        <v>19.09</v>
      </c>
      <c r="I3195" s="51">
        <f t="shared" si="110"/>
        <v>12.08</v>
      </c>
    </row>
    <row r="3196" spans="1:9" s="11" customFormat="1" ht="13.7" customHeight="1">
      <c r="A3196" s="135"/>
      <c r="B3196" s="16"/>
      <c r="C3196" s="16"/>
      <c r="D3196" s="16"/>
      <c r="E3196" s="50" t="s">
        <v>1260</v>
      </c>
      <c r="F3196" s="216" t="s">
        <v>464</v>
      </c>
      <c r="G3196" s="147">
        <v>2.202</v>
      </c>
      <c r="H3196" s="214">
        <v>18.260000000000002</v>
      </c>
      <c r="I3196" s="51">
        <f t="shared" si="110"/>
        <v>40.21</v>
      </c>
    </row>
    <row r="3197" spans="1:9" s="11" customFormat="1" ht="13.7" customHeight="1">
      <c r="A3197" s="135"/>
      <c r="B3197" s="16"/>
      <c r="C3197" s="16"/>
      <c r="D3197" s="16"/>
      <c r="E3197" s="124"/>
      <c r="F3197" s="177" t="s">
        <v>451</v>
      </c>
      <c r="G3197" s="178"/>
      <c r="H3197" s="179"/>
      <c r="I3197" s="200">
        <f>SUM(I3189:I3196)</f>
        <v>2005.86</v>
      </c>
    </row>
    <row r="3198" spans="1:9" s="11" customFormat="1" ht="20.100000000000001" customHeight="1">
      <c r="A3198" s="196">
        <v>4433</v>
      </c>
      <c r="B3198" s="110" t="s">
        <v>413</v>
      </c>
      <c r="C3198" s="110" t="s">
        <v>12</v>
      </c>
      <c r="D3198" s="132">
        <v>102118</v>
      </c>
      <c r="E3198" s="111" t="str">
        <f>VLOOKUP(D3198,SERVIÇOS_AGOST!$A$7:$D$7425,2,0)</f>
        <v>BOMBA CENTRÍFUGA, TRIFÁSICA, 3 CV OU 2,96 HP, HM 34 A 40 M, Q 8,6 A 14,8 M3/H - FORNECIMENTO E INSTALAÇÃO. AF_12/2020</v>
      </c>
      <c r="F3198" s="112" t="str">
        <f>VLOOKUP(D3198,SERVIÇOS_AGOST!$A$7:$D$7425,3,0)</f>
        <v>UN</v>
      </c>
      <c r="G3198" s="129">
        <f>VLOOKUP(D3198,SERVIÇOS_AGOST!$A$7:$D$7425,4,0)</f>
        <v>2933.52</v>
      </c>
      <c r="H3198" s="114">
        <v>2933.52</v>
      </c>
      <c r="I3198" s="115"/>
    </row>
    <row r="3199" spans="1:9" s="11" customFormat="1" ht="25.7" customHeight="1">
      <c r="A3199" s="135"/>
      <c r="B3199" s="16"/>
      <c r="C3199" s="16"/>
      <c r="D3199" s="16"/>
      <c r="E3199" s="50" t="s">
        <v>1283</v>
      </c>
      <c r="F3199" s="216" t="s">
        <v>297</v>
      </c>
      <c r="G3199" s="147">
        <v>1</v>
      </c>
      <c r="H3199" s="119" t="s">
        <v>1284</v>
      </c>
      <c r="I3199" s="51">
        <f t="shared" ref="I3199:I3206" si="111">ROUND(H3199*G3199,2)</f>
        <v>2659.12</v>
      </c>
    </row>
    <row r="3200" spans="1:9" s="11" customFormat="1" ht="17.649999999999999" customHeight="1">
      <c r="A3200" s="135"/>
      <c r="B3200" s="16"/>
      <c r="C3200" s="16"/>
      <c r="D3200" s="16"/>
      <c r="E3200" s="50" t="s">
        <v>1274</v>
      </c>
      <c r="F3200" s="216" t="s">
        <v>297</v>
      </c>
      <c r="G3200" s="147">
        <v>4</v>
      </c>
      <c r="H3200" s="119" t="s">
        <v>1276</v>
      </c>
      <c r="I3200" s="51">
        <f t="shared" si="111"/>
        <v>4.5999999999999996</v>
      </c>
    </row>
    <row r="3201" spans="1:9" s="11" customFormat="1" ht="13.7" customHeight="1">
      <c r="A3201" s="135"/>
      <c r="B3201" s="16"/>
      <c r="C3201" s="16"/>
      <c r="D3201" s="16"/>
      <c r="E3201" s="50" t="s">
        <v>1277</v>
      </c>
      <c r="F3201" s="216" t="s">
        <v>53</v>
      </c>
      <c r="G3201" s="147">
        <v>0.2</v>
      </c>
      <c r="H3201" s="121">
        <v>4.5999999999999996</v>
      </c>
      <c r="I3201" s="51">
        <f t="shared" si="111"/>
        <v>0.92</v>
      </c>
    </row>
    <row r="3202" spans="1:9" s="11" customFormat="1" ht="13.7" customHeight="1">
      <c r="A3202" s="135"/>
      <c r="B3202" s="16"/>
      <c r="C3202" s="16"/>
      <c r="D3202" s="16"/>
      <c r="E3202" s="50" t="s">
        <v>1278</v>
      </c>
      <c r="F3202" s="216" t="s">
        <v>297</v>
      </c>
      <c r="G3202" s="147">
        <v>4</v>
      </c>
      <c r="H3202" s="119" t="s">
        <v>1279</v>
      </c>
      <c r="I3202" s="51">
        <f t="shared" si="111"/>
        <v>1.36</v>
      </c>
    </row>
    <row r="3203" spans="1:9" s="11" customFormat="1" ht="13.7" customHeight="1">
      <c r="A3203" s="135"/>
      <c r="B3203" s="16"/>
      <c r="C3203" s="16"/>
      <c r="D3203" s="16"/>
      <c r="E3203" s="50" t="s">
        <v>990</v>
      </c>
      <c r="F3203" s="216" t="s">
        <v>464</v>
      </c>
      <c r="G3203" s="147">
        <v>0.63300000000000001</v>
      </c>
      <c r="H3203" s="133" t="s">
        <v>992</v>
      </c>
      <c r="I3203" s="51">
        <f t="shared" si="111"/>
        <v>9.52</v>
      </c>
    </row>
    <row r="3204" spans="1:9" s="11" customFormat="1" ht="20.100000000000001" customHeight="1">
      <c r="E3204" s="194" t="s">
        <v>1259</v>
      </c>
      <c r="F3204" s="231" t="s">
        <v>464</v>
      </c>
      <c r="G3204" s="256" t="s">
        <v>1285</v>
      </c>
      <c r="H3204" s="214">
        <v>14.27</v>
      </c>
      <c r="I3204" s="51">
        <f t="shared" si="111"/>
        <v>32.5</v>
      </c>
    </row>
    <row r="3205" spans="1:9" s="11" customFormat="1" ht="13.7" customHeight="1">
      <c r="A3205" s="135"/>
      <c r="B3205" s="16"/>
      <c r="C3205" s="16"/>
      <c r="D3205" s="16"/>
      <c r="E3205" s="50" t="s">
        <v>871</v>
      </c>
      <c r="F3205" s="216" t="s">
        <v>464</v>
      </c>
      <c r="G3205" s="147">
        <v>0.63300000000000001</v>
      </c>
      <c r="H3205" s="210">
        <v>19.09</v>
      </c>
      <c r="I3205" s="51">
        <f t="shared" si="111"/>
        <v>12.08</v>
      </c>
    </row>
    <row r="3206" spans="1:9" s="11" customFormat="1" ht="13.7" customHeight="1">
      <c r="A3206" s="135"/>
      <c r="B3206" s="16"/>
      <c r="C3206" s="16"/>
      <c r="D3206" s="16"/>
      <c r="E3206" s="50" t="s">
        <v>1260</v>
      </c>
      <c r="F3206" s="216" t="s">
        <v>464</v>
      </c>
      <c r="G3206" s="147">
        <v>2.2774000000000001</v>
      </c>
      <c r="H3206" s="214">
        <v>18.260000000000002</v>
      </c>
      <c r="I3206" s="51">
        <f t="shared" si="111"/>
        <v>41.59</v>
      </c>
    </row>
    <row r="3207" spans="1:9" s="11" customFormat="1" ht="13.7" customHeight="1">
      <c r="A3207" s="135"/>
      <c r="B3207" s="16"/>
      <c r="C3207" s="16"/>
      <c r="D3207" s="16"/>
      <c r="E3207" s="124"/>
      <c r="F3207" s="177" t="s">
        <v>451</v>
      </c>
      <c r="G3207" s="178"/>
      <c r="H3207" s="179"/>
      <c r="I3207" s="200">
        <f>SUM(I3199:I3206)</f>
        <v>2761.69</v>
      </c>
    </row>
    <row r="3208" spans="1:9" s="11" customFormat="1" ht="17.649999999999999" customHeight="1">
      <c r="A3208" s="196">
        <v>4434</v>
      </c>
      <c r="B3208" s="110" t="s">
        <v>413</v>
      </c>
      <c r="C3208" s="110" t="s">
        <v>12</v>
      </c>
      <c r="D3208" s="132">
        <v>102122</v>
      </c>
      <c r="E3208" s="111" t="str">
        <f>VLOOKUP(D3208,SERVIÇOS_AGOST!$A$7:$D$7425,2,0)</f>
        <v>BOMBA CENTRÍFUGA, TRIFÁSICA, 10 CV OU 9,86 HP, HM 85 A 140 M, Q 4,2 A 14,9 M3/H - FORNECIMENTO E INSTALAÇÃO. AF_12/2020</v>
      </c>
      <c r="F3208" s="112" t="str">
        <f>VLOOKUP(D3208,SERVIÇOS_AGOST!$A$7:$D$7425,3,0)</f>
        <v>UN</v>
      </c>
      <c r="G3208" s="129">
        <f>VLOOKUP(D3208,SERVIÇOS_AGOST!$A$7:$D$7425,4,0)</f>
        <v>10120.49</v>
      </c>
      <c r="H3208" s="114">
        <v>10120.49</v>
      </c>
      <c r="I3208" s="115"/>
    </row>
    <row r="3209" spans="1:9" s="11" customFormat="1" ht="25.7" customHeight="1">
      <c r="A3209" s="135"/>
      <c r="B3209" s="16"/>
      <c r="C3209" s="16"/>
      <c r="D3209" s="16"/>
      <c r="E3209" s="50" t="s">
        <v>1286</v>
      </c>
      <c r="F3209" s="216" t="s">
        <v>297</v>
      </c>
      <c r="G3209" s="147">
        <v>1</v>
      </c>
      <c r="H3209" s="119" t="s">
        <v>1287</v>
      </c>
      <c r="I3209" s="51">
        <f t="shared" ref="I3209:I3216" si="112">ROUND(H3209*G3209,2)</f>
        <v>9378.32</v>
      </c>
    </row>
    <row r="3210" spans="1:9" s="11" customFormat="1" ht="20.100000000000001" customHeight="1">
      <c r="E3210" s="194" t="s">
        <v>1274</v>
      </c>
      <c r="F3210" s="231" t="s">
        <v>297</v>
      </c>
      <c r="G3210" s="257" t="s">
        <v>1275</v>
      </c>
      <c r="H3210" s="258" t="s">
        <v>1276</v>
      </c>
      <c r="I3210" s="51">
        <f t="shared" si="112"/>
        <v>4.5999999999999996</v>
      </c>
    </row>
    <row r="3211" spans="1:9" s="11" customFormat="1" ht="13.7" customHeight="1">
      <c r="A3211" s="135"/>
      <c r="B3211" s="16"/>
      <c r="C3211" s="16"/>
      <c r="D3211" s="16"/>
      <c r="E3211" s="50" t="s">
        <v>1277</v>
      </c>
      <c r="F3211" s="216" t="s">
        <v>53</v>
      </c>
      <c r="G3211" s="147">
        <v>0.2</v>
      </c>
      <c r="H3211" s="121">
        <v>4.5999999999999996</v>
      </c>
      <c r="I3211" s="51">
        <f t="shared" si="112"/>
        <v>0.92</v>
      </c>
    </row>
    <row r="3212" spans="1:9" s="11" customFormat="1" ht="13.7" customHeight="1">
      <c r="A3212" s="135"/>
      <c r="B3212" s="16"/>
      <c r="C3212" s="16"/>
      <c r="D3212" s="16"/>
      <c r="E3212" s="50" t="s">
        <v>1278</v>
      </c>
      <c r="F3212" s="216" t="s">
        <v>297</v>
      </c>
      <c r="G3212" s="147">
        <v>4</v>
      </c>
      <c r="H3212" s="119" t="s">
        <v>1279</v>
      </c>
      <c r="I3212" s="51">
        <f t="shared" si="112"/>
        <v>1.36</v>
      </c>
    </row>
    <row r="3213" spans="1:9" s="11" customFormat="1" ht="13.7" customHeight="1">
      <c r="A3213" s="135"/>
      <c r="B3213" s="16"/>
      <c r="C3213" s="16"/>
      <c r="D3213" s="16"/>
      <c r="E3213" s="50" t="s">
        <v>990</v>
      </c>
      <c r="F3213" s="216" t="s">
        <v>464</v>
      </c>
      <c r="G3213" s="147">
        <v>0.63300000000000001</v>
      </c>
      <c r="H3213" s="133" t="s">
        <v>992</v>
      </c>
      <c r="I3213" s="51">
        <f t="shared" si="112"/>
        <v>9.52</v>
      </c>
    </row>
    <row r="3214" spans="1:9" s="11" customFormat="1" ht="17.649999999999999" customHeight="1">
      <c r="A3214" s="135"/>
      <c r="B3214" s="16"/>
      <c r="C3214" s="16"/>
      <c r="D3214" s="16"/>
      <c r="E3214" s="50" t="s">
        <v>1259</v>
      </c>
      <c r="F3214" s="216" t="s">
        <v>464</v>
      </c>
      <c r="G3214" s="147">
        <v>3.2890000000000001</v>
      </c>
      <c r="H3214" s="214">
        <v>14.27</v>
      </c>
      <c r="I3214" s="51">
        <f t="shared" si="112"/>
        <v>46.93</v>
      </c>
    </row>
    <row r="3215" spans="1:9" s="11" customFormat="1" ht="13.7" customHeight="1">
      <c r="A3215" s="135"/>
      <c r="B3215" s="16"/>
      <c r="C3215" s="16"/>
      <c r="D3215" s="16"/>
      <c r="E3215" s="50" t="s">
        <v>871</v>
      </c>
      <c r="F3215" s="216" t="s">
        <v>464</v>
      </c>
      <c r="G3215" s="147">
        <v>0.63300000000000001</v>
      </c>
      <c r="H3215" s="210">
        <v>19.09</v>
      </c>
      <c r="I3215" s="51">
        <f t="shared" si="112"/>
        <v>12.08</v>
      </c>
    </row>
    <row r="3216" spans="1:9" s="11" customFormat="1" ht="20.100000000000001" customHeight="1">
      <c r="E3216" s="194" t="s">
        <v>1260</v>
      </c>
      <c r="F3216" s="231" t="s">
        <v>464</v>
      </c>
      <c r="G3216" s="256" t="s">
        <v>1280</v>
      </c>
      <c r="H3216" s="214">
        <v>18.260000000000002</v>
      </c>
      <c r="I3216" s="51">
        <f t="shared" si="112"/>
        <v>60.06</v>
      </c>
    </row>
    <row r="3217" spans="1:9" s="11" customFormat="1" ht="13.7" customHeight="1">
      <c r="A3217" s="135"/>
      <c r="B3217" s="16"/>
      <c r="C3217" s="16"/>
      <c r="D3217" s="16"/>
      <c r="E3217" s="124"/>
      <c r="F3217" s="177" t="s">
        <v>451</v>
      </c>
      <c r="G3217" s="178"/>
      <c r="H3217" s="179"/>
      <c r="I3217" s="200">
        <f>SUM(I3209:I3216)</f>
        <v>9513.7900000000009</v>
      </c>
    </row>
    <row r="3218" spans="1:9" s="11" customFormat="1" ht="17.649999999999999" customHeight="1">
      <c r="A3218" s="196">
        <v>4435</v>
      </c>
      <c r="B3218" s="110" t="s">
        <v>413</v>
      </c>
      <c r="C3218" s="110" t="s">
        <v>12</v>
      </c>
      <c r="D3218" s="132">
        <v>89969</v>
      </c>
      <c r="E3218" s="111" t="str">
        <f>VLOOKUP(D3218,SERVIÇOS_AGOST!$A$7:$D$7425,2,0)</f>
        <v>KIT DE REGISTRO DE PRESSÃO BRUTO DE LATÃO ½", INCLUSIVE CONEXÕES,  ROSCÁVEL, INSTALADO EM RAMAL DE ÁGUA FRIA - FORNECIMENTO E INSTALAÇÃO. AF_12/2014</v>
      </c>
      <c r="F3218" s="112" t="str">
        <f>VLOOKUP(D3218,SERVIÇOS_AGOST!$A$7:$D$7425,3,0)</f>
        <v>UN</v>
      </c>
      <c r="G3218" s="129">
        <f>VLOOKUP(D3218,SERVIÇOS_AGOST!$A$7:$D$7425,4,0)</f>
        <v>39.08</v>
      </c>
      <c r="H3218" s="114">
        <v>39.08</v>
      </c>
      <c r="I3218" s="115"/>
    </row>
    <row r="3219" spans="1:9" s="11" customFormat="1" ht="17.649999999999999" customHeight="1">
      <c r="A3219" s="135"/>
      <c r="B3219" s="16"/>
      <c r="C3219" s="16"/>
      <c r="D3219" s="16"/>
      <c r="E3219" s="50" t="s">
        <v>1288</v>
      </c>
      <c r="F3219" s="216" t="s">
        <v>297</v>
      </c>
      <c r="G3219" s="147">
        <v>1</v>
      </c>
      <c r="H3219" s="214">
        <v>22.42</v>
      </c>
      <c r="I3219" s="51">
        <f>ROUND(H3219*G3219,2)</f>
        <v>22.42</v>
      </c>
    </row>
    <row r="3220" spans="1:9" s="11" customFormat="1" ht="17.649999999999999" customHeight="1">
      <c r="A3220" s="135"/>
      <c r="B3220" s="16"/>
      <c r="C3220" s="16"/>
      <c r="D3220" s="16"/>
      <c r="E3220" s="50" t="s">
        <v>1289</v>
      </c>
      <c r="F3220" s="216" t="s">
        <v>297</v>
      </c>
      <c r="G3220" s="147">
        <v>1</v>
      </c>
      <c r="H3220" s="119" t="s">
        <v>1290</v>
      </c>
      <c r="I3220" s="51">
        <f>ROUND(H3220*G3220,2)</f>
        <v>9.85</v>
      </c>
    </row>
    <row r="3221" spans="1:9" s="11" customFormat="1" ht="25.7" customHeight="1">
      <c r="A3221" s="135"/>
      <c r="B3221" s="16"/>
      <c r="C3221" s="16"/>
      <c r="D3221" s="16"/>
      <c r="E3221" s="50" t="s">
        <v>1291</v>
      </c>
      <c r="F3221" s="216" t="s">
        <v>297</v>
      </c>
      <c r="G3221" s="147">
        <v>1</v>
      </c>
      <c r="H3221" s="119" t="s">
        <v>1292</v>
      </c>
      <c r="I3221" s="51">
        <f>ROUND(H3221*G3221,2)</f>
        <v>4.6100000000000003</v>
      </c>
    </row>
    <row r="3222" spans="1:9" s="11" customFormat="1" ht="20.100000000000001" customHeight="1">
      <c r="F3222" s="177" t="s">
        <v>451</v>
      </c>
      <c r="G3222" s="178"/>
      <c r="H3222" s="179"/>
      <c r="I3222" s="200">
        <f>SUM(I3219:I3221)</f>
        <v>36.880000000000003</v>
      </c>
    </row>
    <row r="3223" spans="1:9" s="11" customFormat="1" ht="17.649999999999999" customHeight="1">
      <c r="A3223" s="196">
        <v>4436</v>
      </c>
      <c r="B3223" s="110" t="s">
        <v>413</v>
      </c>
      <c r="C3223" s="110" t="s">
        <v>12</v>
      </c>
      <c r="D3223" s="132">
        <v>89970</v>
      </c>
      <c r="E3223" s="111" t="str">
        <f>VLOOKUP(D3223,SERVIÇOS_AGOST!$A$7:$D$7425,2,0)</f>
        <v>KIT DE REGISTRO DE PRESSÃO BRUTO DE LATÃO ¾", INCLUSIVE CONEXÕES, ROSCÁVEL, INSTALADO EM RAMAL DE ÁGUA FRIA - FORNECIMENTO E INSTALAÇÃO. AF_12/2014</v>
      </c>
      <c r="F3223" s="112" t="str">
        <f>VLOOKUP(D3223,SERVIÇOS_AGOST!$A$7:$D$7425,3,0)</f>
        <v>UN</v>
      </c>
      <c r="G3223" s="129">
        <f>VLOOKUP(D3223,SERVIÇOS_AGOST!$A$7:$D$7425,4,0)</f>
        <v>41.4</v>
      </c>
      <c r="H3223" s="114">
        <v>41.4</v>
      </c>
      <c r="I3223" s="115"/>
    </row>
    <row r="3224" spans="1:9" s="11" customFormat="1" ht="17.649999999999999" customHeight="1">
      <c r="A3224" s="135"/>
      <c r="B3224" s="16"/>
      <c r="C3224" s="16"/>
      <c r="D3224" s="16"/>
      <c r="E3224" s="50" t="s">
        <v>1293</v>
      </c>
      <c r="F3224" s="216" t="s">
        <v>297</v>
      </c>
      <c r="G3224" s="147">
        <v>1</v>
      </c>
      <c r="H3224" s="214">
        <v>28.56</v>
      </c>
      <c r="I3224" s="51">
        <f>ROUND(H3224*G3224,2)</f>
        <v>28.56</v>
      </c>
    </row>
    <row r="3225" spans="1:9" s="11" customFormat="1" ht="25.7" customHeight="1">
      <c r="A3225" s="135"/>
      <c r="B3225" s="16"/>
      <c r="C3225" s="16"/>
      <c r="D3225" s="16"/>
      <c r="E3225" s="50" t="s">
        <v>1294</v>
      </c>
      <c r="F3225" s="216" t="s">
        <v>297</v>
      </c>
      <c r="G3225" s="147">
        <v>1</v>
      </c>
      <c r="H3225" s="119" t="s">
        <v>1295</v>
      </c>
      <c r="I3225" s="51">
        <f>ROUND(H3225*G3225,2)</f>
        <v>5.33</v>
      </c>
    </row>
    <row r="3226" spans="1:9" s="11" customFormat="1" ht="17.649999999999999" customHeight="1">
      <c r="A3226" s="135"/>
      <c r="B3226" s="16"/>
      <c r="C3226" s="16"/>
      <c r="D3226" s="16"/>
      <c r="E3226" s="50" t="s">
        <v>1296</v>
      </c>
      <c r="F3226" s="216" t="s">
        <v>297</v>
      </c>
      <c r="G3226" s="147">
        <v>1</v>
      </c>
      <c r="H3226" s="119" t="s">
        <v>1297</v>
      </c>
      <c r="I3226" s="51">
        <f>ROUND(H3226*G3226,2)</f>
        <v>6.08</v>
      </c>
    </row>
    <row r="3227" spans="1:9" s="11" customFormat="1" ht="13.7" customHeight="1">
      <c r="A3227" s="135"/>
      <c r="B3227" s="16"/>
      <c r="C3227" s="16"/>
      <c r="D3227" s="16"/>
      <c r="E3227" s="124"/>
      <c r="F3227" s="177" t="s">
        <v>451</v>
      </c>
      <c r="G3227" s="178"/>
      <c r="H3227" s="179"/>
      <c r="I3227" s="200">
        <f>SUM(I3224:I3226)</f>
        <v>39.97</v>
      </c>
    </row>
    <row r="3228" spans="1:9" s="11" customFormat="1" ht="20.100000000000001" customHeight="1">
      <c r="A3228" s="196">
        <v>4437</v>
      </c>
      <c r="B3228" s="110" t="s">
        <v>413</v>
      </c>
      <c r="C3228" s="110" t="s">
        <v>12</v>
      </c>
      <c r="D3228" s="132">
        <v>89971</v>
      </c>
      <c r="E3228" s="111" t="str">
        <f>VLOOKUP(D3228,SERVIÇOS_AGOST!$A$7:$D$7425,2,0)</f>
        <v>KIT DE REGISTRO DE GAVETA BRUTO DE LATÃO ½", INCLUSIVE CONEXÕES, ROSCÁVEL, INSTALADO EM RAMAL DE ÁGUA FRIA - FORNECIMENTO E INSTALAÇÃO. AF_12/2014</v>
      </c>
      <c r="F3228" s="112" t="str">
        <f>VLOOKUP(D3228,SERVIÇOS_AGOST!$A$7:$D$7425,3,0)</f>
        <v>UN</v>
      </c>
      <c r="G3228" s="129">
        <f>VLOOKUP(D3228,SERVIÇOS_AGOST!$A$7:$D$7425,4,0)</f>
        <v>42.28</v>
      </c>
      <c r="H3228" s="114">
        <v>42.28</v>
      </c>
      <c r="I3228" s="115"/>
    </row>
    <row r="3229" spans="1:9" s="11" customFormat="1" ht="17.649999999999999" customHeight="1">
      <c r="A3229" s="135"/>
      <c r="B3229" s="16"/>
      <c r="C3229" s="16"/>
      <c r="D3229" s="16"/>
      <c r="E3229" s="50" t="s">
        <v>1298</v>
      </c>
      <c r="F3229" s="216" t="s">
        <v>297</v>
      </c>
      <c r="G3229" s="147">
        <v>1</v>
      </c>
      <c r="H3229" s="214">
        <v>32.450000000000003</v>
      </c>
      <c r="I3229" s="51">
        <f>ROUND(H3229*G3229,2)</f>
        <v>32.450000000000003</v>
      </c>
    </row>
    <row r="3230" spans="1:9" s="11" customFormat="1" ht="25.7" customHeight="1">
      <c r="A3230" s="135"/>
      <c r="B3230" s="16"/>
      <c r="C3230" s="16"/>
      <c r="D3230" s="16"/>
      <c r="E3230" s="50" t="s">
        <v>1291</v>
      </c>
      <c r="F3230" s="216" t="s">
        <v>297</v>
      </c>
      <c r="G3230" s="147">
        <v>2</v>
      </c>
      <c r="H3230" s="119" t="s">
        <v>1292</v>
      </c>
      <c r="I3230" s="51">
        <f>ROUND(H3230*G3230,2)</f>
        <v>9.2200000000000006</v>
      </c>
    </row>
    <row r="3231" spans="1:9" s="11" customFormat="1" ht="13.7" customHeight="1">
      <c r="A3231" s="135"/>
      <c r="B3231" s="16"/>
      <c r="C3231" s="16"/>
      <c r="D3231" s="16"/>
      <c r="E3231" s="124"/>
      <c r="F3231" s="177" t="s">
        <v>451</v>
      </c>
      <c r="G3231" s="178"/>
      <c r="H3231" s="179"/>
      <c r="I3231" s="200">
        <f>SUM(I3229:I3230)</f>
        <v>41.67</v>
      </c>
    </row>
    <row r="3232" spans="1:9" s="11" customFormat="1" ht="17.649999999999999" customHeight="1">
      <c r="A3232" s="196">
        <v>4438</v>
      </c>
      <c r="B3232" s="110" t="s">
        <v>413</v>
      </c>
      <c r="C3232" s="110" t="s">
        <v>12</v>
      </c>
      <c r="D3232" s="132">
        <v>89972</v>
      </c>
      <c r="E3232" s="111" t="str">
        <f>VLOOKUP(D3232,SERVIÇOS_AGOST!$A$7:$D$7425,2,0)</f>
        <v>KIT DE REGISTRO DE GAVETA BRUTO DE LATÃO ¾", INCLUSIVE CONEXÕES, ROSCÁVEL, INSTALADO EM RAMAL DE ÁGUA FRIA - FORNECIMENTO E INSTALAÇÃO. AF_12/2014</v>
      </c>
      <c r="F3232" s="112" t="str">
        <f>VLOOKUP(D3232,SERVIÇOS_AGOST!$A$7:$D$7425,3,0)</f>
        <v>UN</v>
      </c>
      <c r="G3232" s="129">
        <f>VLOOKUP(D3232,SERVIÇOS_AGOST!$A$7:$D$7425,4,0)</f>
        <v>46.94</v>
      </c>
      <c r="H3232" s="114">
        <v>46.94</v>
      </c>
      <c r="I3232" s="115"/>
    </row>
    <row r="3233" spans="1:9" s="11" customFormat="1" ht="17.649999999999999" customHeight="1">
      <c r="A3233" s="135"/>
      <c r="B3233" s="16"/>
      <c r="C3233" s="16"/>
      <c r="D3233" s="16"/>
      <c r="E3233" s="50" t="s">
        <v>1299</v>
      </c>
      <c r="F3233" s="216" t="s">
        <v>297</v>
      </c>
      <c r="G3233" s="147">
        <v>1</v>
      </c>
      <c r="H3233" s="214">
        <v>35.42</v>
      </c>
      <c r="I3233" s="51">
        <f>ROUND(H3233*G3233,2)</f>
        <v>35.42</v>
      </c>
    </row>
    <row r="3234" spans="1:9" s="11" customFormat="1" ht="20.100000000000001" customHeight="1">
      <c r="E3234" s="194" t="s">
        <v>1294</v>
      </c>
      <c r="F3234" s="231" t="s">
        <v>297</v>
      </c>
      <c r="G3234" s="257" t="s">
        <v>1198</v>
      </c>
      <c r="H3234" s="258" t="s">
        <v>1295</v>
      </c>
      <c r="I3234" s="51">
        <f>ROUND(H3234*G3234,2)</f>
        <v>10.66</v>
      </c>
    </row>
    <row r="3235" spans="1:9" s="11" customFormat="1" ht="13.7" customHeight="1">
      <c r="A3235" s="135"/>
      <c r="B3235" s="16"/>
      <c r="C3235" s="16"/>
      <c r="D3235" s="16"/>
      <c r="E3235" s="124"/>
      <c r="F3235" s="177" t="s">
        <v>451</v>
      </c>
      <c r="G3235" s="178"/>
      <c r="H3235" s="179"/>
      <c r="I3235" s="200">
        <f>SUM(I3233:I3234)</f>
        <v>46.08</v>
      </c>
    </row>
    <row r="3236" spans="1:9" s="11" customFormat="1" ht="17.649999999999999" customHeight="1">
      <c r="A3236" s="196">
        <v>4439</v>
      </c>
      <c r="B3236" s="110" t="s">
        <v>413</v>
      </c>
      <c r="C3236" s="110" t="s">
        <v>12</v>
      </c>
      <c r="D3236" s="132">
        <v>102605</v>
      </c>
      <c r="E3236" s="111" t="str">
        <f>VLOOKUP(D3236,SERVIÇOS_AGOST!$A$7:$D$7425,2,0)</f>
        <v>CAIXA D´ÁGUA EM POLIETILENO, 500 LITROS - FORNECIMENTO E INSTALAÇÃO. AF_06/2021</v>
      </c>
      <c r="F3236" s="112" t="str">
        <f>VLOOKUP(D3236,SERVIÇOS_AGOST!$A$7:$D$7425,3,0)</f>
        <v>UN</v>
      </c>
      <c r="G3236" s="129">
        <f>VLOOKUP(D3236,SERVIÇOS_AGOST!$A$7:$D$7425,4,0)</f>
        <v>280.44</v>
      </c>
      <c r="H3236" s="114">
        <v>280.44</v>
      </c>
      <c r="I3236" s="115"/>
    </row>
    <row r="3237" spans="1:9" s="11" customFormat="1" ht="13.7" customHeight="1">
      <c r="A3237" s="135"/>
      <c r="B3237" s="16"/>
      <c r="C3237" s="16"/>
      <c r="D3237" s="16"/>
      <c r="E3237" s="50" t="s">
        <v>1300</v>
      </c>
      <c r="F3237" s="216" t="s">
        <v>297</v>
      </c>
      <c r="G3237" s="147">
        <v>1</v>
      </c>
      <c r="H3237" s="119" t="s">
        <v>1301</v>
      </c>
      <c r="I3237" s="51">
        <f>ROUND(H3237*G3237,2)</f>
        <v>275.58999999999997</v>
      </c>
    </row>
    <row r="3238" spans="1:9" s="11" customFormat="1" ht="17.649999999999999" customHeight="1">
      <c r="A3238" s="135"/>
      <c r="B3238" s="16"/>
      <c r="C3238" s="16"/>
      <c r="D3238" s="16"/>
      <c r="E3238" s="50" t="s">
        <v>1259</v>
      </c>
      <c r="F3238" s="216" t="s">
        <v>464</v>
      </c>
      <c r="G3238" s="147">
        <v>0.1052</v>
      </c>
      <c r="H3238" s="214">
        <v>14.27</v>
      </c>
      <c r="I3238" s="51">
        <f>ROUND(H3238*G3238,2)</f>
        <v>1.5</v>
      </c>
    </row>
    <row r="3239" spans="1:9" s="11" customFormat="1" ht="13.7" customHeight="1">
      <c r="A3239" s="135"/>
      <c r="B3239" s="16"/>
      <c r="C3239" s="16"/>
      <c r="D3239" s="16"/>
      <c r="E3239" s="50" t="s">
        <v>1260</v>
      </c>
      <c r="F3239" s="216" t="s">
        <v>464</v>
      </c>
      <c r="G3239" s="147">
        <v>0.1052</v>
      </c>
      <c r="H3239" s="214">
        <v>18.260000000000002</v>
      </c>
      <c r="I3239" s="51">
        <f>ROUND(H3239*G3239,2)</f>
        <v>1.92</v>
      </c>
    </row>
    <row r="3240" spans="1:9" s="11" customFormat="1" ht="20.100000000000001" customHeight="1">
      <c r="F3240" s="177" t="s">
        <v>451</v>
      </c>
      <c r="G3240" s="178"/>
      <c r="H3240" s="179"/>
      <c r="I3240" s="200">
        <f>SUM(I3237:I3239)</f>
        <v>279.01</v>
      </c>
    </row>
    <row r="3241" spans="1:9" s="11" customFormat="1" ht="17.649999999999999" customHeight="1">
      <c r="A3241" s="196">
        <v>4440</v>
      </c>
      <c r="B3241" s="110" t="s">
        <v>413</v>
      </c>
      <c r="C3241" s="110" t="s">
        <v>12</v>
      </c>
      <c r="D3241" s="132">
        <v>102607</v>
      </c>
      <c r="E3241" s="111" t="str">
        <f>VLOOKUP(D3241,SERVIÇOS_AGOST!$A$7:$D$7425,2,0)</f>
        <v>CAIXA D´ÁGUA EM POLIETILENO, 1000 LITROS - FORNECIMENTO E INSTALAÇÃO. AF_06/2021</v>
      </c>
      <c r="F3241" s="112" t="str">
        <f>VLOOKUP(D3241,SERVIÇOS_AGOST!$A$7:$D$7425,3,0)</f>
        <v>UN</v>
      </c>
      <c r="G3241" s="129">
        <f>VLOOKUP(D3241,SERVIÇOS_AGOST!$A$7:$D$7425,4,0)</f>
        <v>487.4</v>
      </c>
      <c r="H3241" s="114">
        <v>487.4</v>
      </c>
      <c r="I3241" s="115"/>
    </row>
    <row r="3242" spans="1:9" s="11" customFormat="1" ht="13.7" customHeight="1">
      <c r="A3242" s="135"/>
      <c r="B3242" s="16"/>
      <c r="C3242" s="16"/>
      <c r="D3242" s="16"/>
      <c r="E3242" s="50" t="s">
        <v>1302</v>
      </c>
      <c r="F3242" s="216" t="s">
        <v>297</v>
      </c>
      <c r="G3242" s="147">
        <v>1</v>
      </c>
      <c r="H3242" s="119" t="s">
        <v>1303</v>
      </c>
      <c r="I3242" s="51">
        <f>ROUND(H3242*G3242,2)</f>
        <v>480</v>
      </c>
    </row>
    <row r="3243" spans="1:9" s="11" customFormat="1" ht="17.649999999999999" customHeight="1">
      <c r="A3243" s="135"/>
      <c r="B3243" s="16"/>
      <c r="C3243" s="16"/>
      <c r="D3243" s="16"/>
      <c r="E3243" s="50" t="s">
        <v>1259</v>
      </c>
      <c r="F3243" s="216" t="s">
        <v>464</v>
      </c>
      <c r="G3243" s="147">
        <v>0.151</v>
      </c>
      <c r="H3243" s="214">
        <v>14.27</v>
      </c>
      <c r="I3243" s="51">
        <f>ROUND(H3243*G3243,2)</f>
        <v>2.15</v>
      </c>
    </row>
    <row r="3244" spans="1:9" s="11" customFormat="1" ht="13.7" customHeight="1">
      <c r="A3244" s="135"/>
      <c r="B3244" s="16"/>
      <c r="C3244" s="16"/>
      <c r="D3244" s="16"/>
      <c r="E3244" s="50" t="s">
        <v>1260</v>
      </c>
      <c r="F3244" s="216" t="s">
        <v>464</v>
      </c>
      <c r="G3244" s="147">
        <v>0.151</v>
      </c>
      <c r="H3244" s="214">
        <v>18.260000000000002</v>
      </c>
      <c r="I3244" s="51">
        <f>ROUND(H3244*G3244,2)</f>
        <v>2.76</v>
      </c>
    </row>
    <row r="3245" spans="1:9" s="11" customFormat="1" ht="13.7" customHeight="1">
      <c r="A3245" s="135"/>
      <c r="B3245" s="16"/>
      <c r="C3245" s="16"/>
      <c r="D3245" s="16"/>
      <c r="E3245" s="124"/>
      <c r="F3245" s="177" t="s">
        <v>451</v>
      </c>
      <c r="G3245" s="178"/>
      <c r="H3245" s="179"/>
      <c r="I3245" s="200">
        <f>SUM(I3242:I3244)</f>
        <v>484.90999999999997</v>
      </c>
    </row>
    <row r="3246" spans="1:9" s="11" customFormat="1" ht="20.100000000000001" customHeight="1">
      <c r="A3246" s="196">
        <v>4441</v>
      </c>
      <c r="B3246" s="110" t="s">
        <v>413</v>
      </c>
      <c r="C3246" s="110" t="s">
        <v>12</v>
      </c>
      <c r="D3246" s="132">
        <v>89358</v>
      </c>
      <c r="E3246" s="111" t="str">
        <f>VLOOKUP(D3246,SERVIÇOS_AGOST!$A$7:$D$7425,2,0)</f>
        <v>JOELHO 90 GRAUS, PVC, SOLDÁVEL, DN 20MM, INSTALADO EM RAMAL OU SUB-RAMAL DE ÁGUA - FORNECIMENTO E INSTALAÇÃO. AF_06/2022</v>
      </c>
      <c r="F3246" s="112" t="str">
        <f>VLOOKUP(D3246,SERVIÇOS_AGOST!$A$7:$D$7425,3,0)</f>
        <v>UN</v>
      </c>
      <c r="G3246" s="129">
        <f>VLOOKUP(D3246,SERVIÇOS_AGOST!$A$7:$D$7425,4,0)</f>
        <v>5.66</v>
      </c>
      <c r="H3246" s="114">
        <v>5.66</v>
      </c>
      <c r="I3246" s="115"/>
    </row>
    <row r="3247" spans="1:9" s="11" customFormat="1" ht="13.7" customHeight="1">
      <c r="A3247" s="135"/>
      <c r="B3247" s="16"/>
      <c r="C3247" s="16"/>
      <c r="D3247" s="16"/>
      <c r="E3247" s="50" t="s">
        <v>1304</v>
      </c>
      <c r="F3247" s="216" t="s">
        <v>297</v>
      </c>
      <c r="G3247" s="147">
        <v>4.7000000000000002E-3</v>
      </c>
      <c r="H3247" s="119" t="s">
        <v>1305</v>
      </c>
      <c r="I3247" s="51">
        <f t="shared" ref="I3247:I3252" si="113">ROUND(H3247*G3247,2)</f>
        <v>0.25</v>
      </c>
    </row>
    <row r="3248" spans="1:9" s="11" customFormat="1" ht="13.7" customHeight="1">
      <c r="A3248" s="135"/>
      <c r="B3248" s="16"/>
      <c r="C3248" s="16"/>
      <c r="D3248" s="16"/>
      <c r="E3248" s="50" t="s">
        <v>1306</v>
      </c>
      <c r="F3248" s="216" t="s">
        <v>297</v>
      </c>
      <c r="G3248" s="147">
        <v>1</v>
      </c>
      <c r="H3248" s="119" t="s">
        <v>1246</v>
      </c>
      <c r="I3248" s="51">
        <f t="shared" si="113"/>
        <v>0.71</v>
      </c>
    </row>
    <row r="3249" spans="1:9" s="11" customFormat="1" ht="13.7" customHeight="1">
      <c r="A3249" s="135"/>
      <c r="B3249" s="16"/>
      <c r="C3249" s="16"/>
      <c r="D3249" s="16"/>
      <c r="E3249" s="50" t="s">
        <v>1307</v>
      </c>
      <c r="F3249" s="216" t="s">
        <v>297</v>
      </c>
      <c r="G3249" s="147">
        <v>6.0000000000000001E-3</v>
      </c>
      <c r="H3249" s="119" t="s">
        <v>1308</v>
      </c>
      <c r="I3249" s="51">
        <f t="shared" si="113"/>
        <v>0.37</v>
      </c>
    </row>
    <row r="3250" spans="1:9" s="11" customFormat="1" ht="13.7" customHeight="1">
      <c r="A3250" s="135"/>
      <c r="B3250" s="16"/>
      <c r="C3250" s="16"/>
      <c r="D3250" s="16"/>
      <c r="E3250" s="50" t="s">
        <v>1309</v>
      </c>
      <c r="F3250" s="216" t="s">
        <v>297</v>
      </c>
      <c r="G3250" s="147">
        <v>2.9100000000000001E-2</v>
      </c>
      <c r="H3250" s="119" t="s">
        <v>1310</v>
      </c>
      <c r="I3250" s="51">
        <f t="shared" si="113"/>
        <v>0.05</v>
      </c>
    </row>
    <row r="3251" spans="1:9" s="11" customFormat="1" ht="17.649999999999999" customHeight="1">
      <c r="A3251" s="135"/>
      <c r="B3251" s="16"/>
      <c r="C3251" s="16"/>
      <c r="D3251" s="16"/>
      <c r="E3251" s="50" t="s">
        <v>1259</v>
      </c>
      <c r="F3251" s="216" t="s">
        <v>464</v>
      </c>
      <c r="G3251" s="147">
        <v>0.13109999999999999</v>
      </c>
      <c r="H3251" s="214">
        <v>14.27</v>
      </c>
      <c r="I3251" s="51">
        <f t="shared" si="113"/>
        <v>1.87</v>
      </c>
    </row>
    <row r="3252" spans="1:9" s="11" customFormat="1" ht="13.7" customHeight="1">
      <c r="E3252" s="194" t="s">
        <v>1260</v>
      </c>
      <c r="F3252" s="231" t="s">
        <v>464</v>
      </c>
      <c r="G3252" s="256" t="s">
        <v>1311</v>
      </c>
      <c r="H3252" s="214">
        <v>18.260000000000002</v>
      </c>
      <c r="I3252" s="51">
        <f t="shared" si="113"/>
        <v>2.39</v>
      </c>
    </row>
    <row r="3253" spans="1:9" s="11" customFormat="1" ht="13.7" customHeight="1">
      <c r="A3253" s="135"/>
      <c r="B3253" s="16"/>
      <c r="C3253" s="16"/>
      <c r="D3253" s="16"/>
      <c r="E3253" s="124"/>
      <c r="F3253" s="177" t="s">
        <v>451</v>
      </c>
      <c r="G3253" s="178"/>
      <c r="H3253" s="179"/>
      <c r="I3253" s="200">
        <f>SUM(I3247:I3252)</f>
        <v>5.6400000000000006</v>
      </c>
    </row>
    <row r="3254" spans="1:9" s="11" customFormat="1" ht="17.649999999999999" customHeight="1">
      <c r="A3254" s="196">
        <v>4442</v>
      </c>
      <c r="B3254" s="110" t="s">
        <v>413</v>
      </c>
      <c r="C3254" s="110" t="s">
        <v>12</v>
      </c>
      <c r="D3254" s="132">
        <v>89359</v>
      </c>
      <c r="E3254" s="111" t="str">
        <f>VLOOKUP(D3254,SERVIÇOS_AGOST!$A$7:$D$7425,2,0)</f>
        <v>JOELHO 45 GRAUS, PVC, SOLDÁVEL, DN 20MM, INSTALADO EM RAMAL OU SUB-RAMAL DE ÁGUA - FORNECIMENTO E INSTALAÇÃO. AF_06/2022</v>
      </c>
      <c r="F3254" s="112" t="str">
        <f>VLOOKUP(D3254,SERVIÇOS_AGOST!$A$7:$D$7425,3,0)</f>
        <v>UN</v>
      </c>
      <c r="G3254" s="129">
        <f>VLOOKUP(D3254,SERVIÇOS_AGOST!$A$7:$D$7425,4,0)</f>
        <v>6.14</v>
      </c>
      <c r="H3254" s="114">
        <v>6.14</v>
      </c>
      <c r="I3254" s="115"/>
    </row>
    <row r="3255" spans="1:9" s="11" customFormat="1" ht="13.7" customHeight="1">
      <c r="A3255" s="135"/>
      <c r="B3255" s="16"/>
      <c r="C3255" s="16"/>
      <c r="D3255" s="16"/>
      <c r="E3255" s="50" t="s">
        <v>1304</v>
      </c>
      <c r="F3255" s="216" t="s">
        <v>297</v>
      </c>
      <c r="G3255" s="147">
        <v>4.7000000000000002E-3</v>
      </c>
      <c r="H3255" s="119" t="s">
        <v>1305</v>
      </c>
      <c r="I3255" s="51">
        <f t="shared" ref="I3255:I3260" si="114">ROUND(H3255*G3255,2)</f>
        <v>0.25</v>
      </c>
    </row>
    <row r="3256" spans="1:9" s="11" customFormat="1" ht="13.7" customHeight="1">
      <c r="A3256" s="135"/>
      <c r="B3256" s="16"/>
      <c r="C3256" s="16"/>
      <c r="D3256" s="16"/>
      <c r="E3256" s="50" t="s">
        <v>1312</v>
      </c>
      <c r="F3256" s="216" t="s">
        <v>297</v>
      </c>
      <c r="G3256" s="147">
        <v>1</v>
      </c>
      <c r="H3256" s="119" t="s">
        <v>1313</v>
      </c>
      <c r="I3256" s="51">
        <f t="shared" si="114"/>
        <v>1.36</v>
      </c>
    </row>
    <row r="3257" spans="1:9" s="11" customFormat="1" ht="13.7" customHeight="1">
      <c r="A3257" s="135"/>
      <c r="B3257" s="16"/>
      <c r="C3257" s="16"/>
      <c r="D3257" s="16"/>
      <c r="E3257" s="50" t="s">
        <v>1307</v>
      </c>
      <c r="F3257" s="216" t="s">
        <v>297</v>
      </c>
      <c r="G3257" s="147">
        <v>6.0000000000000001E-3</v>
      </c>
      <c r="H3257" s="119" t="s">
        <v>1308</v>
      </c>
      <c r="I3257" s="51">
        <f t="shared" si="114"/>
        <v>0.37</v>
      </c>
    </row>
    <row r="3258" spans="1:9" s="11" customFormat="1" ht="13.7" customHeight="1">
      <c r="E3258" s="194" t="s">
        <v>1309</v>
      </c>
      <c r="F3258" s="231" t="s">
        <v>297</v>
      </c>
      <c r="G3258" s="257" t="s">
        <v>1314</v>
      </c>
      <c r="H3258" s="258" t="s">
        <v>1310</v>
      </c>
      <c r="I3258" s="51">
        <f t="shared" si="114"/>
        <v>0.05</v>
      </c>
    </row>
    <row r="3259" spans="1:9" s="11" customFormat="1" ht="17.649999999999999" customHeight="1">
      <c r="A3259" s="135"/>
      <c r="B3259" s="16"/>
      <c r="C3259" s="16"/>
      <c r="D3259" s="16"/>
      <c r="E3259" s="50" t="s">
        <v>1259</v>
      </c>
      <c r="F3259" s="216" t="s">
        <v>464</v>
      </c>
      <c r="G3259" s="147">
        <v>0.1</v>
      </c>
      <c r="H3259" s="214">
        <v>14.27</v>
      </c>
      <c r="I3259" s="51">
        <f t="shared" si="114"/>
        <v>1.43</v>
      </c>
    </row>
    <row r="3260" spans="1:9" s="11" customFormat="1" ht="13.7" customHeight="1">
      <c r="A3260" s="135"/>
      <c r="B3260" s="16"/>
      <c r="C3260" s="16"/>
      <c r="D3260" s="16"/>
      <c r="E3260" s="50" t="s">
        <v>1260</v>
      </c>
      <c r="F3260" s="216" t="s">
        <v>464</v>
      </c>
      <c r="G3260" s="147">
        <v>0.1</v>
      </c>
      <c r="H3260" s="214">
        <v>18.260000000000002</v>
      </c>
      <c r="I3260" s="51">
        <f t="shared" si="114"/>
        <v>1.83</v>
      </c>
    </row>
    <row r="3261" spans="1:9" s="11" customFormat="1" ht="13.7" customHeight="1">
      <c r="A3261" s="135"/>
      <c r="B3261" s="16"/>
      <c r="C3261" s="16"/>
      <c r="D3261" s="16"/>
      <c r="E3261" s="124"/>
      <c r="F3261" s="177" t="s">
        <v>451</v>
      </c>
      <c r="G3261" s="178"/>
      <c r="H3261" s="179"/>
      <c r="I3261" s="200">
        <f>SUM(I3255:I3260)</f>
        <v>5.29</v>
      </c>
    </row>
    <row r="3262" spans="1:9" s="11" customFormat="1" ht="17.649999999999999" customHeight="1">
      <c r="A3262" s="196">
        <v>4443</v>
      </c>
      <c r="B3262" s="110" t="s">
        <v>413</v>
      </c>
      <c r="C3262" s="110" t="s">
        <v>12</v>
      </c>
      <c r="D3262" s="132">
        <v>89360</v>
      </c>
      <c r="E3262" s="111" t="str">
        <f>VLOOKUP(D3262,SERVIÇOS_AGOST!$A$7:$D$7425,2,0)</f>
        <v>CURVA 90 GRAUS, PVC, SOLDÁVEL, DN 20MM, INSTALADO EM RAMAL OU SUB-RAMAL DE ÁGUA - FORNECIMENTO E INSTALAÇÃO. AF_06/2022</v>
      </c>
      <c r="F3262" s="112" t="str">
        <f>VLOOKUP(D3262,SERVIÇOS_AGOST!$A$7:$D$7425,3,0)</f>
        <v>UN</v>
      </c>
      <c r="G3262" s="129">
        <f>VLOOKUP(D3262,SERVIÇOS_AGOST!$A$7:$D$7425,4,0)</f>
        <v>8.16</v>
      </c>
      <c r="H3262" s="114">
        <v>8.16</v>
      </c>
      <c r="I3262" s="115"/>
    </row>
    <row r="3263" spans="1:9" s="11" customFormat="1" ht="13.7" customHeight="1">
      <c r="A3263" s="135"/>
      <c r="B3263" s="16"/>
      <c r="C3263" s="16"/>
      <c r="D3263" s="16"/>
      <c r="E3263" s="50" t="s">
        <v>1304</v>
      </c>
      <c r="F3263" s="216" t="s">
        <v>297</v>
      </c>
      <c r="G3263" s="147">
        <v>4.7000000000000002E-3</v>
      </c>
      <c r="H3263" s="119" t="s">
        <v>1305</v>
      </c>
      <c r="I3263" s="51">
        <f t="shared" ref="I3263:I3268" si="115">ROUND(H3263*G3263,2)</f>
        <v>0.25</v>
      </c>
    </row>
    <row r="3264" spans="1:9" s="11" customFormat="1" ht="13.7" customHeight="1">
      <c r="E3264" s="262" t="s">
        <v>1315</v>
      </c>
      <c r="F3264" s="231" t="s">
        <v>297</v>
      </c>
      <c r="G3264" s="257" t="s">
        <v>1147</v>
      </c>
      <c r="H3264" s="244">
        <v>2.83</v>
      </c>
      <c r="I3264" s="51">
        <f t="shared" si="115"/>
        <v>2.83</v>
      </c>
    </row>
    <row r="3265" spans="1:9" s="11" customFormat="1" ht="13.7" customHeight="1">
      <c r="A3265" s="135"/>
      <c r="B3265" s="16"/>
      <c r="C3265" s="16"/>
      <c r="D3265" s="16"/>
      <c r="E3265" s="50" t="s">
        <v>1307</v>
      </c>
      <c r="F3265" s="216" t="s">
        <v>297</v>
      </c>
      <c r="G3265" s="147">
        <v>6.0000000000000001E-3</v>
      </c>
      <c r="H3265" s="119" t="s">
        <v>1308</v>
      </c>
      <c r="I3265" s="51">
        <f t="shared" si="115"/>
        <v>0.37</v>
      </c>
    </row>
    <row r="3266" spans="1:9" s="11" customFormat="1" ht="13.7" customHeight="1">
      <c r="A3266" s="135"/>
      <c r="B3266" s="16"/>
      <c r="C3266" s="16"/>
      <c r="D3266" s="16"/>
      <c r="E3266" s="50" t="s">
        <v>1309</v>
      </c>
      <c r="F3266" s="216" t="s">
        <v>297</v>
      </c>
      <c r="G3266" s="147">
        <v>2.9100000000000001E-2</v>
      </c>
      <c r="H3266" s="119" t="s">
        <v>1310</v>
      </c>
      <c r="I3266" s="51">
        <f t="shared" si="115"/>
        <v>0.05</v>
      </c>
    </row>
    <row r="3267" spans="1:9" s="11" customFormat="1" ht="17.649999999999999" customHeight="1">
      <c r="A3267" s="135"/>
      <c r="B3267" s="16"/>
      <c r="C3267" s="16"/>
      <c r="D3267" s="16"/>
      <c r="E3267" s="50" t="s">
        <v>1259</v>
      </c>
      <c r="F3267" s="216" t="s">
        <v>464</v>
      </c>
      <c r="G3267" s="147">
        <v>0.13109999999999999</v>
      </c>
      <c r="H3267" s="214">
        <v>14.27</v>
      </c>
      <c r="I3267" s="51">
        <f t="shared" si="115"/>
        <v>1.87</v>
      </c>
    </row>
    <row r="3268" spans="1:9" s="11" customFormat="1" ht="13.7" customHeight="1">
      <c r="A3268" s="135"/>
      <c r="B3268" s="16"/>
      <c r="C3268" s="16"/>
      <c r="D3268" s="16"/>
      <c r="E3268" s="50" t="s">
        <v>1260</v>
      </c>
      <c r="F3268" s="216" t="s">
        <v>464</v>
      </c>
      <c r="G3268" s="147">
        <v>0.13109999999999999</v>
      </c>
      <c r="H3268" s="214">
        <v>18.260000000000002</v>
      </c>
      <c r="I3268" s="51">
        <f t="shared" si="115"/>
        <v>2.39</v>
      </c>
    </row>
    <row r="3269" spans="1:9" s="11" customFormat="1" ht="13.7" customHeight="1">
      <c r="A3269" s="135"/>
      <c r="B3269" s="16"/>
      <c r="C3269" s="16"/>
      <c r="D3269" s="16"/>
      <c r="E3269" s="124"/>
      <c r="F3269" s="177" t="s">
        <v>451</v>
      </c>
      <c r="G3269" s="178"/>
      <c r="H3269" s="179"/>
      <c r="I3269" s="200">
        <f>SUM(I3263:I3268)</f>
        <v>7.76</v>
      </c>
    </row>
    <row r="3270" spans="1:9" s="11" customFormat="1" ht="20.100000000000001" customHeight="1">
      <c r="A3270" s="196">
        <v>4444</v>
      </c>
      <c r="B3270" s="110" t="s">
        <v>413</v>
      </c>
      <c r="C3270" s="110" t="s">
        <v>12</v>
      </c>
      <c r="D3270" s="132">
        <v>89361</v>
      </c>
      <c r="E3270" s="111" t="str">
        <f>VLOOKUP(D3270,SERVIÇOS_AGOST!$A$7:$D$7425,2,0)</f>
        <v>CURVA 45 GRAUS, PVC, SOLDÁVEL, DN 20MM, INSTALADO EM RAMAL OU SUB-RAMAL DE ÁGUA - FORNECIMENTO E INSTALAÇÃO. AF_06/2022</v>
      </c>
      <c r="F3270" s="112" t="str">
        <f>VLOOKUP(D3270,SERVIÇOS_AGOST!$A$7:$D$7425,3,0)</f>
        <v>UN</v>
      </c>
      <c r="G3270" s="129">
        <f>VLOOKUP(D3270,SERVIÇOS_AGOST!$A$7:$D$7425,4,0)</f>
        <v>7.37</v>
      </c>
      <c r="H3270" s="114">
        <v>7.37</v>
      </c>
      <c r="I3270" s="115"/>
    </row>
    <row r="3271" spans="1:9" s="11" customFormat="1" ht="13.7" customHeight="1">
      <c r="A3271" s="135"/>
      <c r="B3271" s="16"/>
      <c r="C3271" s="16"/>
      <c r="D3271" s="16"/>
      <c r="E3271" s="50" t="s">
        <v>1304</v>
      </c>
      <c r="F3271" s="216" t="s">
        <v>297</v>
      </c>
      <c r="G3271" s="147">
        <v>4.7000000000000002E-3</v>
      </c>
      <c r="H3271" s="119" t="s">
        <v>1305</v>
      </c>
      <c r="I3271" s="51">
        <f t="shared" ref="I3271:I3276" si="116">ROUND(H3271*G3271,2)</f>
        <v>0.25</v>
      </c>
    </row>
    <row r="3272" spans="1:9" s="11" customFormat="1" ht="13.7" customHeight="1">
      <c r="A3272" s="135"/>
      <c r="B3272" s="16"/>
      <c r="C3272" s="16"/>
      <c r="D3272" s="16"/>
      <c r="E3272" s="215" t="s">
        <v>1316</v>
      </c>
      <c r="F3272" s="216" t="s">
        <v>297</v>
      </c>
      <c r="G3272" s="147">
        <v>1</v>
      </c>
      <c r="H3272" s="121">
        <v>2.12</v>
      </c>
      <c r="I3272" s="51">
        <f t="shared" si="116"/>
        <v>2.12</v>
      </c>
    </row>
    <row r="3273" spans="1:9" s="11" customFormat="1" ht="13.7" customHeight="1">
      <c r="A3273" s="135"/>
      <c r="B3273" s="16"/>
      <c r="C3273" s="16"/>
      <c r="D3273" s="16"/>
      <c r="E3273" s="50" t="s">
        <v>1307</v>
      </c>
      <c r="F3273" s="216" t="s">
        <v>297</v>
      </c>
      <c r="G3273" s="147">
        <v>6.0000000000000001E-3</v>
      </c>
      <c r="H3273" s="119" t="s">
        <v>1308</v>
      </c>
      <c r="I3273" s="51">
        <f t="shared" si="116"/>
        <v>0.37</v>
      </c>
    </row>
    <row r="3274" spans="1:9" s="11" customFormat="1" ht="13.7" customHeight="1">
      <c r="A3274" s="135"/>
      <c r="B3274" s="16"/>
      <c r="C3274" s="16"/>
      <c r="D3274" s="16"/>
      <c r="E3274" s="50" t="s">
        <v>1309</v>
      </c>
      <c r="F3274" s="216" t="s">
        <v>297</v>
      </c>
      <c r="G3274" s="147">
        <v>2.9100000000000001E-2</v>
      </c>
      <c r="H3274" s="119" t="s">
        <v>1310</v>
      </c>
      <c r="I3274" s="51">
        <f t="shared" si="116"/>
        <v>0.05</v>
      </c>
    </row>
    <row r="3275" spans="1:9" s="11" customFormat="1" ht="17.649999999999999" customHeight="1">
      <c r="A3275" s="135"/>
      <c r="B3275" s="16"/>
      <c r="C3275" s="16"/>
      <c r="D3275" s="16"/>
      <c r="E3275" s="50" t="s">
        <v>1259</v>
      </c>
      <c r="F3275" s="216" t="s">
        <v>464</v>
      </c>
      <c r="G3275" s="147">
        <v>0.13109999999999999</v>
      </c>
      <c r="H3275" s="214">
        <v>14.27</v>
      </c>
      <c r="I3275" s="51">
        <f t="shared" si="116"/>
        <v>1.87</v>
      </c>
    </row>
    <row r="3276" spans="1:9" s="11" customFormat="1" ht="13.7" customHeight="1">
      <c r="E3276" s="194" t="s">
        <v>1260</v>
      </c>
      <c r="F3276" s="231" t="s">
        <v>464</v>
      </c>
      <c r="G3276" s="256" t="s">
        <v>1311</v>
      </c>
      <c r="H3276" s="214">
        <v>18.260000000000002</v>
      </c>
      <c r="I3276" s="51">
        <f t="shared" si="116"/>
        <v>2.39</v>
      </c>
    </row>
    <row r="3277" spans="1:9" s="11" customFormat="1" ht="13.7" customHeight="1">
      <c r="A3277" s="135"/>
      <c r="B3277" s="16"/>
      <c r="C3277" s="16"/>
      <c r="D3277" s="16"/>
      <c r="E3277" s="124"/>
      <c r="F3277" s="177" t="s">
        <v>451</v>
      </c>
      <c r="G3277" s="178"/>
      <c r="H3277" s="179"/>
      <c r="I3277" s="200">
        <f>SUM(I3271:I3276)</f>
        <v>7.0500000000000007</v>
      </c>
    </row>
    <row r="3278" spans="1:9" s="11" customFormat="1" ht="17.649999999999999" customHeight="1">
      <c r="A3278" s="196">
        <v>4445</v>
      </c>
      <c r="B3278" s="110" t="s">
        <v>413</v>
      </c>
      <c r="C3278" s="110" t="s">
        <v>12</v>
      </c>
      <c r="D3278" s="132">
        <v>89362</v>
      </c>
      <c r="E3278" s="111" t="str">
        <f>VLOOKUP(D3278,SERVIÇOS_AGOST!$A$7:$D$7425,2,0)</f>
        <v>JOELHO 90 GRAUS, PVC, SOLDÁVEL, DN 25MM, INSTALADO EM RAMAL OU SUB-RAMAL DE ÁGUA - FORNECIMENTO E INSTALAÇÃO. AF_06/2022</v>
      </c>
      <c r="F3278" s="112" t="str">
        <f>VLOOKUP(D3278,SERVIÇOS_AGOST!$A$7:$D$7425,3,0)</f>
        <v>UN</v>
      </c>
      <c r="G3278" s="129">
        <f>VLOOKUP(D3278,SERVIÇOS_AGOST!$A$7:$D$7425,4,0)</f>
        <v>6.88</v>
      </c>
      <c r="H3278" s="114">
        <v>6.88</v>
      </c>
      <c r="I3278" s="115"/>
    </row>
    <row r="3279" spans="1:9" s="11" customFormat="1" ht="13.7" customHeight="1">
      <c r="A3279" s="135"/>
      <c r="B3279" s="16"/>
      <c r="C3279" s="16"/>
      <c r="D3279" s="16"/>
      <c r="E3279" s="50" t="s">
        <v>1304</v>
      </c>
      <c r="F3279" s="216" t="s">
        <v>297</v>
      </c>
      <c r="G3279" s="147">
        <v>7.1000000000000004E-3</v>
      </c>
      <c r="H3279" s="119" t="s">
        <v>1305</v>
      </c>
      <c r="I3279" s="51">
        <f t="shared" ref="I3279:I3284" si="117">ROUND(H3279*G3279,2)</f>
        <v>0.38</v>
      </c>
    </row>
    <row r="3280" spans="1:9" s="11" customFormat="1" ht="13.7" customHeight="1">
      <c r="A3280" s="135"/>
      <c r="B3280" s="16"/>
      <c r="C3280" s="16"/>
      <c r="D3280" s="16"/>
      <c r="E3280" s="50" t="s">
        <v>1317</v>
      </c>
      <c r="F3280" s="216" t="s">
        <v>297</v>
      </c>
      <c r="G3280" s="147">
        <v>1</v>
      </c>
      <c r="H3280" s="119" t="s">
        <v>1318</v>
      </c>
      <c r="I3280" s="51">
        <f t="shared" si="117"/>
        <v>0.88</v>
      </c>
    </row>
    <row r="3281" spans="1:9" s="11" customFormat="1" ht="13.7" customHeight="1">
      <c r="A3281" s="135"/>
      <c r="B3281" s="16"/>
      <c r="C3281" s="16"/>
      <c r="D3281" s="16"/>
      <c r="E3281" s="50" t="s">
        <v>1307</v>
      </c>
      <c r="F3281" s="216" t="s">
        <v>297</v>
      </c>
      <c r="G3281" s="147">
        <v>8.0000000000000002E-3</v>
      </c>
      <c r="H3281" s="119" t="s">
        <v>1308</v>
      </c>
      <c r="I3281" s="51">
        <f t="shared" si="117"/>
        <v>0.49</v>
      </c>
    </row>
    <row r="3282" spans="1:9" s="11" customFormat="1" ht="13.7" customHeight="1">
      <c r="E3282" s="194" t="s">
        <v>1309</v>
      </c>
      <c r="F3282" s="231" t="s">
        <v>297</v>
      </c>
      <c r="G3282" s="257" t="s">
        <v>1319</v>
      </c>
      <c r="H3282" s="258" t="s">
        <v>1310</v>
      </c>
      <c r="I3282" s="51">
        <f t="shared" si="117"/>
        <v>0.06</v>
      </c>
    </row>
    <row r="3283" spans="1:9" s="11" customFormat="1" ht="17.649999999999999" customHeight="1">
      <c r="A3283" s="135"/>
      <c r="B3283" s="16"/>
      <c r="C3283" s="16"/>
      <c r="D3283" s="16"/>
      <c r="E3283" s="50" t="s">
        <v>1259</v>
      </c>
      <c r="F3283" s="216" t="s">
        <v>464</v>
      </c>
      <c r="G3283" s="147">
        <v>0.152</v>
      </c>
      <c r="H3283" s="214">
        <v>14.27</v>
      </c>
      <c r="I3283" s="51">
        <f t="shared" si="117"/>
        <v>2.17</v>
      </c>
    </row>
    <row r="3284" spans="1:9" s="11" customFormat="1" ht="13.7" customHeight="1">
      <c r="A3284" s="135"/>
      <c r="B3284" s="16"/>
      <c r="C3284" s="16"/>
      <c r="D3284" s="16"/>
      <c r="E3284" s="50" t="s">
        <v>1260</v>
      </c>
      <c r="F3284" s="216" t="s">
        <v>464</v>
      </c>
      <c r="G3284" s="147">
        <v>0.152</v>
      </c>
      <c r="H3284" s="214">
        <v>18.260000000000002</v>
      </c>
      <c r="I3284" s="51">
        <f t="shared" si="117"/>
        <v>2.78</v>
      </c>
    </row>
    <row r="3285" spans="1:9" s="11" customFormat="1" ht="13.7" customHeight="1">
      <c r="A3285" s="135"/>
      <c r="B3285" s="16"/>
      <c r="C3285" s="16"/>
      <c r="D3285" s="16"/>
      <c r="E3285" s="124"/>
      <c r="F3285" s="177" t="s">
        <v>451</v>
      </c>
      <c r="G3285" s="178"/>
      <c r="H3285" s="179"/>
      <c r="I3285" s="200">
        <f>SUM(I3279:I3284)</f>
        <v>6.76</v>
      </c>
    </row>
    <row r="3286" spans="1:9" s="11" customFormat="1" ht="17.649999999999999" customHeight="1">
      <c r="A3286" s="196">
        <v>4446</v>
      </c>
      <c r="B3286" s="110" t="s">
        <v>413</v>
      </c>
      <c r="C3286" s="110" t="s">
        <v>12</v>
      </c>
      <c r="D3286" s="132">
        <v>89363</v>
      </c>
      <c r="E3286" s="111" t="str">
        <f>VLOOKUP(D3286,SERVIÇOS_AGOST!$A$7:$D$7425,2,0)</f>
        <v>JOELHO 45 GRAUS, PVC, SOLDÁVEL, DN 25MM, INSTALADO EM RAMAL OU SUB-RAMAL DE ÁGUA - FORNECIMENTO E INSTALAÇÃO. AF_06/2022</v>
      </c>
      <c r="F3286" s="112" t="str">
        <f>VLOOKUP(D3286,SERVIÇOS_AGOST!$A$7:$D$7425,3,0)</f>
        <v>UN</v>
      </c>
      <c r="G3286" s="129">
        <f>VLOOKUP(D3286,SERVIÇOS_AGOST!$A$7:$D$7425,4,0)</f>
        <v>7.91</v>
      </c>
      <c r="H3286" s="114">
        <v>7.91</v>
      </c>
      <c r="I3286" s="115"/>
    </row>
    <row r="3287" spans="1:9" s="11" customFormat="1" ht="13.7" customHeight="1">
      <c r="A3287" s="135"/>
      <c r="B3287" s="16"/>
      <c r="C3287" s="16"/>
      <c r="D3287" s="16"/>
      <c r="E3287" s="50" t="s">
        <v>1304</v>
      </c>
      <c r="F3287" s="216" t="s">
        <v>297</v>
      </c>
      <c r="G3287" s="147">
        <v>7.1000000000000004E-3</v>
      </c>
      <c r="H3287" s="119" t="s">
        <v>1305</v>
      </c>
      <c r="I3287" s="51">
        <f t="shared" ref="I3287:I3292" si="118">ROUND(H3287*G3287,2)</f>
        <v>0.38</v>
      </c>
    </row>
    <row r="3288" spans="1:9" s="11" customFormat="1" ht="13.7" customHeight="1">
      <c r="E3288" s="194" t="s">
        <v>1320</v>
      </c>
      <c r="F3288" s="231" t="s">
        <v>297</v>
      </c>
      <c r="G3288" s="257" t="s">
        <v>1147</v>
      </c>
      <c r="H3288" s="258" t="s">
        <v>1321</v>
      </c>
      <c r="I3288" s="51">
        <f t="shared" si="118"/>
        <v>1.81</v>
      </c>
    </row>
    <row r="3289" spans="1:9" s="11" customFormat="1" ht="13.7" customHeight="1">
      <c r="A3289" s="135"/>
      <c r="B3289" s="16"/>
      <c r="C3289" s="16"/>
      <c r="D3289" s="16"/>
      <c r="E3289" s="50" t="s">
        <v>1307</v>
      </c>
      <c r="F3289" s="216" t="s">
        <v>297</v>
      </c>
      <c r="G3289" s="147">
        <v>8.0000000000000002E-3</v>
      </c>
      <c r="H3289" s="119" t="s">
        <v>1308</v>
      </c>
      <c r="I3289" s="51">
        <f t="shared" si="118"/>
        <v>0.49</v>
      </c>
    </row>
    <row r="3290" spans="1:9" s="11" customFormat="1" ht="13.7" customHeight="1">
      <c r="A3290" s="135"/>
      <c r="B3290" s="16"/>
      <c r="C3290" s="16"/>
      <c r="D3290" s="16"/>
      <c r="E3290" s="50" t="s">
        <v>1309</v>
      </c>
      <c r="F3290" s="216" t="s">
        <v>297</v>
      </c>
      <c r="G3290" s="147">
        <v>3.3799999999999997E-2</v>
      </c>
      <c r="H3290" s="119" t="s">
        <v>1310</v>
      </c>
      <c r="I3290" s="51">
        <f t="shared" si="118"/>
        <v>0.06</v>
      </c>
    </row>
    <row r="3291" spans="1:9" s="11" customFormat="1" ht="17.649999999999999" customHeight="1">
      <c r="A3291" s="135"/>
      <c r="B3291" s="16"/>
      <c r="C3291" s="16"/>
      <c r="D3291" s="16"/>
      <c r="E3291" s="50" t="s">
        <v>1259</v>
      </c>
      <c r="F3291" s="216" t="s">
        <v>464</v>
      </c>
      <c r="G3291" s="147">
        <v>0.152</v>
      </c>
      <c r="H3291" s="214">
        <v>14.27</v>
      </c>
      <c r="I3291" s="51">
        <f t="shared" si="118"/>
        <v>2.17</v>
      </c>
    </row>
    <row r="3292" spans="1:9" s="11" customFormat="1" ht="13.7" customHeight="1">
      <c r="A3292" s="135"/>
      <c r="B3292" s="16"/>
      <c r="C3292" s="16"/>
      <c r="D3292" s="16"/>
      <c r="E3292" s="50" t="s">
        <v>1260</v>
      </c>
      <c r="F3292" s="216" t="s">
        <v>464</v>
      </c>
      <c r="G3292" s="147">
        <v>0.152</v>
      </c>
      <c r="H3292" s="214">
        <v>18.260000000000002</v>
      </c>
      <c r="I3292" s="51">
        <f t="shared" si="118"/>
        <v>2.78</v>
      </c>
    </row>
    <row r="3293" spans="1:9" s="11" customFormat="1" ht="13.7" customHeight="1">
      <c r="A3293" s="135"/>
      <c r="B3293" s="16"/>
      <c r="C3293" s="16"/>
      <c r="D3293" s="16"/>
      <c r="E3293" s="124"/>
      <c r="F3293" s="177" t="s">
        <v>451</v>
      </c>
      <c r="G3293" s="178"/>
      <c r="H3293" s="179"/>
      <c r="I3293" s="200">
        <f>SUM(I3287:I3292)</f>
        <v>7.6899999999999995</v>
      </c>
    </row>
    <row r="3294" spans="1:9" s="11" customFormat="1" ht="20.100000000000001" customHeight="1">
      <c r="A3294" s="196">
        <v>4447</v>
      </c>
      <c r="B3294" s="110" t="s">
        <v>413</v>
      </c>
      <c r="C3294" s="110" t="s">
        <v>12</v>
      </c>
      <c r="D3294" s="132">
        <v>89364</v>
      </c>
      <c r="E3294" s="111" t="str">
        <f>VLOOKUP(D3294,SERVIÇOS_AGOST!$A$7:$D$7425,2,0)</f>
        <v>CURVA 90 GRAUS, PVC, SOLDÁVEL, DN 25MM, INSTALADO EM RAMAL OU SUB-RAMAL DE ÁGUA - FORNECIMENTO E INSTALAÇÃO. AF_06/2022</v>
      </c>
      <c r="F3294" s="112" t="str">
        <f>VLOOKUP(D3294,SERVIÇOS_AGOST!$A$7:$D$7425,3,0)</f>
        <v>UN</v>
      </c>
      <c r="G3294" s="129">
        <f>VLOOKUP(D3294,SERVIÇOS_AGOST!$A$7:$D$7425,4,0)</f>
        <v>10.039999999999999</v>
      </c>
      <c r="H3294" s="114">
        <v>10.039999999999999</v>
      </c>
      <c r="I3294" s="115"/>
    </row>
    <row r="3295" spans="1:9" s="11" customFormat="1" ht="13.7" customHeight="1">
      <c r="A3295" s="135"/>
      <c r="B3295" s="16"/>
      <c r="C3295" s="16"/>
      <c r="D3295" s="16"/>
      <c r="E3295" s="50" t="s">
        <v>1304</v>
      </c>
      <c r="F3295" s="216" t="s">
        <v>297</v>
      </c>
      <c r="G3295" s="147">
        <v>7.1000000000000004E-3</v>
      </c>
      <c r="H3295" s="119" t="s">
        <v>1305</v>
      </c>
      <c r="I3295" s="51">
        <f t="shared" ref="I3295:I3300" si="119">ROUND(H3295*G3295,2)</f>
        <v>0.38</v>
      </c>
    </row>
    <row r="3296" spans="1:9" s="11" customFormat="1" ht="13.7" customHeight="1">
      <c r="A3296" s="135"/>
      <c r="B3296" s="16"/>
      <c r="C3296" s="16"/>
      <c r="D3296" s="16"/>
      <c r="E3296" s="215" t="s">
        <v>1322</v>
      </c>
      <c r="F3296" s="216" t="s">
        <v>297</v>
      </c>
      <c r="G3296" s="147">
        <v>1</v>
      </c>
      <c r="H3296" s="133" t="s">
        <v>1323</v>
      </c>
      <c r="I3296" s="51">
        <f t="shared" si="119"/>
        <v>3.59</v>
      </c>
    </row>
    <row r="3297" spans="1:9" s="11" customFormat="1" ht="13.7" customHeight="1">
      <c r="A3297" s="135"/>
      <c r="B3297" s="16"/>
      <c r="C3297" s="16"/>
      <c r="D3297" s="16"/>
      <c r="E3297" s="50" t="s">
        <v>1307</v>
      </c>
      <c r="F3297" s="216" t="s">
        <v>297</v>
      </c>
      <c r="G3297" s="147">
        <v>8.0000000000000002E-3</v>
      </c>
      <c r="H3297" s="119" t="s">
        <v>1308</v>
      </c>
      <c r="I3297" s="51">
        <f t="shared" si="119"/>
        <v>0.49</v>
      </c>
    </row>
    <row r="3298" spans="1:9" s="11" customFormat="1" ht="13.7" customHeight="1">
      <c r="A3298" s="135"/>
      <c r="B3298" s="16"/>
      <c r="C3298" s="16"/>
      <c r="D3298" s="16"/>
      <c r="E3298" s="50" t="s">
        <v>1309</v>
      </c>
      <c r="F3298" s="216" t="s">
        <v>297</v>
      </c>
      <c r="G3298" s="147">
        <v>3.3799999999999997E-2</v>
      </c>
      <c r="H3298" s="119" t="s">
        <v>1310</v>
      </c>
      <c r="I3298" s="51">
        <f t="shared" si="119"/>
        <v>0.06</v>
      </c>
    </row>
    <row r="3299" spans="1:9" s="11" customFormat="1" ht="17.649999999999999" customHeight="1">
      <c r="A3299" s="135"/>
      <c r="B3299" s="16"/>
      <c r="C3299" s="16"/>
      <c r="D3299" s="16"/>
      <c r="E3299" s="50" t="s">
        <v>1259</v>
      </c>
      <c r="F3299" s="216" t="s">
        <v>464</v>
      </c>
      <c r="G3299" s="147">
        <v>0.152</v>
      </c>
      <c r="H3299" s="214">
        <v>14.27</v>
      </c>
      <c r="I3299" s="51">
        <f t="shared" si="119"/>
        <v>2.17</v>
      </c>
    </row>
    <row r="3300" spans="1:9" s="11" customFormat="1" ht="13.7" customHeight="1">
      <c r="A3300" s="135"/>
      <c r="B3300" s="16"/>
      <c r="C3300" s="16"/>
      <c r="D3300" s="16"/>
      <c r="E3300" s="50" t="s">
        <v>1260</v>
      </c>
      <c r="F3300" s="216" t="s">
        <v>464</v>
      </c>
      <c r="G3300" s="147">
        <v>0.152</v>
      </c>
      <c r="H3300" s="214">
        <v>18.260000000000002</v>
      </c>
      <c r="I3300" s="51">
        <f t="shared" si="119"/>
        <v>2.78</v>
      </c>
    </row>
    <row r="3301" spans="1:9" s="11" customFormat="1" ht="13.7" customHeight="1">
      <c r="A3301" s="135"/>
      <c r="B3301" s="16"/>
      <c r="C3301" s="16"/>
      <c r="D3301" s="16"/>
      <c r="E3301" s="124"/>
      <c r="F3301" s="177" t="s">
        <v>451</v>
      </c>
      <c r="G3301" s="178"/>
      <c r="H3301" s="179"/>
      <c r="I3301" s="200">
        <f>SUM(I3295:I3300)</f>
        <v>9.4699999999999989</v>
      </c>
    </row>
    <row r="3302" spans="1:9" s="11" customFormat="1" ht="17.649999999999999" customHeight="1">
      <c r="A3302" s="196">
        <v>4448</v>
      </c>
      <c r="B3302" s="110" t="s">
        <v>413</v>
      </c>
      <c r="C3302" s="110" t="s">
        <v>12</v>
      </c>
      <c r="D3302" s="132">
        <v>89365</v>
      </c>
      <c r="E3302" s="111" t="str">
        <f>VLOOKUP(D3302,SERVIÇOS_AGOST!$A$7:$D$7425,2,0)</f>
        <v>CURVA 45 GRAUS, PVC, SOLDÁVEL, DN 25MM, INSTALADO EM RAMAL OU SUB-RAMAL DE ÁGUA - FORNECIMENTO E INSTALAÇÃO. AF_06/2022</v>
      </c>
      <c r="F3302" s="112" t="str">
        <f>VLOOKUP(D3302,SERVIÇOS_AGOST!$A$7:$D$7425,3,0)</f>
        <v>UN</v>
      </c>
      <c r="G3302" s="129">
        <f>VLOOKUP(D3302,SERVIÇOS_AGOST!$A$7:$D$7425,4,0)</f>
        <v>9.09</v>
      </c>
      <c r="H3302" s="114">
        <v>9.09</v>
      </c>
      <c r="I3302" s="115"/>
    </row>
    <row r="3303" spans="1:9" s="11" customFormat="1" ht="13.7" customHeight="1">
      <c r="A3303" s="135"/>
      <c r="B3303" s="16"/>
      <c r="C3303" s="16"/>
      <c r="D3303" s="16"/>
      <c r="E3303" s="50" t="s">
        <v>1304</v>
      </c>
      <c r="F3303" s="216" t="s">
        <v>297</v>
      </c>
      <c r="G3303" s="147">
        <v>7.1000000000000004E-3</v>
      </c>
      <c r="H3303" s="119" t="s">
        <v>1305</v>
      </c>
      <c r="I3303" s="51">
        <f t="shared" ref="I3303:I3308" si="120">ROUND(H3303*G3303,2)</f>
        <v>0.38</v>
      </c>
    </row>
    <row r="3304" spans="1:9" s="11" customFormat="1" ht="13.7" customHeight="1">
      <c r="A3304" s="135"/>
      <c r="B3304" s="16"/>
      <c r="C3304" s="16"/>
      <c r="D3304" s="16"/>
      <c r="E3304" s="215" t="s">
        <v>1324</v>
      </c>
      <c r="F3304" s="216" t="s">
        <v>297</v>
      </c>
      <c r="G3304" s="147">
        <v>1</v>
      </c>
      <c r="H3304" s="121">
        <v>2.8</v>
      </c>
      <c r="I3304" s="51">
        <f t="shared" si="120"/>
        <v>2.8</v>
      </c>
    </row>
    <row r="3305" spans="1:9" s="11" customFormat="1" ht="13.7" customHeight="1">
      <c r="A3305" s="135"/>
      <c r="B3305" s="16"/>
      <c r="C3305" s="16"/>
      <c r="D3305" s="16"/>
      <c r="E3305" s="50" t="s">
        <v>1307</v>
      </c>
      <c r="F3305" s="216" t="s">
        <v>297</v>
      </c>
      <c r="G3305" s="147">
        <v>8.0000000000000002E-3</v>
      </c>
      <c r="H3305" s="119" t="s">
        <v>1308</v>
      </c>
      <c r="I3305" s="51">
        <f t="shared" si="120"/>
        <v>0.49</v>
      </c>
    </row>
    <row r="3306" spans="1:9" s="11" customFormat="1" ht="13.7" customHeight="1">
      <c r="A3306" s="135"/>
      <c r="B3306" s="16"/>
      <c r="C3306" s="16"/>
      <c r="D3306" s="16"/>
      <c r="E3306" s="50" t="s">
        <v>1309</v>
      </c>
      <c r="F3306" s="216" t="s">
        <v>297</v>
      </c>
      <c r="G3306" s="147">
        <v>3.3799999999999997E-2</v>
      </c>
      <c r="H3306" s="119" t="s">
        <v>1310</v>
      </c>
      <c r="I3306" s="51">
        <f t="shared" si="120"/>
        <v>0.06</v>
      </c>
    </row>
    <row r="3307" spans="1:9" s="11" customFormat="1" ht="17.649999999999999" customHeight="1">
      <c r="A3307" s="135"/>
      <c r="B3307" s="16"/>
      <c r="C3307" s="16"/>
      <c r="D3307" s="16"/>
      <c r="E3307" s="50" t="s">
        <v>1259</v>
      </c>
      <c r="F3307" s="216" t="s">
        <v>464</v>
      </c>
      <c r="G3307" s="147">
        <v>0.152</v>
      </c>
      <c r="H3307" s="214">
        <v>14.27</v>
      </c>
      <c r="I3307" s="51">
        <f t="shared" si="120"/>
        <v>2.17</v>
      </c>
    </row>
    <row r="3308" spans="1:9" s="11" customFormat="1" ht="13.7" customHeight="1">
      <c r="A3308" s="135"/>
      <c r="B3308" s="16"/>
      <c r="C3308" s="16"/>
      <c r="D3308" s="16"/>
      <c r="E3308" s="50" t="s">
        <v>1260</v>
      </c>
      <c r="F3308" s="216" t="s">
        <v>464</v>
      </c>
      <c r="G3308" s="147">
        <v>0.152</v>
      </c>
      <c r="H3308" s="214">
        <v>18.260000000000002</v>
      </c>
      <c r="I3308" s="51">
        <f t="shared" si="120"/>
        <v>2.78</v>
      </c>
    </row>
    <row r="3309" spans="1:9" s="11" customFormat="1" ht="13.7" customHeight="1">
      <c r="A3309" s="135"/>
      <c r="B3309" s="16"/>
      <c r="C3309" s="16"/>
      <c r="D3309" s="16"/>
      <c r="E3309" s="124"/>
      <c r="F3309" s="177" t="s">
        <v>451</v>
      </c>
      <c r="G3309" s="178"/>
      <c r="H3309" s="179"/>
      <c r="I3309" s="200">
        <f>SUM(I3303:I3308)</f>
        <v>8.68</v>
      </c>
    </row>
    <row r="3310" spans="1:9" s="11" customFormat="1" ht="17.649999999999999" customHeight="1">
      <c r="A3310" s="196">
        <v>4449</v>
      </c>
      <c r="B3310" s="110" t="s">
        <v>413</v>
      </c>
      <c r="C3310" s="110" t="s">
        <v>12</v>
      </c>
      <c r="D3310" s="132">
        <v>89366</v>
      </c>
      <c r="E3310" s="111" t="str">
        <f>VLOOKUP(D3310,SERVIÇOS_AGOST!$A$7:$D$7425,2,0)</f>
        <v>JOELHO 90 GRAUS COM BUCHA DE LATÃO, PVC, SOLDÁVEL, DN 25MM, X 3/4  INSTALADO EM RAMAL OU SUB-RAMAL DE ÁGUA - FORNECIMENTO E INSTALAÇÃO. AF_06/2022</v>
      </c>
      <c r="F3310" s="112" t="str">
        <f>VLOOKUP(D3310,SERVIÇOS_AGOST!$A$7:$D$7425,3,0)</f>
        <v>UN</v>
      </c>
      <c r="G3310" s="129">
        <f>VLOOKUP(D3310,SERVIÇOS_AGOST!$A$7:$D$7425,4,0)</f>
        <v>15.2</v>
      </c>
      <c r="H3310" s="114">
        <v>15.2</v>
      </c>
      <c r="I3310" s="115"/>
    </row>
    <row r="3311" spans="1:9" s="11" customFormat="1" ht="13.7" customHeight="1">
      <c r="A3311" s="135"/>
      <c r="B3311" s="16"/>
      <c r="C3311" s="16"/>
      <c r="D3311" s="16"/>
      <c r="E3311" s="50" t="s">
        <v>1304</v>
      </c>
      <c r="F3311" s="216" t="s">
        <v>297</v>
      </c>
      <c r="G3311" s="147">
        <v>5.8999999999999999E-3</v>
      </c>
      <c r="H3311" s="119" t="s">
        <v>1305</v>
      </c>
      <c r="I3311" s="51">
        <f t="shared" ref="I3311:I3316" si="121">ROUND(H3311*G3311,2)</f>
        <v>0.32</v>
      </c>
    </row>
    <row r="3312" spans="1:9" s="11" customFormat="1" ht="17.649999999999999" customHeight="1">
      <c r="A3312" s="135"/>
      <c r="B3312" s="16"/>
      <c r="C3312" s="16"/>
      <c r="D3312" s="16"/>
      <c r="E3312" s="50" t="s">
        <v>1325</v>
      </c>
      <c r="F3312" s="216" t="s">
        <v>297</v>
      </c>
      <c r="G3312" s="147">
        <v>1</v>
      </c>
      <c r="H3312" s="119" t="s">
        <v>1326</v>
      </c>
      <c r="I3312" s="51">
        <f t="shared" si="121"/>
        <v>9.6999999999999993</v>
      </c>
    </row>
    <row r="3313" spans="1:9" s="11" customFormat="1" ht="13.7" customHeight="1">
      <c r="A3313" s="135"/>
      <c r="B3313" s="16"/>
      <c r="C3313" s="16"/>
      <c r="D3313" s="16"/>
      <c r="E3313" s="50" t="s">
        <v>1307</v>
      </c>
      <c r="F3313" s="216" t="s">
        <v>297</v>
      </c>
      <c r="G3313" s="147">
        <v>7.0000000000000001E-3</v>
      </c>
      <c r="H3313" s="119" t="s">
        <v>1308</v>
      </c>
      <c r="I3313" s="51">
        <f t="shared" si="121"/>
        <v>0.43</v>
      </c>
    </row>
    <row r="3314" spans="1:9" s="11" customFormat="1" ht="13.7" customHeight="1">
      <c r="A3314" s="135"/>
      <c r="B3314" s="16"/>
      <c r="C3314" s="16"/>
      <c r="D3314" s="16"/>
      <c r="E3314" s="50" t="s">
        <v>1309</v>
      </c>
      <c r="F3314" s="216" t="s">
        <v>297</v>
      </c>
      <c r="G3314" s="147">
        <v>3.3799999999999997E-2</v>
      </c>
      <c r="H3314" s="119" t="s">
        <v>1310</v>
      </c>
      <c r="I3314" s="51">
        <f t="shared" si="121"/>
        <v>0.06</v>
      </c>
    </row>
    <row r="3315" spans="1:9" s="11" customFormat="1" ht="17.649999999999999" customHeight="1">
      <c r="A3315" s="135"/>
      <c r="B3315" s="16"/>
      <c r="C3315" s="16"/>
      <c r="D3315" s="16"/>
      <c r="E3315" s="50" t="s">
        <v>1259</v>
      </c>
      <c r="F3315" s="216" t="s">
        <v>464</v>
      </c>
      <c r="G3315" s="147">
        <v>0.1416</v>
      </c>
      <c r="H3315" s="214">
        <v>14.27</v>
      </c>
      <c r="I3315" s="51">
        <f t="shared" si="121"/>
        <v>2.02</v>
      </c>
    </row>
    <row r="3316" spans="1:9" s="11" customFormat="1" ht="13.7" customHeight="1">
      <c r="A3316" s="135"/>
      <c r="B3316" s="16"/>
      <c r="C3316" s="16"/>
      <c r="D3316" s="16"/>
      <c r="E3316" s="50" t="s">
        <v>1260</v>
      </c>
      <c r="F3316" s="216" t="s">
        <v>464</v>
      </c>
      <c r="G3316" s="147">
        <v>0.1416</v>
      </c>
      <c r="H3316" s="214">
        <v>18.260000000000002</v>
      </c>
      <c r="I3316" s="51">
        <f t="shared" si="121"/>
        <v>2.59</v>
      </c>
    </row>
    <row r="3317" spans="1:9" s="11" customFormat="1" ht="20.100000000000001" customHeight="1">
      <c r="F3317" s="177" t="s">
        <v>451</v>
      </c>
      <c r="G3317" s="178"/>
      <c r="H3317" s="179"/>
      <c r="I3317" s="200">
        <f>SUM(I3311:I3316)</f>
        <v>15.12</v>
      </c>
    </row>
    <row r="3318" spans="1:9" s="11" customFormat="1" ht="17.649999999999999" customHeight="1">
      <c r="A3318" s="196">
        <v>4450</v>
      </c>
      <c r="B3318" s="110" t="s">
        <v>413</v>
      </c>
      <c r="C3318" s="110" t="s">
        <v>12</v>
      </c>
      <c r="D3318" s="132">
        <v>89367</v>
      </c>
      <c r="E3318" s="111" t="str">
        <f>VLOOKUP(D3318,SERVIÇOS_AGOST!$A$7:$D$7425,2,0)</f>
        <v>JOELHO 90 GRAUS, PVC, SOLDÁVEL, DN 32MM, INSTALADO EM RAMAL OU SUB-RAMAL DE ÁGUA - FORNECIMENTO E INSTALAÇÃO. AF_06/2022</v>
      </c>
      <c r="F3318" s="112" t="str">
        <f>VLOOKUP(D3318,SERVIÇOS_AGOST!$A$7:$D$7425,3,0)</f>
        <v>UN</v>
      </c>
      <c r="G3318" s="129">
        <f>VLOOKUP(D3318,SERVIÇOS_AGOST!$A$7:$D$7425,4,0)</f>
        <v>10.119999999999999</v>
      </c>
      <c r="H3318" s="114">
        <v>10.119999999999999</v>
      </c>
      <c r="I3318" s="115"/>
    </row>
    <row r="3319" spans="1:9" s="11" customFormat="1" ht="13.7" customHeight="1">
      <c r="A3319" s="135"/>
      <c r="B3319" s="16"/>
      <c r="C3319" s="16"/>
      <c r="D3319" s="16"/>
      <c r="E3319" s="50" t="s">
        <v>1304</v>
      </c>
      <c r="F3319" s="216" t="s">
        <v>297</v>
      </c>
      <c r="G3319" s="147">
        <v>9.4000000000000004E-3</v>
      </c>
      <c r="H3319" s="119" t="s">
        <v>1305</v>
      </c>
      <c r="I3319" s="51">
        <f t="shared" ref="I3319:I3324" si="122">ROUND(H3319*G3319,2)</f>
        <v>0.51</v>
      </c>
    </row>
    <row r="3320" spans="1:9" s="11" customFormat="1" ht="13.7" customHeight="1">
      <c r="A3320" s="135"/>
      <c r="B3320" s="16"/>
      <c r="C3320" s="16"/>
      <c r="D3320" s="16"/>
      <c r="E3320" s="50" t="s">
        <v>1327</v>
      </c>
      <c r="F3320" s="216" t="s">
        <v>297</v>
      </c>
      <c r="G3320" s="147">
        <v>1</v>
      </c>
      <c r="H3320" s="119" t="s">
        <v>1328</v>
      </c>
      <c r="I3320" s="51">
        <f t="shared" si="122"/>
        <v>2.92</v>
      </c>
    </row>
    <row r="3321" spans="1:9" s="11" customFormat="1" ht="13.7" customHeight="1">
      <c r="A3321" s="135"/>
      <c r="B3321" s="16"/>
      <c r="C3321" s="16"/>
      <c r="D3321" s="16"/>
      <c r="E3321" s="50" t="s">
        <v>1307</v>
      </c>
      <c r="F3321" s="216" t="s">
        <v>297</v>
      </c>
      <c r="G3321" s="147">
        <v>1.0999999999999999E-2</v>
      </c>
      <c r="H3321" s="119" t="s">
        <v>1308</v>
      </c>
      <c r="I3321" s="51">
        <f t="shared" si="122"/>
        <v>0.67</v>
      </c>
    </row>
    <row r="3322" spans="1:9" s="11" customFormat="1" ht="13.7" customHeight="1">
      <c r="A3322" s="135"/>
      <c r="B3322" s="16"/>
      <c r="C3322" s="16"/>
      <c r="D3322" s="16"/>
      <c r="E3322" s="50" t="s">
        <v>1309</v>
      </c>
      <c r="F3322" s="216" t="s">
        <v>297</v>
      </c>
      <c r="G3322" s="147">
        <v>4.0300000000000002E-2</v>
      </c>
      <c r="H3322" s="119" t="s">
        <v>1310</v>
      </c>
      <c r="I3322" s="51">
        <f t="shared" si="122"/>
        <v>7.0000000000000007E-2</v>
      </c>
    </row>
    <row r="3323" spans="1:9" s="11" customFormat="1" ht="17.649999999999999" customHeight="1">
      <c r="E3323" s="194" t="s">
        <v>1259</v>
      </c>
      <c r="F3323" s="231" t="s">
        <v>464</v>
      </c>
      <c r="G3323" s="256" t="s">
        <v>1329</v>
      </c>
      <c r="H3323" s="214">
        <v>14.27</v>
      </c>
      <c r="I3323" s="51">
        <f t="shared" si="122"/>
        <v>2.59</v>
      </c>
    </row>
    <row r="3324" spans="1:9" s="11" customFormat="1" ht="13.7" customHeight="1">
      <c r="A3324" s="135"/>
      <c r="B3324" s="16"/>
      <c r="C3324" s="16"/>
      <c r="D3324" s="16"/>
      <c r="E3324" s="50" t="s">
        <v>1260</v>
      </c>
      <c r="F3324" s="216" t="s">
        <v>464</v>
      </c>
      <c r="G3324" s="147">
        <v>0.1812</v>
      </c>
      <c r="H3324" s="214">
        <v>18.260000000000002</v>
      </c>
      <c r="I3324" s="51">
        <f t="shared" si="122"/>
        <v>3.31</v>
      </c>
    </row>
    <row r="3325" spans="1:9" s="11" customFormat="1" ht="13.7" customHeight="1">
      <c r="A3325" s="135"/>
      <c r="B3325" s="16"/>
      <c r="C3325" s="16"/>
      <c r="D3325" s="16"/>
      <c r="E3325" s="124"/>
      <c r="F3325" s="177" t="s">
        <v>451</v>
      </c>
      <c r="G3325" s="178"/>
      <c r="H3325" s="179"/>
      <c r="I3325" s="200">
        <f>SUM(I3319:I3324)</f>
        <v>10.07</v>
      </c>
    </row>
    <row r="3326" spans="1:9" s="11" customFormat="1" ht="17.649999999999999" customHeight="1">
      <c r="A3326" s="196">
        <v>4451</v>
      </c>
      <c r="B3326" s="110" t="s">
        <v>413</v>
      </c>
      <c r="C3326" s="110" t="s">
        <v>12</v>
      </c>
      <c r="D3326" s="132">
        <v>89368</v>
      </c>
      <c r="E3326" s="111" t="str">
        <f>VLOOKUP(D3326,SERVIÇOS_AGOST!$A$7:$D$7425,2,0)</f>
        <v>JOELHO 45 GRAUS, PVC, SOLDÁVEL, DN 32MM, INSTALADO EM RAMAL OU SUB-RAMAL DE ÁGUA - FORNECIMENTO E INSTALAÇÃO. AF_06/2022</v>
      </c>
      <c r="F3326" s="112" t="str">
        <f>VLOOKUP(D3326,SERVIÇOS_AGOST!$A$7:$D$7425,3,0)</f>
        <v>UN</v>
      </c>
      <c r="G3326" s="129">
        <f>VLOOKUP(D3326,SERVIÇOS_AGOST!$A$7:$D$7425,4,0)</f>
        <v>13.01</v>
      </c>
      <c r="H3326" s="114">
        <v>13.01</v>
      </c>
      <c r="I3326" s="115"/>
    </row>
    <row r="3327" spans="1:9" s="11" customFormat="1" ht="13.7" customHeight="1">
      <c r="A3327" s="135"/>
      <c r="B3327" s="16"/>
      <c r="C3327" s="16"/>
      <c r="D3327" s="16"/>
      <c r="E3327" s="50" t="s">
        <v>1304</v>
      </c>
      <c r="F3327" s="216" t="s">
        <v>297</v>
      </c>
      <c r="G3327" s="147">
        <v>9.4000000000000004E-3</v>
      </c>
      <c r="H3327" s="119" t="s">
        <v>1305</v>
      </c>
      <c r="I3327" s="51">
        <f t="shared" ref="I3327:I3332" si="123">ROUND(H3327*G3327,2)</f>
        <v>0.51</v>
      </c>
    </row>
    <row r="3328" spans="1:9" s="11" customFormat="1" ht="13.7" customHeight="1">
      <c r="A3328" s="135"/>
      <c r="B3328" s="16"/>
      <c r="C3328" s="16"/>
      <c r="D3328" s="16"/>
      <c r="E3328" s="50" t="s">
        <v>1330</v>
      </c>
      <c r="F3328" s="216" t="s">
        <v>297</v>
      </c>
      <c r="G3328" s="147">
        <v>1</v>
      </c>
      <c r="H3328" s="119" t="s">
        <v>1331</v>
      </c>
      <c r="I3328" s="51">
        <f t="shared" si="123"/>
        <v>4.99</v>
      </c>
    </row>
    <row r="3329" spans="1:9" s="11" customFormat="1" ht="13.7" customHeight="1">
      <c r="E3329" s="194" t="s">
        <v>1307</v>
      </c>
      <c r="F3329" s="231" t="s">
        <v>297</v>
      </c>
      <c r="G3329" s="257" t="s">
        <v>1332</v>
      </c>
      <c r="H3329" s="258" t="s">
        <v>1308</v>
      </c>
      <c r="I3329" s="51">
        <f t="shared" si="123"/>
        <v>0.67</v>
      </c>
    </row>
    <row r="3330" spans="1:9" s="11" customFormat="1" ht="13.7" customHeight="1">
      <c r="A3330" s="135"/>
      <c r="B3330" s="16"/>
      <c r="C3330" s="16"/>
      <c r="D3330" s="16"/>
      <c r="E3330" s="50" t="s">
        <v>1309</v>
      </c>
      <c r="F3330" s="216" t="s">
        <v>297</v>
      </c>
      <c r="G3330" s="147">
        <v>4.0300000000000002E-2</v>
      </c>
      <c r="H3330" s="119" t="s">
        <v>1310</v>
      </c>
      <c r="I3330" s="51">
        <f t="shared" si="123"/>
        <v>7.0000000000000007E-2</v>
      </c>
    </row>
    <row r="3331" spans="1:9" s="11" customFormat="1" ht="17.649999999999999" customHeight="1">
      <c r="A3331" s="135"/>
      <c r="B3331" s="16"/>
      <c r="C3331" s="16"/>
      <c r="D3331" s="16"/>
      <c r="E3331" s="50" t="s">
        <v>1259</v>
      </c>
      <c r="F3331" s="216" t="s">
        <v>464</v>
      </c>
      <c r="G3331" s="147">
        <v>0.1812</v>
      </c>
      <c r="H3331" s="214">
        <v>14.27</v>
      </c>
      <c r="I3331" s="51">
        <f t="shared" si="123"/>
        <v>2.59</v>
      </c>
    </row>
    <row r="3332" spans="1:9" s="11" customFormat="1" ht="13.7" customHeight="1">
      <c r="A3332" s="135"/>
      <c r="B3332" s="16"/>
      <c r="C3332" s="16"/>
      <c r="D3332" s="16"/>
      <c r="E3332" s="50" t="s">
        <v>1260</v>
      </c>
      <c r="F3332" s="216" t="s">
        <v>464</v>
      </c>
      <c r="G3332" s="147">
        <v>0.1812</v>
      </c>
      <c r="H3332" s="214">
        <v>18.260000000000002</v>
      </c>
      <c r="I3332" s="51">
        <f t="shared" si="123"/>
        <v>3.31</v>
      </c>
    </row>
    <row r="3333" spans="1:9" s="11" customFormat="1" ht="13.7" customHeight="1">
      <c r="A3333" s="135"/>
      <c r="B3333" s="16"/>
      <c r="C3333" s="16"/>
      <c r="D3333" s="16"/>
      <c r="E3333" s="124"/>
      <c r="F3333" s="177" t="s">
        <v>451</v>
      </c>
      <c r="G3333" s="178"/>
      <c r="H3333" s="179"/>
      <c r="I3333" s="200">
        <f>SUM(I3327:I3332)</f>
        <v>12.14</v>
      </c>
    </row>
    <row r="3334" spans="1:9" s="11" customFormat="1" ht="17.649999999999999" customHeight="1">
      <c r="A3334" s="196">
        <v>4452</v>
      </c>
      <c r="B3334" s="110" t="s">
        <v>413</v>
      </c>
      <c r="C3334" s="110" t="s">
        <v>12</v>
      </c>
      <c r="D3334" s="132">
        <v>89369</v>
      </c>
      <c r="E3334" s="111" t="str">
        <f>VLOOKUP(D3334,SERVIÇOS_AGOST!$A$7:$D$7425,2,0)</f>
        <v>CURVA 90 GRAUS, PVC, SOLDÁVEL, DN 32MM, INSTALADO EM RAMAL OU SUB-RAMAL DE ÁGUA - FORNECIMENTO E INSTALAÇÃO. AF_06/2022</v>
      </c>
      <c r="F3334" s="112" t="str">
        <f>VLOOKUP(D3334,SERVIÇOS_AGOST!$A$7:$D$7425,3,0)</f>
        <v>UN</v>
      </c>
      <c r="G3334" s="129">
        <f>VLOOKUP(D3334,SERVIÇOS_AGOST!$A$7:$D$7425,4,0)</f>
        <v>16.59</v>
      </c>
      <c r="H3334" s="114">
        <v>16.59</v>
      </c>
      <c r="I3334" s="115"/>
    </row>
    <row r="3335" spans="1:9" s="11" customFormat="1" ht="20.100000000000001" customHeight="1">
      <c r="E3335" s="194" t="s">
        <v>1304</v>
      </c>
      <c r="F3335" s="231" t="s">
        <v>297</v>
      </c>
      <c r="G3335" s="257" t="s">
        <v>1333</v>
      </c>
      <c r="H3335" s="258" t="s">
        <v>1305</v>
      </c>
      <c r="I3335" s="51">
        <f t="shared" ref="I3335:I3340" si="124">ROUND(H3335*G3335,2)</f>
        <v>0.51</v>
      </c>
    </row>
    <row r="3336" spans="1:9" s="11" customFormat="1" ht="13.7" customHeight="1">
      <c r="A3336" s="135"/>
      <c r="B3336" s="16"/>
      <c r="C3336" s="16"/>
      <c r="D3336" s="16"/>
      <c r="E3336" s="215" t="s">
        <v>1334</v>
      </c>
      <c r="F3336" s="216" t="s">
        <v>297</v>
      </c>
      <c r="G3336" s="147">
        <v>1</v>
      </c>
      <c r="H3336" s="121">
        <v>8.2799999999999994</v>
      </c>
      <c r="I3336" s="51">
        <f t="shared" si="124"/>
        <v>8.2799999999999994</v>
      </c>
    </row>
    <row r="3337" spans="1:9" s="11" customFormat="1" ht="13.7" customHeight="1">
      <c r="A3337" s="135"/>
      <c r="B3337" s="16"/>
      <c r="C3337" s="16"/>
      <c r="D3337" s="16"/>
      <c r="E3337" s="50" t="s">
        <v>1307</v>
      </c>
      <c r="F3337" s="216" t="s">
        <v>297</v>
      </c>
      <c r="G3337" s="147">
        <v>1.0999999999999999E-2</v>
      </c>
      <c r="H3337" s="119" t="s">
        <v>1308</v>
      </c>
      <c r="I3337" s="51">
        <f t="shared" si="124"/>
        <v>0.67</v>
      </c>
    </row>
    <row r="3338" spans="1:9" s="11" customFormat="1" ht="13.7" customHeight="1">
      <c r="A3338" s="135"/>
      <c r="B3338" s="16"/>
      <c r="C3338" s="16"/>
      <c r="D3338" s="16"/>
      <c r="E3338" s="50" t="s">
        <v>1309</v>
      </c>
      <c r="F3338" s="216" t="s">
        <v>297</v>
      </c>
      <c r="G3338" s="147">
        <v>4.0300000000000002E-2</v>
      </c>
      <c r="H3338" s="119" t="s">
        <v>1310</v>
      </c>
      <c r="I3338" s="51">
        <f t="shared" si="124"/>
        <v>7.0000000000000007E-2</v>
      </c>
    </row>
    <row r="3339" spans="1:9" s="11" customFormat="1" ht="17.649999999999999" customHeight="1">
      <c r="A3339" s="135"/>
      <c r="B3339" s="16"/>
      <c r="C3339" s="16"/>
      <c r="D3339" s="16"/>
      <c r="E3339" s="50" t="s">
        <v>1259</v>
      </c>
      <c r="F3339" s="216" t="s">
        <v>464</v>
      </c>
      <c r="G3339" s="147">
        <v>0.1812</v>
      </c>
      <c r="H3339" s="214">
        <v>14.27</v>
      </c>
      <c r="I3339" s="51">
        <f t="shared" si="124"/>
        <v>2.59</v>
      </c>
    </row>
    <row r="3340" spans="1:9" s="11" customFormat="1" ht="13.7" customHeight="1">
      <c r="A3340" s="135"/>
      <c r="B3340" s="16"/>
      <c r="C3340" s="16"/>
      <c r="D3340" s="16"/>
      <c r="E3340" s="50" t="s">
        <v>1260</v>
      </c>
      <c r="F3340" s="216" t="s">
        <v>464</v>
      </c>
      <c r="G3340" s="147">
        <v>0.1812</v>
      </c>
      <c r="H3340" s="214">
        <v>18.260000000000002</v>
      </c>
      <c r="I3340" s="51">
        <f t="shared" si="124"/>
        <v>3.31</v>
      </c>
    </row>
    <row r="3341" spans="1:9" s="11" customFormat="1" ht="20.100000000000001" customHeight="1">
      <c r="F3341" s="177" t="s">
        <v>451</v>
      </c>
      <c r="G3341" s="178"/>
      <c r="H3341" s="179"/>
      <c r="I3341" s="200">
        <f>SUM(I3335:I3340)</f>
        <v>15.43</v>
      </c>
    </row>
    <row r="3342" spans="1:9" s="11" customFormat="1" ht="17.649999999999999" customHeight="1">
      <c r="A3342" s="196">
        <v>4453</v>
      </c>
      <c r="B3342" s="110" t="s">
        <v>413</v>
      </c>
      <c r="C3342" s="110" t="s">
        <v>12</v>
      </c>
      <c r="D3342" s="132">
        <v>89370</v>
      </c>
      <c r="E3342" s="111" t="str">
        <f>VLOOKUP(D3342,SERVIÇOS_AGOST!$A$7:$D$7425,2,0)</f>
        <v>CURVA 45 GRAUS, PVC, SOLDÁVEL, DN 32MM, INSTALADO EM RAMAL OU SUB-RAMAL DE ÁGUA - FORNECIMENTO E INSTALAÇÃO. AF_06/2022</v>
      </c>
      <c r="F3342" s="112" t="str">
        <f>VLOOKUP(D3342,SERVIÇOS_AGOST!$A$7:$D$7425,3,0)</f>
        <v>UN</v>
      </c>
      <c r="G3342" s="129">
        <f>VLOOKUP(D3342,SERVIÇOS_AGOST!$A$7:$D$7425,4,0)</f>
        <v>12.4</v>
      </c>
      <c r="H3342" s="114">
        <v>12.4</v>
      </c>
      <c r="I3342" s="115"/>
    </row>
    <row r="3343" spans="1:9" s="11" customFormat="1" ht="13.7" customHeight="1">
      <c r="A3343" s="135"/>
      <c r="B3343" s="16"/>
      <c r="C3343" s="16"/>
      <c r="D3343" s="16"/>
      <c r="E3343" s="50" t="s">
        <v>1304</v>
      </c>
      <c r="F3343" s="216" t="s">
        <v>297</v>
      </c>
      <c r="G3343" s="147">
        <v>9.4000000000000004E-3</v>
      </c>
      <c r="H3343" s="119" t="s">
        <v>1305</v>
      </c>
      <c r="I3343" s="51">
        <f t="shared" ref="I3343:I3348" si="125">ROUND(H3343*G3343,2)</f>
        <v>0.51</v>
      </c>
    </row>
    <row r="3344" spans="1:9" s="11" customFormat="1" ht="13.7" customHeight="1">
      <c r="A3344" s="135"/>
      <c r="B3344" s="16"/>
      <c r="C3344" s="16"/>
      <c r="D3344" s="16"/>
      <c r="E3344" s="215" t="s">
        <v>1335</v>
      </c>
      <c r="F3344" s="216" t="s">
        <v>297</v>
      </c>
      <c r="G3344" s="147">
        <v>1</v>
      </c>
      <c r="H3344" s="121">
        <v>4.5999999999999996</v>
      </c>
      <c r="I3344" s="51">
        <f t="shared" si="125"/>
        <v>4.5999999999999996</v>
      </c>
    </row>
    <row r="3345" spans="1:9" s="11" customFormat="1" ht="13.7" customHeight="1">
      <c r="A3345" s="135"/>
      <c r="B3345" s="16"/>
      <c r="C3345" s="16"/>
      <c r="D3345" s="16"/>
      <c r="E3345" s="50" t="s">
        <v>1307</v>
      </c>
      <c r="F3345" s="216" t="s">
        <v>297</v>
      </c>
      <c r="G3345" s="147">
        <v>1.0999999999999999E-2</v>
      </c>
      <c r="H3345" s="119" t="s">
        <v>1308</v>
      </c>
      <c r="I3345" s="51">
        <f t="shared" si="125"/>
        <v>0.67</v>
      </c>
    </row>
    <row r="3346" spans="1:9" s="11" customFormat="1" ht="13.7" customHeight="1">
      <c r="A3346" s="135"/>
      <c r="B3346" s="16"/>
      <c r="C3346" s="16"/>
      <c r="D3346" s="16"/>
      <c r="E3346" s="50" t="s">
        <v>1309</v>
      </c>
      <c r="F3346" s="216" t="s">
        <v>297</v>
      </c>
      <c r="G3346" s="147">
        <v>4.0300000000000002E-2</v>
      </c>
      <c r="H3346" s="119" t="s">
        <v>1310</v>
      </c>
      <c r="I3346" s="51">
        <f t="shared" si="125"/>
        <v>7.0000000000000007E-2</v>
      </c>
    </row>
    <row r="3347" spans="1:9" s="11" customFormat="1" ht="20.100000000000001" customHeight="1">
      <c r="E3347" s="194" t="s">
        <v>1259</v>
      </c>
      <c r="F3347" s="231" t="s">
        <v>464</v>
      </c>
      <c r="G3347" s="256" t="s">
        <v>1329</v>
      </c>
      <c r="H3347" s="214">
        <v>14.27</v>
      </c>
      <c r="I3347" s="51">
        <f t="shared" si="125"/>
        <v>2.59</v>
      </c>
    </row>
    <row r="3348" spans="1:9" s="11" customFormat="1" ht="13.7" customHeight="1">
      <c r="A3348" s="135"/>
      <c r="B3348" s="16"/>
      <c r="C3348" s="16"/>
      <c r="D3348" s="16"/>
      <c r="E3348" s="50" t="s">
        <v>1260</v>
      </c>
      <c r="F3348" s="216" t="s">
        <v>464</v>
      </c>
      <c r="G3348" s="147">
        <v>0.1812</v>
      </c>
      <c r="H3348" s="214">
        <v>18.260000000000002</v>
      </c>
      <c r="I3348" s="51">
        <f t="shared" si="125"/>
        <v>3.31</v>
      </c>
    </row>
    <row r="3349" spans="1:9" s="11" customFormat="1" ht="13.7" customHeight="1">
      <c r="A3349" s="135"/>
      <c r="B3349" s="16"/>
      <c r="C3349" s="16"/>
      <c r="D3349" s="16"/>
      <c r="E3349" s="124"/>
      <c r="F3349" s="177" t="s">
        <v>451</v>
      </c>
      <c r="G3349" s="178"/>
      <c r="H3349" s="179"/>
      <c r="I3349" s="200">
        <f>SUM(I3343:I3348)</f>
        <v>11.75</v>
      </c>
    </row>
    <row r="3350" spans="1:9" s="11" customFormat="1" ht="17.649999999999999" customHeight="1">
      <c r="A3350" s="196">
        <v>4454</v>
      </c>
      <c r="B3350" s="110" t="s">
        <v>413</v>
      </c>
      <c r="C3350" s="110" t="s">
        <v>12</v>
      </c>
      <c r="D3350" s="132">
        <v>89417</v>
      </c>
      <c r="E3350" s="111" t="str">
        <f>VLOOKUP(D3350,SERVIÇOS_AGOST!$A$7:$D$7425,2,0)</f>
        <v>LUVA, PVC, SOLDÁVEL, DN 20MM, INSTALADO EM RAMAL DE DISTRIBUIÇÃO DE ÁGUA - FORNECIMENTO E INSTALAÇÃO. AF_06/2022</v>
      </c>
      <c r="F3350" s="112" t="str">
        <f>VLOOKUP(D3350,SERVIÇOS_AGOST!$A$7:$D$7425,3,0)</f>
        <v>UN</v>
      </c>
      <c r="G3350" s="129">
        <f>VLOOKUP(D3350,SERVIÇOS_AGOST!$A$7:$D$7425,4,0)</f>
        <v>4.08</v>
      </c>
      <c r="H3350" s="114">
        <v>4.08</v>
      </c>
      <c r="I3350" s="115"/>
    </row>
    <row r="3351" spans="1:9" s="11" customFormat="1" ht="13.7" customHeight="1">
      <c r="A3351" s="135"/>
      <c r="B3351" s="16"/>
      <c r="C3351" s="16"/>
      <c r="D3351" s="16"/>
      <c r="E3351" s="50" t="s">
        <v>1304</v>
      </c>
      <c r="F3351" s="216" t="s">
        <v>297</v>
      </c>
      <c r="G3351" s="147">
        <v>4.7000000000000002E-3</v>
      </c>
      <c r="H3351" s="119" t="s">
        <v>1305</v>
      </c>
      <c r="I3351" s="51">
        <f t="shared" ref="I3351:I3356" si="126">ROUND(H3351*G3351,2)</f>
        <v>0.25</v>
      </c>
    </row>
    <row r="3352" spans="1:9" s="11" customFormat="1" ht="13.7" customHeight="1">
      <c r="A3352" s="135"/>
      <c r="B3352" s="16"/>
      <c r="C3352" s="16"/>
      <c r="D3352" s="16"/>
      <c r="E3352" s="50" t="s">
        <v>1336</v>
      </c>
      <c r="F3352" s="216" t="s">
        <v>297</v>
      </c>
      <c r="G3352" s="147">
        <v>1</v>
      </c>
      <c r="H3352" s="119" t="s">
        <v>1337</v>
      </c>
      <c r="I3352" s="51">
        <f t="shared" si="126"/>
        <v>0.93</v>
      </c>
    </row>
    <row r="3353" spans="1:9" s="11" customFormat="1" ht="20.100000000000001" customHeight="1">
      <c r="E3353" s="194" t="s">
        <v>1307</v>
      </c>
      <c r="F3353" s="231" t="s">
        <v>297</v>
      </c>
      <c r="G3353" s="257" t="s">
        <v>1338</v>
      </c>
      <c r="H3353" s="258" t="s">
        <v>1308</v>
      </c>
      <c r="I3353" s="51">
        <f t="shared" si="126"/>
        <v>0.37</v>
      </c>
    </row>
    <row r="3354" spans="1:9" s="11" customFormat="1" ht="13.7" customHeight="1">
      <c r="A3354" s="135"/>
      <c r="B3354" s="16"/>
      <c r="C3354" s="16"/>
      <c r="D3354" s="16"/>
      <c r="E3354" s="50" t="s">
        <v>1309</v>
      </c>
      <c r="F3354" s="216" t="s">
        <v>297</v>
      </c>
      <c r="G3354" s="147">
        <v>2.5999999999999999E-2</v>
      </c>
      <c r="H3354" s="119" t="s">
        <v>1310</v>
      </c>
      <c r="I3354" s="51">
        <f t="shared" si="126"/>
        <v>0.05</v>
      </c>
    </row>
    <row r="3355" spans="1:9" s="11" customFormat="1" ht="17.649999999999999" customHeight="1">
      <c r="A3355" s="135"/>
      <c r="B3355" s="16"/>
      <c r="C3355" s="16"/>
      <c r="D3355" s="16"/>
      <c r="E3355" s="50" t="s">
        <v>1259</v>
      </c>
      <c r="F3355" s="216" t="s">
        <v>464</v>
      </c>
      <c r="G3355" s="147">
        <v>0.04</v>
      </c>
      <c r="H3355" s="214">
        <v>14.27</v>
      </c>
      <c r="I3355" s="51">
        <f t="shared" si="126"/>
        <v>0.56999999999999995</v>
      </c>
    </row>
    <row r="3356" spans="1:9" s="11" customFormat="1" ht="13.7" customHeight="1">
      <c r="A3356" s="135"/>
      <c r="B3356" s="16"/>
      <c r="C3356" s="16"/>
      <c r="D3356" s="16"/>
      <c r="E3356" s="50" t="s">
        <v>1260</v>
      </c>
      <c r="F3356" s="216" t="s">
        <v>464</v>
      </c>
      <c r="G3356" s="147">
        <v>0.04</v>
      </c>
      <c r="H3356" s="214">
        <v>18.260000000000002</v>
      </c>
      <c r="I3356" s="51">
        <f t="shared" si="126"/>
        <v>0.73</v>
      </c>
    </row>
    <row r="3357" spans="1:9" s="11" customFormat="1" ht="13.7" customHeight="1">
      <c r="A3357" s="135"/>
      <c r="B3357" s="16"/>
      <c r="C3357" s="16"/>
      <c r="D3357" s="16"/>
      <c r="E3357" s="124"/>
      <c r="F3357" s="177" t="s">
        <v>451</v>
      </c>
      <c r="G3357" s="178"/>
      <c r="H3357" s="179"/>
      <c r="I3357" s="200">
        <f>SUM(I3351:I3356)</f>
        <v>2.9000000000000004</v>
      </c>
    </row>
    <row r="3358" spans="1:9" s="11" customFormat="1" ht="20.100000000000001" customHeight="1">
      <c r="A3358" s="196">
        <v>4455</v>
      </c>
      <c r="B3358" s="110" t="s">
        <v>413</v>
      </c>
      <c r="C3358" s="110" t="s">
        <v>12</v>
      </c>
      <c r="D3358" s="132">
        <v>89418</v>
      </c>
      <c r="E3358" s="111" t="str">
        <f>VLOOKUP(D3358,SERVIÇOS_AGOST!$A$7:$D$7425,2,0)</f>
        <v>LUVA DE CORRER, PVC, SOLDÁVEL, DN 20MM, INSTALADO EM RAMAL DE DISTRIBUIÇÃO DE ÁGUA - FORNECIMENTO E INSTALAÇÃO. AF_06/2022</v>
      </c>
      <c r="F3358" s="112" t="str">
        <f>VLOOKUP(D3358,SERVIÇOS_AGOST!$A$7:$D$7425,3,0)</f>
        <v>UN</v>
      </c>
      <c r="G3358" s="129">
        <f>VLOOKUP(D3358,SERVIÇOS_AGOST!$A$7:$D$7425,4,0)</f>
        <v>13.61</v>
      </c>
      <c r="H3358" s="114">
        <v>13.61</v>
      </c>
      <c r="I3358" s="115"/>
    </row>
    <row r="3359" spans="1:9" s="11" customFormat="1" ht="13.7" customHeight="1">
      <c r="A3359" s="135"/>
      <c r="B3359" s="16"/>
      <c r="C3359" s="16"/>
      <c r="D3359" s="16"/>
      <c r="E3359" s="50" t="s">
        <v>1304</v>
      </c>
      <c r="F3359" s="216" t="s">
        <v>297</v>
      </c>
      <c r="G3359" s="147">
        <v>4.7000000000000002E-3</v>
      </c>
      <c r="H3359" s="119" t="s">
        <v>1305</v>
      </c>
      <c r="I3359" s="51">
        <f t="shared" ref="I3359:I3364" si="127">ROUND(H3359*G3359,2)</f>
        <v>0.25</v>
      </c>
    </row>
    <row r="3360" spans="1:9" s="11" customFormat="1" ht="13.7" customHeight="1">
      <c r="A3360" s="135"/>
      <c r="B3360" s="16"/>
      <c r="C3360" s="16"/>
      <c r="D3360" s="16"/>
      <c r="E3360" s="50" t="s">
        <v>1339</v>
      </c>
      <c r="F3360" s="216" t="s">
        <v>297</v>
      </c>
      <c r="G3360" s="147">
        <v>1</v>
      </c>
      <c r="H3360" s="214">
        <v>8.76</v>
      </c>
      <c r="I3360" s="51">
        <f t="shared" si="127"/>
        <v>8.76</v>
      </c>
    </row>
    <row r="3361" spans="1:9" s="11" customFormat="1" ht="13.7" customHeight="1">
      <c r="A3361" s="135"/>
      <c r="B3361" s="16"/>
      <c r="C3361" s="16"/>
      <c r="D3361" s="16"/>
      <c r="E3361" s="50" t="s">
        <v>1307</v>
      </c>
      <c r="F3361" s="216" t="s">
        <v>297</v>
      </c>
      <c r="G3361" s="147">
        <v>6.0000000000000001E-3</v>
      </c>
      <c r="H3361" s="119" t="s">
        <v>1308</v>
      </c>
      <c r="I3361" s="51">
        <f t="shared" si="127"/>
        <v>0.37</v>
      </c>
    </row>
    <row r="3362" spans="1:9" s="11" customFormat="1" ht="13.7" customHeight="1">
      <c r="A3362" s="135"/>
      <c r="B3362" s="16"/>
      <c r="C3362" s="16"/>
      <c r="D3362" s="16"/>
      <c r="E3362" s="50" t="s">
        <v>1309</v>
      </c>
      <c r="F3362" s="216" t="s">
        <v>297</v>
      </c>
      <c r="G3362" s="147">
        <v>2.5999999999999999E-2</v>
      </c>
      <c r="H3362" s="119" t="s">
        <v>1310</v>
      </c>
      <c r="I3362" s="51">
        <f t="shared" si="127"/>
        <v>0.05</v>
      </c>
    </row>
    <row r="3363" spans="1:9" s="11" customFormat="1" ht="17.649999999999999" customHeight="1">
      <c r="A3363" s="135"/>
      <c r="B3363" s="16"/>
      <c r="C3363" s="16"/>
      <c r="D3363" s="16"/>
      <c r="E3363" s="50" t="s">
        <v>1259</v>
      </c>
      <c r="F3363" s="216" t="s">
        <v>464</v>
      </c>
      <c r="G3363" s="147">
        <v>0.03</v>
      </c>
      <c r="H3363" s="214">
        <v>14.27</v>
      </c>
      <c r="I3363" s="51">
        <f t="shared" si="127"/>
        <v>0.43</v>
      </c>
    </row>
    <row r="3364" spans="1:9" s="11" customFormat="1" ht="13.7" customHeight="1">
      <c r="A3364" s="135"/>
      <c r="B3364" s="16"/>
      <c r="C3364" s="16"/>
      <c r="D3364" s="16"/>
      <c r="E3364" s="50" t="s">
        <v>1260</v>
      </c>
      <c r="F3364" s="216" t="s">
        <v>464</v>
      </c>
      <c r="G3364" s="147">
        <v>0.03</v>
      </c>
      <c r="H3364" s="214">
        <v>18.260000000000002</v>
      </c>
      <c r="I3364" s="51">
        <f t="shared" si="127"/>
        <v>0.55000000000000004</v>
      </c>
    </row>
    <row r="3365" spans="1:9" s="11" customFormat="1" ht="13.7" customHeight="1">
      <c r="A3365" s="135"/>
      <c r="B3365" s="16"/>
      <c r="C3365" s="16"/>
      <c r="D3365" s="16"/>
      <c r="E3365" s="124"/>
      <c r="F3365" s="177" t="s">
        <v>451</v>
      </c>
      <c r="G3365" s="178"/>
      <c r="H3365" s="179"/>
      <c r="I3365" s="200">
        <f>SUM(I3359:I3364)</f>
        <v>10.41</v>
      </c>
    </row>
    <row r="3366" spans="1:9" s="11" customFormat="1" ht="17.649999999999999" customHeight="1">
      <c r="A3366" s="196">
        <v>4456</v>
      </c>
      <c r="B3366" s="110" t="s">
        <v>413</v>
      </c>
      <c r="C3366" s="110" t="s">
        <v>12</v>
      </c>
      <c r="D3366" s="132">
        <v>89419</v>
      </c>
      <c r="E3366" s="111" t="str">
        <f>VLOOKUP(D3366,SERVIÇOS_AGOST!$A$7:$D$7425,2,0)</f>
        <v>LUVA DE REDUÇÃO, PVC, SOLDÁVEL, DN 25MM X 20MM, INSTALADO EM RAMAL DE DISTRIBUIÇÃO DE ÁGUA - FORNECIMENTO E INSTALAÇÃO. AF_06/2022</v>
      </c>
      <c r="F3366" s="112" t="str">
        <f>VLOOKUP(D3366,SERVIÇOS_AGOST!$A$7:$D$7425,3,0)</f>
        <v>UN</v>
      </c>
      <c r="G3366" s="129">
        <f>VLOOKUP(D3366,SERVIÇOS_AGOST!$A$7:$D$7425,4,0)</f>
        <v>5.3</v>
      </c>
      <c r="H3366" s="114">
        <v>5.3</v>
      </c>
      <c r="I3366" s="115"/>
    </row>
    <row r="3367" spans="1:9" s="11" customFormat="1" ht="13.7" customHeight="1">
      <c r="A3367" s="135"/>
      <c r="B3367" s="16"/>
      <c r="C3367" s="16"/>
      <c r="D3367" s="16"/>
      <c r="E3367" s="50" t="s">
        <v>1304</v>
      </c>
      <c r="F3367" s="216" t="s">
        <v>297</v>
      </c>
      <c r="G3367" s="147">
        <v>5.8999999999999999E-3</v>
      </c>
      <c r="H3367" s="119" t="s">
        <v>1305</v>
      </c>
      <c r="I3367" s="51">
        <f t="shared" ref="I3367:I3372" si="128">ROUND(H3367*G3367,2)</f>
        <v>0.32</v>
      </c>
    </row>
    <row r="3368" spans="1:9" s="11" customFormat="1" ht="13.7" customHeight="1">
      <c r="A3368" s="135"/>
      <c r="B3368" s="16"/>
      <c r="C3368" s="16"/>
      <c r="D3368" s="16"/>
      <c r="E3368" s="50" t="s">
        <v>1340</v>
      </c>
      <c r="F3368" s="216" t="s">
        <v>297</v>
      </c>
      <c r="G3368" s="147">
        <v>1</v>
      </c>
      <c r="H3368" s="119" t="s">
        <v>1341</v>
      </c>
      <c r="I3368" s="51">
        <f t="shared" si="128"/>
        <v>1.69</v>
      </c>
    </row>
    <row r="3369" spans="1:9" s="11" customFormat="1" ht="13.7" customHeight="1">
      <c r="A3369" s="135"/>
      <c r="B3369" s="16"/>
      <c r="C3369" s="16"/>
      <c r="D3369" s="16"/>
      <c r="E3369" s="50" t="s">
        <v>1307</v>
      </c>
      <c r="F3369" s="216" t="s">
        <v>297</v>
      </c>
      <c r="G3369" s="147">
        <v>7.0000000000000001E-3</v>
      </c>
      <c r="H3369" s="119" t="s">
        <v>1308</v>
      </c>
      <c r="I3369" s="51">
        <f t="shared" si="128"/>
        <v>0.43</v>
      </c>
    </row>
    <row r="3370" spans="1:9" s="11" customFormat="1" ht="13.7" customHeight="1">
      <c r="A3370" s="135"/>
      <c r="B3370" s="16"/>
      <c r="C3370" s="16"/>
      <c r="D3370" s="16"/>
      <c r="E3370" s="50" t="s">
        <v>1309</v>
      </c>
      <c r="F3370" s="216" t="s">
        <v>297</v>
      </c>
      <c r="G3370" s="147">
        <v>2.81E-2</v>
      </c>
      <c r="H3370" s="119" t="s">
        <v>1310</v>
      </c>
      <c r="I3370" s="51">
        <f t="shared" si="128"/>
        <v>0.05</v>
      </c>
    </row>
    <row r="3371" spans="1:9" s="11" customFormat="1" ht="17.649999999999999" customHeight="1">
      <c r="A3371" s="135"/>
      <c r="B3371" s="16"/>
      <c r="C3371" s="16"/>
      <c r="D3371" s="16"/>
      <c r="E3371" s="50" t="s">
        <v>1259</v>
      </c>
      <c r="F3371" s="216" t="s">
        <v>464</v>
      </c>
      <c r="G3371" s="147">
        <v>8.4400000000000003E-2</v>
      </c>
      <c r="H3371" s="214">
        <v>14.27</v>
      </c>
      <c r="I3371" s="51">
        <f t="shared" si="128"/>
        <v>1.2</v>
      </c>
    </row>
    <row r="3372" spans="1:9" s="11" customFormat="1" ht="13.7" customHeight="1">
      <c r="A3372" s="135"/>
      <c r="B3372" s="16"/>
      <c r="C3372" s="16"/>
      <c r="D3372" s="16"/>
      <c r="E3372" s="50" t="s">
        <v>1260</v>
      </c>
      <c r="F3372" s="216" t="s">
        <v>464</v>
      </c>
      <c r="G3372" s="147">
        <v>8.4400000000000003E-2</v>
      </c>
      <c r="H3372" s="214">
        <v>18.260000000000002</v>
      </c>
      <c r="I3372" s="51">
        <f t="shared" si="128"/>
        <v>1.54</v>
      </c>
    </row>
    <row r="3373" spans="1:9" s="11" customFormat="1" ht="13.7" customHeight="1">
      <c r="A3373" s="135"/>
      <c r="B3373" s="16"/>
      <c r="C3373" s="16"/>
      <c r="D3373" s="16"/>
      <c r="E3373" s="124"/>
      <c r="F3373" s="177" t="s">
        <v>451</v>
      </c>
      <c r="G3373" s="178"/>
      <c r="H3373" s="179"/>
      <c r="I3373" s="200">
        <f>SUM(I3367:I3372)</f>
        <v>5.2299999999999995</v>
      </c>
    </row>
    <row r="3374" spans="1:9" s="11" customFormat="1" ht="17.649999999999999" customHeight="1">
      <c r="A3374" s="196">
        <v>4457</v>
      </c>
      <c r="B3374" s="110" t="s">
        <v>413</v>
      </c>
      <c r="C3374" s="110" t="s">
        <v>12</v>
      </c>
      <c r="D3374" s="132">
        <v>89374</v>
      </c>
      <c r="E3374" s="111" t="str">
        <f>VLOOKUP(D3374,SERVIÇOS_AGOST!$A$7:$D$7425,2,0)</f>
        <v>LUVA COM BUCHA DE LATÃO, PVC, SOLDÁVEL, DN 20MM X 1/2", INSTALADO EM RAMAL OU SUB-RAMAL DE ÁGUA - FORNECIMENTO E INSTALAÇÃO. AF_06/2022</v>
      </c>
      <c r="F3374" s="112" t="str">
        <f>VLOOKUP(D3374,SERVIÇOS_AGOST!$A$7:$D$7425,3,0)</f>
        <v>UN</v>
      </c>
      <c r="G3374" s="129">
        <f>VLOOKUP(D3374,SERVIÇOS_AGOST!$A$7:$D$7425,4,0)</f>
        <v>10.18</v>
      </c>
      <c r="H3374" s="114">
        <v>10.18</v>
      </c>
      <c r="I3374" s="115"/>
    </row>
    <row r="3375" spans="1:9" s="11" customFormat="1" ht="13.7" customHeight="1">
      <c r="A3375" s="135"/>
      <c r="B3375" s="16"/>
      <c r="C3375" s="16"/>
      <c r="D3375" s="16"/>
      <c r="E3375" s="50" t="s">
        <v>1304</v>
      </c>
      <c r="F3375" s="216" t="s">
        <v>297</v>
      </c>
      <c r="G3375" s="147">
        <v>4.7000000000000002E-3</v>
      </c>
      <c r="H3375" s="119" t="s">
        <v>1305</v>
      </c>
      <c r="I3375" s="51">
        <f t="shared" ref="I3375:I3380" si="129">ROUND(H3375*G3375,2)</f>
        <v>0.25</v>
      </c>
    </row>
    <row r="3376" spans="1:9" s="11" customFormat="1" ht="13.7" customHeight="1">
      <c r="A3376" s="135"/>
      <c r="B3376" s="16"/>
      <c r="C3376" s="16"/>
      <c r="D3376" s="16"/>
      <c r="E3376" s="50" t="s">
        <v>1342</v>
      </c>
      <c r="F3376" s="216" t="s">
        <v>297</v>
      </c>
      <c r="G3376" s="147">
        <v>1</v>
      </c>
      <c r="H3376" s="119" t="s">
        <v>1343</v>
      </c>
      <c r="I3376" s="51">
        <f t="shared" si="129"/>
        <v>6.22</v>
      </c>
    </row>
    <row r="3377" spans="1:9" s="11" customFormat="1" ht="13.7" customHeight="1">
      <c r="A3377" s="135"/>
      <c r="B3377" s="16"/>
      <c r="C3377" s="16"/>
      <c r="D3377" s="16"/>
      <c r="E3377" s="50" t="s">
        <v>1307</v>
      </c>
      <c r="F3377" s="216" t="s">
        <v>297</v>
      </c>
      <c r="G3377" s="147">
        <v>6.0000000000000001E-3</v>
      </c>
      <c r="H3377" s="119" t="s">
        <v>1308</v>
      </c>
      <c r="I3377" s="51">
        <f t="shared" si="129"/>
        <v>0.37</v>
      </c>
    </row>
    <row r="3378" spans="1:9" s="11" customFormat="1" ht="13.7" customHeight="1">
      <c r="A3378" s="135"/>
      <c r="B3378" s="16"/>
      <c r="C3378" s="16"/>
      <c r="D3378" s="16"/>
      <c r="E3378" s="50" t="s">
        <v>1309</v>
      </c>
      <c r="F3378" s="216" t="s">
        <v>297</v>
      </c>
      <c r="G3378" s="147">
        <v>2.9100000000000001E-2</v>
      </c>
      <c r="H3378" s="119" t="s">
        <v>1310</v>
      </c>
      <c r="I3378" s="51">
        <f t="shared" si="129"/>
        <v>0.05</v>
      </c>
    </row>
    <row r="3379" spans="1:9" s="11" customFormat="1" ht="17.649999999999999" customHeight="1">
      <c r="A3379" s="135"/>
      <c r="B3379" s="16"/>
      <c r="C3379" s="16"/>
      <c r="D3379" s="16"/>
      <c r="E3379" s="50" t="s">
        <v>1259</v>
      </c>
      <c r="F3379" s="216" t="s">
        <v>464</v>
      </c>
      <c r="G3379" s="147">
        <v>8.0500000000000002E-2</v>
      </c>
      <c r="H3379" s="214">
        <v>14.27</v>
      </c>
      <c r="I3379" s="51">
        <f t="shared" si="129"/>
        <v>1.1499999999999999</v>
      </c>
    </row>
    <row r="3380" spans="1:9" s="11" customFormat="1" ht="13.7" customHeight="1">
      <c r="A3380" s="135"/>
      <c r="B3380" s="16"/>
      <c r="C3380" s="16"/>
      <c r="D3380" s="16"/>
      <c r="E3380" s="50" t="s">
        <v>1260</v>
      </c>
      <c r="F3380" s="216" t="s">
        <v>464</v>
      </c>
      <c r="G3380" s="147">
        <v>8.0500000000000002E-2</v>
      </c>
      <c r="H3380" s="214">
        <v>18.260000000000002</v>
      </c>
      <c r="I3380" s="51">
        <f t="shared" si="129"/>
        <v>1.47</v>
      </c>
    </row>
    <row r="3381" spans="1:9" s="11" customFormat="1" ht="13.7" customHeight="1">
      <c r="A3381" s="135"/>
      <c r="B3381" s="16"/>
      <c r="C3381" s="16"/>
      <c r="D3381" s="16"/>
      <c r="E3381" s="124"/>
      <c r="F3381" s="177" t="s">
        <v>451</v>
      </c>
      <c r="G3381" s="178"/>
      <c r="H3381" s="179"/>
      <c r="I3381" s="200">
        <f>SUM(I3375:I3380)</f>
        <v>9.51</v>
      </c>
    </row>
    <row r="3382" spans="1:9" s="11" customFormat="1" ht="17.649999999999999" customHeight="1">
      <c r="A3382" s="196">
        <v>4458</v>
      </c>
      <c r="B3382" s="110" t="s">
        <v>413</v>
      </c>
      <c r="C3382" s="110" t="s">
        <v>12</v>
      </c>
      <c r="D3382" s="132">
        <v>89421</v>
      </c>
      <c r="E3382" s="111" t="str">
        <f>VLOOKUP(D3382,SERVIÇOS_AGOST!$A$7:$D$7425,2,0)</f>
        <v>UNIÃO, PVC, SOLDÁVEL, DN 20MM, INSTALADO EM RAMAL DE DISTRIBUIÇÃO DE ÁGUA - FORNECIMENTO E INSTALAÇÃO. AF_06/2022</v>
      </c>
      <c r="F3382" s="112" t="str">
        <f>VLOOKUP(D3382,SERVIÇOS_AGOST!$A$7:$D$7425,3,0)</f>
        <v>UN</v>
      </c>
      <c r="G3382" s="129">
        <f>VLOOKUP(D3382,SERVIÇOS_AGOST!$A$7:$D$7425,4,0)</f>
        <v>13.23</v>
      </c>
      <c r="H3382" s="114">
        <v>13.23</v>
      </c>
      <c r="I3382" s="115"/>
    </row>
    <row r="3383" spans="1:9" s="11" customFormat="1" ht="13.7" customHeight="1">
      <c r="A3383" s="135"/>
      <c r="B3383" s="16"/>
      <c r="C3383" s="16"/>
      <c r="D3383" s="16"/>
      <c r="E3383" s="50" t="s">
        <v>1304</v>
      </c>
      <c r="F3383" s="216" t="s">
        <v>297</v>
      </c>
      <c r="G3383" s="147">
        <v>4.7000000000000002E-3</v>
      </c>
      <c r="H3383" s="119" t="s">
        <v>1305</v>
      </c>
      <c r="I3383" s="51">
        <f t="shared" ref="I3383:I3388" si="130">ROUND(H3383*G3383,2)</f>
        <v>0.25</v>
      </c>
    </row>
    <row r="3384" spans="1:9" s="11" customFormat="1" ht="13.7" customHeight="1">
      <c r="A3384" s="135"/>
      <c r="B3384" s="16"/>
      <c r="C3384" s="16"/>
      <c r="D3384" s="16"/>
      <c r="E3384" s="50" t="s">
        <v>1344</v>
      </c>
      <c r="F3384" s="216" t="s">
        <v>297</v>
      </c>
      <c r="G3384" s="147">
        <v>1</v>
      </c>
      <c r="H3384" s="119" t="s">
        <v>1345</v>
      </c>
      <c r="I3384" s="51">
        <f t="shared" si="130"/>
        <v>7.98</v>
      </c>
    </row>
    <row r="3385" spans="1:9" s="11" customFormat="1" ht="13.7" customHeight="1">
      <c r="A3385" s="135"/>
      <c r="B3385" s="16"/>
      <c r="C3385" s="16"/>
      <c r="D3385" s="16"/>
      <c r="E3385" s="50" t="s">
        <v>1307</v>
      </c>
      <c r="F3385" s="216" t="s">
        <v>297</v>
      </c>
      <c r="G3385" s="147">
        <v>6.0000000000000001E-3</v>
      </c>
      <c r="H3385" s="119" t="s">
        <v>1308</v>
      </c>
      <c r="I3385" s="51">
        <f t="shared" si="130"/>
        <v>0.37</v>
      </c>
    </row>
    <row r="3386" spans="1:9" s="11" customFormat="1" ht="13.7" customHeight="1">
      <c r="A3386" s="135"/>
      <c r="B3386" s="16"/>
      <c r="C3386" s="16"/>
      <c r="D3386" s="16"/>
      <c r="E3386" s="50" t="s">
        <v>1309</v>
      </c>
      <c r="F3386" s="216" t="s">
        <v>297</v>
      </c>
      <c r="G3386" s="147">
        <v>2.5999999999999999E-2</v>
      </c>
      <c r="H3386" s="119" t="s">
        <v>1310</v>
      </c>
      <c r="I3386" s="51">
        <f t="shared" si="130"/>
        <v>0.05</v>
      </c>
    </row>
    <row r="3387" spans="1:9" s="11" customFormat="1" ht="17.649999999999999" customHeight="1">
      <c r="A3387" s="135"/>
      <c r="B3387" s="16"/>
      <c r="C3387" s="16"/>
      <c r="D3387" s="16"/>
      <c r="E3387" s="50" t="s">
        <v>1259</v>
      </c>
      <c r="F3387" s="216" t="s">
        <v>464</v>
      </c>
      <c r="G3387" s="147">
        <v>7.8100000000000003E-2</v>
      </c>
      <c r="H3387" s="214">
        <v>14.27</v>
      </c>
      <c r="I3387" s="51">
        <f t="shared" si="130"/>
        <v>1.1100000000000001</v>
      </c>
    </row>
    <row r="3388" spans="1:9" s="11" customFormat="1" ht="13.7" customHeight="1">
      <c r="A3388" s="135"/>
      <c r="B3388" s="16"/>
      <c r="C3388" s="16"/>
      <c r="D3388" s="16"/>
      <c r="E3388" s="50" t="s">
        <v>1260</v>
      </c>
      <c r="F3388" s="216" t="s">
        <v>464</v>
      </c>
      <c r="G3388" s="147">
        <v>7.8100000000000003E-2</v>
      </c>
      <c r="H3388" s="214">
        <v>18.260000000000002</v>
      </c>
      <c r="I3388" s="51">
        <f t="shared" si="130"/>
        <v>1.43</v>
      </c>
    </row>
    <row r="3389" spans="1:9" s="11" customFormat="1" ht="13.7" customHeight="1">
      <c r="A3389" s="135"/>
      <c r="B3389" s="16"/>
      <c r="C3389" s="16"/>
      <c r="D3389" s="16"/>
      <c r="E3389" s="124"/>
      <c r="F3389" s="177" t="s">
        <v>451</v>
      </c>
      <c r="G3389" s="178"/>
      <c r="H3389" s="179"/>
      <c r="I3389" s="200">
        <f>SUM(I3383:I3388)</f>
        <v>11.19</v>
      </c>
    </row>
    <row r="3390" spans="1:9" s="11" customFormat="1" ht="25.7" customHeight="1">
      <c r="A3390" s="196">
        <v>4459</v>
      </c>
      <c r="B3390" s="110" t="s">
        <v>413</v>
      </c>
      <c r="C3390" s="110" t="s">
        <v>12</v>
      </c>
      <c r="D3390" s="132">
        <v>89376</v>
      </c>
      <c r="E3390" s="111" t="str">
        <f>VLOOKUP(D3390,SERVIÇOS_AGOST!$A$7:$D$7425,2,0)</f>
        <v>ADAPTADOR CURTO COM BOLSA E ROSCA PARA REGISTRO, PVC, SOLDÁVEL, DN 20MM X 1/2 , INSTALADO EM RAMAL OU SUB-RAMAL DE ÁGUA - FORNECIMENTO E INSTALAÇÃO. AF_06/2022</v>
      </c>
      <c r="F3390" s="112" t="str">
        <f>VLOOKUP(D3390,SERVIÇOS_AGOST!$A$7:$D$7425,3,0)</f>
        <v>UN</v>
      </c>
      <c r="G3390" s="129">
        <f>VLOOKUP(D3390,SERVIÇOS_AGOST!$A$7:$D$7425,4,0)</f>
        <v>4.25</v>
      </c>
      <c r="H3390" s="114">
        <v>4.25</v>
      </c>
      <c r="I3390" s="115"/>
    </row>
    <row r="3391" spans="1:9" s="11" customFormat="1" ht="13.7" customHeight="1">
      <c r="A3391" s="135"/>
      <c r="B3391" s="16"/>
      <c r="C3391" s="16"/>
      <c r="D3391" s="16"/>
      <c r="E3391" s="50" t="s">
        <v>1346</v>
      </c>
      <c r="F3391" s="216" t="s">
        <v>297</v>
      </c>
      <c r="G3391" s="147">
        <v>1</v>
      </c>
      <c r="H3391" s="119" t="s">
        <v>1347</v>
      </c>
      <c r="I3391" s="51">
        <f t="shared" ref="I3391:I3396" si="131">ROUND(H3391*G3391,2)</f>
        <v>0.98</v>
      </c>
    </row>
    <row r="3392" spans="1:9" s="11" customFormat="1" ht="13.7" customHeight="1">
      <c r="E3392" s="194" t="s">
        <v>1304</v>
      </c>
      <c r="F3392" s="231" t="s">
        <v>297</v>
      </c>
      <c r="G3392" s="257" t="s">
        <v>1348</v>
      </c>
      <c r="H3392" s="258" t="s">
        <v>1305</v>
      </c>
      <c r="I3392" s="51">
        <f t="shared" si="131"/>
        <v>0.25</v>
      </c>
    </row>
    <row r="3393" spans="1:9" s="11" customFormat="1" ht="13.7" customHeight="1">
      <c r="A3393" s="135"/>
      <c r="B3393" s="16"/>
      <c r="C3393" s="16"/>
      <c r="D3393" s="16"/>
      <c r="E3393" s="50" t="s">
        <v>1307</v>
      </c>
      <c r="F3393" s="216" t="s">
        <v>297</v>
      </c>
      <c r="G3393" s="147">
        <v>6.0000000000000001E-3</v>
      </c>
      <c r="H3393" s="119" t="s">
        <v>1308</v>
      </c>
      <c r="I3393" s="51">
        <f t="shared" si="131"/>
        <v>0.37</v>
      </c>
    </row>
    <row r="3394" spans="1:9" s="11" customFormat="1" ht="13.7" customHeight="1">
      <c r="A3394" s="135"/>
      <c r="B3394" s="16"/>
      <c r="C3394" s="16"/>
      <c r="D3394" s="16"/>
      <c r="E3394" s="50" t="s">
        <v>1309</v>
      </c>
      <c r="F3394" s="216" t="s">
        <v>297</v>
      </c>
      <c r="G3394" s="147">
        <v>2.9100000000000001E-2</v>
      </c>
      <c r="H3394" s="119" t="s">
        <v>1310</v>
      </c>
      <c r="I3394" s="51">
        <f t="shared" si="131"/>
        <v>0.05</v>
      </c>
    </row>
    <row r="3395" spans="1:9" s="11" customFormat="1" ht="17.649999999999999" customHeight="1">
      <c r="A3395" s="135"/>
      <c r="B3395" s="16"/>
      <c r="C3395" s="16"/>
      <c r="D3395" s="16"/>
      <c r="E3395" s="50" t="s">
        <v>1259</v>
      </c>
      <c r="F3395" s="216" t="s">
        <v>464</v>
      </c>
      <c r="G3395" s="147">
        <v>0.06</v>
      </c>
      <c r="H3395" s="214">
        <v>14.27</v>
      </c>
      <c r="I3395" s="51">
        <f t="shared" si="131"/>
        <v>0.86</v>
      </c>
    </row>
    <row r="3396" spans="1:9" s="11" customFormat="1" ht="13.7" customHeight="1">
      <c r="A3396" s="135"/>
      <c r="B3396" s="16"/>
      <c r="C3396" s="16"/>
      <c r="D3396" s="16"/>
      <c r="E3396" s="50" t="s">
        <v>1260</v>
      </c>
      <c r="F3396" s="216" t="s">
        <v>464</v>
      </c>
      <c r="G3396" s="147">
        <v>7.0000000000000007E-2</v>
      </c>
      <c r="H3396" s="214">
        <v>18.260000000000002</v>
      </c>
      <c r="I3396" s="51">
        <f t="shared" si="131"/>
        <v>1.28</v>
      </c>
    </row>
    <row r="3397" spans="1:9" s="11" customFormat="1" ht="13.7" customHeight="1">
      <c r="A3397" s="135"/>
      <c r="B3397" s="16"/>
      <c r="C3397" s="16"/>
      <c r="D3397" s="16"/>
      <c r="E3397" s="124"/>
      <c r="F3397" s="177" t="s">
        <v>451</v>
      </c>
      <c r="G3397" s="178"/>
      <c r="H3397" s="179"/>
      <c r="I3397" s="200">
        <f>SUM(I3391:I3396)</f>
        <v>3.79</v>
      </c>
    </row>
    <row r="3398" spans="1:9" s="11" customFormat="1" ht="20.100000000000001" customHeight="1">
      <c r="A3398" s="196">
        <v>4460</v>
      </c>
      <c r="B3398" s="110" t="s">
        <v>413</v>
      </c>
      <c r="C3398" s="110" t="s">
        <v>12</v>
      </c>
      <c r="D3398" s="132">
        <v>89423</v>
      </c>
      <c r="E3398" s="111" t="str">
        <f>VLOOKUP(D3398,SERVIÇOS_AGOST!$A$7:$D$7425,2,0)</f>
        <v>CURVA DE TRANSPOSIÇÃO, PVC, SOLDÁVEL, DN 20MM, INSTALADO EM RAMAL DE DISTRIBUIÇÃO DE ÁGUA   FORNECIMENTO E INSTALAÇÃO. AF_06/2022</v>
      </c>
      <c r="F3398" s="112" t="str">
        <f>VLOOKUP(D3398,SERVIÇOS_AGOST!$A$7:$D$7425,3,0)</f>
        <v>UN</v>
      </c>
      <c r="G3398" s="129">
        <f>VLOOKUP(D3398,SERVIÇOS_AGOST!$A$7:$D$7425,4,0)</f>
        <v>8.7799999999999994</v>
      </c>
      <c r="H3398" s="114">
        <v>8.7799999999999994</v>
      </c>
      <c r="I3398" s="115"/>
    </row>
    <row r="3399" spans="1:9" s="11" customFormat="1" ht="13.7" customHeight="1">
      <c r="A3399" s="135"/>
      <c r="B3399" s="16"/>
      <c r="C3399" s="16"/>
      <c r="D3399" s="16"/>
      <c r="E3399" s="50" t="s">
        <v>1304</v>
      </c>
      <c r="F3399" s="216" t="s">
        <v>297</v>
      </c>
      <c r="G3399" s="147">
        <v>4.7000000000000002E-3</v>
      </c>
      <c r="H3399" s="119" t="s">
        <v>1305</v>
      </c>
      <c r="I3399" s="51">
        <f t="shared" ref="I3399:I3404" si="132">ROUND(H3399*G3399,2)</f>
        <v>0.25</v>
      </c>
    </row>
    <row r="3400" spans="1:9" s="11" customFormat="1" ht="13.7" customHeight="1">
      <c r="A3400" s="135"/>
      <c r="B3400" s="16"/>
      <c r="C3400" s="16"/>
      <c r="D3400" s="16"/>
      <c r="E3400" s="50" t="s">
        <v>1307</v>
      </c>
      <c r="F3400" s="216" t="s">
        <v>297</v>
      </c>
      <c r="G3400" s="147">
        <v>6.0000000000000001E-3</v>
      </c>
      <c r="H3400" s="119" t="s">
        <v>1308</v>
      </c>
      <c r="I3400" s="51">
        <f t="shared" si="132"/>
        <v>0.37</v>
      </c>
    </row>
    <row r="3401" spans="1:9" s="11" customFormat="1" ht="17.649999999999999" customHeight="1">
      <c r="A3401" s="135"/>
      <c r="B3401" s="16"/>
      <c r="C3401" s="16"/>
      <c r="D3401" s="16"/>
      <c r="E3401" s="50" t="s">
        <v>1349</v>
      </c>
      <c r="F3401" s="216" t="s">
        <v>297</v>
      </c>
      <c r="G3401" s="147">
        <v>1</v>
      </c>
      <c r="H3401" s="121">
        <v>4.9000000000000004</v>
      </c>
      <c r="I3401" s="51">
        <f t="shared" si="132"/>
        <v>4.9000000000000004</v>
      </c>
    </row>
    <row r="3402" spans="1:9" s="11" customFormat="1" ht="13.7" customHeight="1">
      <c r="A3402" s="135"/>
      <c r="B3402" s="16"/>
      <c r="C3402" s="16"/>
      <c r="D3402" s="16"/>
      <c r="E3402" s="50" t="s">
        <v>1309</v>
      </c>
      <c r="F3402" s="216" t="s">
        <v>297</v>
      </c>
      <c r="G3402" s="147">
        <v>2.5999999999999999E-2</v>
      </c>
      <c r="H3402" s="119" t="s">
        <v>1310</v>
      </c>
      <c r="I3402" s="51">
        <f t="shared" si="132"/>
        <v>0.05</v>
      </c>
    </row>
    <row r="3403" spans="1:9" s="11" customFormat="1" ht="17.649999999999999" customHeight="1">
      <c r="A3403" s="135"/>
      <c r="B3403" s="16"/>
      <c r="C3403" s="16"/>
      <c r="D3403" s="16"/>
      <c r="E3403" s="50" t="s">
        <v>1259</v>
      </c>
      <c r="F3403" s="216" t="s">
        <v>464</v>
      </c>
      <c r="G3403" s="147">
        <v>7.8100000000000003E-2</v>
      </c>
      <c r="H3403" s="214">
        <v>14.27</v>
      </c>
      <c r="I3403" s="51">
        <f t="shared" si="132"/>
        <v>1.1100000000000001</v>
      </c>
    </row>
    <row r="3404" spans="1:9" s="11" customFormat="1" ht="13.7" customHeight="1">
      <c r="E3404" s="194" t="s">
        <v>1260</v>
      </c>
      <c r="F3404" s="231" t="s">
        <v>464</v>
      </c>
      <c r="G3404" s="256" t="s">
        <v>1350</v>
      </c>
      <c r="H3404" s="214">
        <v>18.260000000000002</v>
      </c>
      <c r="I3404" s="51">
        <f t="shared" si="132"/>
        <v>1.43</v>
      </c>
    </row>
    <row r="3405" spans="1:9" s="11" customFormat="1" ht="13.7" customHeight="1">
      <c r="A3405" s="135"/>
      <c r="B3405" s="16"/>
      <c r="C3405" s="16"/>
      <c r="D3405" s="16"/>
      <c r="E3405" s="124"/>
      <c r="F3405" s="177" t="s">
        <v>451</v>
      </c>
      <c r="G3405" s="178"/>
      <c r="H3405" s="179"/>
      <c r="I3405" s="200">
        <f>SUM(I3399:I3404)</f>
        <v>8.1100000000000012</v>
      </c>
    </row>
    <row r="3406" spans="1:9" s="11" customFormat="1" ht="17.649999999999999" customHeight="1">
      <c r="A3406" s="196">
        <v>4461</v>
      </c>
      <c r="B3406" s="110" t="s">
        <v>413</v>
      </c>
      <c r="C3406" s="110" t="s">
        <v>12</v>
      </c>
      <c r="D3406" s="132">
        <v>89424</v>
      </c>
      <c r="E3406" s="111" t="str">
        <f>VLOOKUP(D3406,SERVIÇOS_AGOST!$A$7:$D$7425,2,0)</f>
        <v>LUVA, PVC, SOLDÁVEL, DN 25MM, INSTALADO EM RAMAL DE DISTRIBUIÇÃO DE ÁGUA - FORNECIMENTO E INSTALAÇÃO. AF_06/2022</v>
      </c>
      <c r="F3406" s="112" t="str">
        <f>VLOOKUP(D3406,SERVIÇOS_AGOST!$A$7:$D$7425,3,0)</f>
        <v>UN</v>
      </c>
      <c r="G3406" s="129">
        <f>VLOOKUP(D3406,SERVIÇOS_AGOST!$A$7:$D$7425,4,0)</f>
        <v>4.96</v>
      </c>
      <c r="H3406" s="114">
        <v>4.96</v>
      </c>
      <c r="I3406" s="115"/>
    </row>
    <row r="3407" spans="1:9" s="11" customFormat="1" ht="13.7" customHeight="1">
      <c r="A3407" s="135"/>
      <c r="B3407" s="16"/>
      <c r="C3407" s="16"/>
      <c r="D3407" s="16"/>
      <c r="E3407" s="50" t="s">
        <v>1304</v>
      </c>
      <c r="F3407" s="216" t="s">
        <v>297</v>
      </c>
      <c r="G3407" s="147">
        <v>7.1000000000000004E-3</v>
      </c>
      <c r="H3407" s="119" t="s">
        <v>1305</v>
      </c>
      <c r="I3407" s="51">
        <f t="shared" ref="I3407:I3412" si="133">ROUND(H3407*G3407,2)</f>
        <v>0.38</v>
      </c>
    </row>
    <row r="3408" spans="1:9" s="11" customFormat="1" ht="13.7" customHeight="1">
      <c r="A3408" s="135"/>
      <c r="B3408" s="16"/>
      <c r="C3408" s="16"/>
      <c r="D3408" s="16"/>
      <c r="E3408" s="50" t="s">
        <v>1351</v>
      </c>
      <c r="F3408" s="216" t="s">
        <v>297</v>
      </c>
      <c r="G3408" s="147">
        <v>1</v>
      </c>
      <c r="H3408" s="119" t="s">
        <v>1352</v>
      </c>
      <c r="I3408" s="51">
        <f t="shared" si="133"/>
        <v>0.99</v>
      </c>
    </row>
    <row r="3409" spans="1:9" s="11" customFormat="1" ht="13.7" customHeight="1">
      <c r="A3409" s="135"/>
      <c r="B3409" s="16"/>
      <c r="C3409" s="16"/>
      <c r="D3409" s="16"/>
      <c r="E3409" s="50" t="s">
        <v>1307</v>
      </c>
      <c r="F3409" s="216" t="s">
        <v>297</v>
      </c>
      <c r="G3409" s="147">
        <v>8.0000000000000002E-3</v>
      </c>
      <c r="H3409" s="119" t="s">
        <v>1308</v>
      </c>
      <c r="I3409" s="51">
        <f t="shared" si="133"/>
        <v>0.49</v>
      </c>
    </row>
    <row r="3410" spans="1:9" s="11" customFormat="1" ht="13.7" customHeight="1">
      <c r="E3410" s="194" t="s">
        <v>1309</v>
      </c>
      <c r="F3410" s="231" t="s">
        <v>297</v>
      </c>
      <c r="G3410" s="257" t="s">
        <v>1353</v>
      </c>
      <c r="H3410" s="258" t="s">
        <v>1310</v>
      </c>
      <c r="I3410" s="51">
        <f t="shared" si="133"/>
        <v>0.06</v>
      </c>
    </row>
    <row r="3411" spans="1:9" s="11" customFormat="1" ht="17.649999999999999" customHeight="1">
      <c r="A3411" s="135"/>
      <c r="B3411" s="16"/>
      <c r="C3411" s="16"/>
      <c r="D3411" s="16"/>
      <c r="E3411" s="50" t="s">
        <v>1259</v>
      </c>
      <c r="F3411" s="216" t="s">
        <v>464</v>
      </c>
      <c r="G3411" s="147">
        <v>9.06E-2</v>
      </c>
      <c r="H3411" s="214">
        <v>14.27</v>
      </c>
      <c r="I3411" s="51">
        <f t="shared" si="133"/>
        <v>1.29</v>
      </c>
    </row>
    <row r="3412" spans="1:9" s="11" customFormat="1" ht="13.7" customHeight="1">
      <c r="A3412" s="135"/>
      <c r="B3412" s="16"/>
      <c r="C3412" s="16"/>
      <c r="D3412" s="16"/>
      <c r="E3412" s="50" t="s">
        <v>1260</v>
      </c>
      <c r="F3412" s="216" t="s">
        <v>464</v>
      </c>
      <c r="G3412" s="147">
        <v>9.06E-2</v>
      </c>
      <c r="H3412" s="214">
        <v>18.260000000000002</v>
      </c>
      <c r="I3412" s="51">
        <f t="shared" si="133"/>
        <v>1.65</v>
      </c>
    </row>
    <row r="3413" spans="1:9" s="11" customFormat="1" ht="13.7" customHeight="1">
      <c r="A3413" s="135"/>
      <c r="B3413" s="16"/>
      <c r="C3413" s="16"/>
      <c r="D3413" s="16"/>
      <c r="E3413" s="124"/>
      <c r="F3413" s="177" t="s">
        <v>451</v>
      </c>
      <c r="G3413" s="178"/>
      <c r="H3413" s="179"/>
      <c r="I3413" s="200">
        <f>SUM(I3407:I3412)</f>
        <v>4.8599999999999994</v>
      </c>
    </row>
    <row r="3414" spans="1:9" s="11" customFormat="1" ht="17.649999999999999" customHeight="1">
      <c r="A3414" s="196">
        <v>4462</v>
      </c>
      <c r="B3414" s="110" t="s">
        <v>413</v>
      </c>
      <c r="C3414" s="110" t="s">
        <v>12</v>
      </c>
      <c r="D3414" s="132">
        <v>89425</v>
      </c>
      <c r="E3414" s="111" t="str">
        <f>VLOOKUP(D3414,SERVIÇOS_AGOST!$A$7:$D$7425,2,0)</f>
        <v>LUVA DE CORRER, PVC, SOLDÁVEL, DN 25MM, INSTALADO EM RAMAL DE DISTRIBUIÇÃO DE ÁGUA - FORNECIMENTO E INSTALAÇÃO. AF_06/2022</v>
      </c>
      <c r="F3414" s="112" t="str">
        <f>VLOOKUP(D3414,SERVIÇOS_AGOST!$A$7:$D$7425,3,0)</f>
        <v>UN</v>
      </c>
      <c r="G3414" s="129">
        <f>VLOOKUP(D3414,SERVIÇOS_AGOST!$A$7:$D$7425,4,0)</f>
        <v>17.649999999999999</v>
      </c>
      <c r="H3414" s="114">
        <v>17.649999999999999</v>
      </c>
      <c r="I3414" s="115"/>
    </row>
    <row r="3415" spans="1:9" s="11" customFormat="1" ht="13.7" customHeight="1">
      <c r="A3415" s="135"/>
      <c r="B3415" s="16"/>
      <c r="C3415" s="16"/>
      <c r="D3415" s="16"/>
      <c r="E3415" s="50" t="s">
        <v>1304</v>
      </c>
      <c r="F3415" s="216" t="s">
        <v>297</v>
      </c>
      <c r="G3415" s="147">
        <v>7.1000000000000004E-3</v>
      </c>
      <c r="H3415" s="119" t="s">
        <v>1305</v>
      </c>
      <c r="I3415" s="51">
        <f t="shared" ref="I3415:I3420" si="134">ROUND(H3415*G3415,2)</f>
        <v>0.38</v>
      </c>
    </row>
    <row r="3416" spans="1:9" s="11" customFormat="1" ht="13.7" customHeight="1">
      <c r="E3416" s="194" t="s">
        <v>1354</v>
      </c>
      <c r="F3416" s="231" t="s">
        <v>297</v>
      </c>
      <c r="G3416" s="260">
        <v>1</v>
      </c>
      <c r="H3416" s="263">
        <v>10.86</v>
      </c>
      <c r="I3416" s="51">
        <f t="shared" si="134"/>
        <v>10.86</v>
      </c>
    </row>
    <row r="3417" spans="1:9" s="11" customFormat="1" ht="13.7" customHeight="1">
      <c r="A3417" s="135"/>
      <c r="B3417" s="16"/>
      <c r="C3417" s="16"/>
      <c r="D3417" s="16"/>
      <c r="E3417" s="50" t="s">
        <v>1307</v>
      </c>
      <c r="F3417" s="216" t="s">
        <v>297</v>
      </c>
      <c r="G3417" s="147">
        <v>8.0000000000000002E-3</v>
      </c>
      <c r="H3417" s="119" t="s">
        <v>1308</v>
      </c>
      <c r="I3417" s="51">
        <f t="shared" si="134"/>
        <v>0.49</v>
      </c>
    </row>
    <row r="3418" spans="1:9" s="11" customFormat="1" ht="13.7" customHeight="1">
      <c r="A3418" s="135"/>
      <c r="B3418" s="16"/>
      <c r="C3418" s="16"/>
      <c r="D3418" s="16"/>
      <c r="E3418" s="50" t="s">
        <v>1309</v>
      </c>
      <c r="F3418" s="216" t="s">
        <v>297</v>
      </c>
      <c r="G3418" s="147">
        <v>3.0200000000000001E-2</v>
      </c>
      <c r="H3418" s="119" t="s">
        <v>1310</v>
      </c>
      <c r="I3418" s="51">
        <f t="shared" si="134"/>
        <v>0.06</v>
      </c>
    </row>
    <row r="3419" spans="1:9" s="11" customFormat="1" ht="17.649999999999999" customHeight="1">
      <c r="A3419" s="135"/>
      <c r="B3419" s="16"/>
      <c r="C3419" s="16"/>
      <c r="D3419" s="16"/>
      <c r="E3419" s="50" t="s">
        <v>1259</v>
      </c>
      <c r="F3419" s="216" t="s">
        <v>464</v>
      </c>
      <c r="G3419" s="147">
        <v>9.06E-2</v>
      </c>
      <c r="H3419" s="214">
        <v>14.27</v>
      </c>
      <c r="I3419" s="51">
        <f t="shared" si="134"/>
        <v>1.29</v>
      </c>
    </row>
    <row r="3420" spans="1:9" s="11" customFormat="1" ht="13.7" customHeight="1">
      <c r="A3420" s="135"/>
      <c r="B3420" s="16"/>
      <c r="C3420" s="16"/>
      <c r="D3420" s="16"/>
      <c r="E3420" s="50" t="s">
        <v>1260</v>
      </c>
      <c r="F3420" s="216" t="s">
        <v>464</v>
      </c>
      <c r="G3420" s="147">
        <v>9.06E-2</v>
      </c>
      <c r="H3420" s="214">
        <v>18.260000000000002</v>
      </c>
      <c r="I3420" s="51">
        <f t="shared" si="134"/>
        <v>1.65</v>
      </c>
    </row>
    <row r="3421" spans="1:9" s="11" customFormat="1" ht="13.7" customHeight="1">
      <c r="A3421" s="135"/>
      <c r="B3421" s="16"/>
      <c r="C3421" s="16"/>
      <c r="D3421" s="16"/>
      <c r="E3421" s="124"/>
      <c r="F3421" s="177" t="s">
        <v>451</v>
      </c>
      <c r="G3421" s="178"/>
      <c r="H3421" s="179"/>
      <c r="I3421" s="200">
        <f>SUM(I3415:I3420)</f>
        <v>14.730000000000002</v>
      </c>
    </row>
    <row r="3422" spans="1:9" s="11" customFormat="1" ht="20.100000000000001" customHeight="1">
      <c r="A3422" s="196">
        <v>4463</v>
      </c>
      <c r="B3422" s="110" t="s">
        <v>413</v>
      </c>
      <c r="C3422" s="110" t="s">
        <v>12</v>
      </c>
      <c r="D3422" s="132">
        <v>89426</v>
      </c>
      <c r="E3422" s="111" t="str">
        <f>VLOOKUP(D3422,SERVIÇOS_AGOST!$A$7:$D$7425,2,0)</f>
        <v>LUVA DE REDUÇÃO, PVC, SOLDÁVEL, DN 32MM X 25MM, INSTALADO EM RAMAL DE DISTRIBUIÇÃO DE ÁGUA - FORNECIMENTO E INSTALAÇÃO. AF_06/2022</v>
      </c>
      <c r="F3422" s="112" t="str">
        <f>VLOOKUP(D3422,SERVIÇOS_AGOST!$A$7:$D$7425,3,0)</f>
        <v>UN</v>
      </c>
      <c r="G3422" s="129">
        <f>VLOOKUP(D3422,SERVIÇOS_AGOST!$A$7:$D$7425,4,0)</f>
        <v>9.3000000000000007</v>
      </c>
      <c r="H3422" s="114">
        <v>9.3000000000000007</v>
      </c>
      <c r="I3422" s="115"/>
    </row>
    <row r="3423" spans="1:9" s="11" customFormat="1" ht="13.7" customHeight="1">
      <c r="A3423" s="135"/>
      <c r="B3423" s="16"/>
      <c r="C3423" s="16"/>
      <c r="D3423" s="16"/>
      <c r="E3423" s="50" t="s">
        <v>1304</v>
      </c>
      <c r="F3423" s="216" t="s">
        <v>297</v>
      </c>
      <c r="G3423" s="147">
        <v>8.2000000000000007E-3</v>
      </c>
      <c r="H3423" s="119" t="s">
        <v>1305</v>
      </c>
      <c r="I3423" s="51">
        <f t="shared" ref="I3423:I3428" si="135">ROUND(H3423*G3423,2)</f>
        <v>0.44</v>
      </c>
    </row>
    <row r="3424" spans="1:9" s="11" customFormat="1" ht="13.7" customHeight="1">
      <c r="A3424" s="135"/>
      <c r="B3424" s="16"/>
      <c r="C3424" s="16"/>
      <c r="D3424" s="16"/>
      <c r="E3424" s="50" t="s">
        <v>1355</v>
      </c>
      <c r="F3424" s="216" t="s">
        <v>297</v>
      </c>
      <c r="G3424" s="147">
        <v>1</v>
      </c>
      <c r="H3424" s="119" t="s">
        <v>1356</v>
      </c>
      <c r="I3424" s="51">
        <f t="shared" si="135"/>
        <v>3.74</v>
      </c>
    </row>
    <row r="3425" spans="1:9" s="11" customFormat="1" ht="13.7" customHeight="1">
      <c r="A3425" s="135"/>
      <c r="B3425" s="16"/>
      <c r="C3425" s="16"/>
      <c r="D3425" s="16"/>
      <c r="E3425" s="50" t="s">
        <v>1307</v>
      </c>
      <c r="F3425" s="216" t="s">
        <v>297</v>
      </c>
      <c r="G3425" s="147">
        <v>9.4999999999999998E-3</v>
      </c>
      <c r="H3425" s="119" t="s">
        <v>1308</v>
      </c>
      <c r="I3425" s="51">
        <f t="shared" si="135"/>
        <v>0.57999999999999996</v>
      </c>
    </row>
    <row r="3426" spans="1:9" s="11" customFormat="1" ht="13.7" customHeight="1">
      <c r="A3426" s="135"/>
      <c r="B3426" s="16"/>
      <c r="C3426" s="16"/>
      <c r="D3426" s="16"/>
      <c r="E3426" s="50" t="s">
        <v>1309</v>
      </c>
      <c r="F3426" s="216" t="s">
        <v>297</v>
      </c>
      <c r="G3426" s="147">
        <v>3.3099999999999997E-2</v>
      </c>
      <c r="H3426" s="119" t="s">
        <v>1310</v>
      </c>
      <c r="I3426" s="51">
        <f t="shared" si="135"/>
        <v>0.06</v>
      </c>
    </row>
    <row r="3427" spans="1:9" s="11" customFormat="1" ht="17.649999999999999" customHeight="1">
      <c r="A3427" s="135"/>
      <c r="B3427" s="16"/>
      <c r="C3427" s="16"/>
      <c r="D3427" s="16"/>
      <c r="E3427" s="50" t="s">
        <v>1259</v>
      </c>
      <c r="F3427" s="216" t="s">
        <v>464</v>
      </c>
      <c r="G3427" s="147">
        <v>9.9400000000000002E-2</v>
      </c>
      <c r="H3427" s="214">
        <v>14.27</v>
      </c>
      <c r="I3427" s="51">
        <f t="shared" si="135"/>
        <v>1.42</v>
      </c>
    </row>
    <row r="3428" spans="1:9" s="11" customFormat="1" ht="13.7" customHeight="1">
      <c r="E3428" s="194" t="s">
        <v>1260</v>
      </c>
      <c r="F3428" s="231" t="s">
        <v>464</v>
      </c>
      <c r="G3428" s="256" t="s">
        <v>1357</v>
      </c>
      <c r="H3428" s="214">
        <v>18.260000000000002</v>
      </c>
      <c r="I3428" s="51">
        <f t="shared" si="135"/>
        <v>1.82</v>
      </c>
    </row>
    <row r="3429" spans="1:9" s="11" customFormat="1" ht="13.7" customHeight="1">
      <c r="A3429" s="135"/>
      <c r="B3429" s="16"/>
      <c r="C3429" s="16"/>
      <c r="D3429" s="16"/>
      <c r="E3429" s="124"/>
      <c r="F3429" s="177" t="s">
        <v>451</v>
      </c>
      <c r="G3429" s="178"/>
      <c r="H3429" s="179"/>
      <c r="I3429" s="200">
        <f>SUM(I3423:I3428)</f>
        <v>8.06</v>
      </c>
    </row>
    <row r="3430" spans="1:9" s="11" customFormat="1" ht="17.649999999999999" customHeight="1">
      <c r="A3430" s="196">
        <v>4464</v>
      </c>
      <c r="B3430" s="110" t="s">
        <v>413</v>
      </c>
      <c r="C3430" s="110" t="s">
        <v>12</v>
      </c>
      <c r="D3430" s="132">
        <v>89427</v>
      </c>
      <c r="E3430" s="111" t="str">
        <f>VLOOKUP(D3430,SERVIÇOS_AGOST!$A$7:$D$7425,2,0)</f>
        <v>LUVA COM BUCHA DE LATÃO, PVC, SOLDÁVEL, DN 25MM X 3/4 , INSTALADO EM RAMAL DE DISTRIBUIÇÃO DE ÁGUA - FORNECIMENTO E INSTALAÇÃO. AF_06/2022</v>
      </c>
      <c r="F3430" s="112" t="str">
        <f>VLOOKUP(D3430,SERVIÇOS_AGOST!$A$7:$D$7425,3,0)</f>
        <v>UN</v>
      </c>
      <c r="G3430" s="129">
        <f>VLOOKUP(D3430,SERVIÇOS_AGOST!$A$7:$D$7425,4,0)</f>
        <v>12.65</v>
      </c>
      <c r="H3430" s="114">
        <v>12.65</v>
      </c>
      <c r="I3430" s="115"/>
    </row>
    <row r="3431" spans="1:9" s="11" customFormat="1" ht="13.7" customHeight="1">
      <c r="A3431" s="135"/>
      <c r="B3431" s="16"/>
      <c r="C3431" s="16"/>
      <c r="D3431" s="16"/>
      <c r="E3431" s="50" t="s">
        <v>1304</v>
      </c>
      <c r="F3431" s="216" t="s">
        <v>297</v>
      </c>
      <c r="G3431" s="147">
        <v>5.8999999999999999E-3</v>
      </c>
      <c r="H3431" s="119" t="s">
        <v>1305</v>
      </c>
      <c r="I3431" s="51">
        <f t="shared" ref="I3431:I3436" si="136">ROUND(H3431*G3431,2)</f>
        <v>0.32</v>
      </c>
    </row>
    <row r="3432" spans="1:9" s="11" customFormat="1" ht="13.7" customHeight="1">
      <c r="A3432" s="135"/>
      <c r="B3432" s="16"/>
      <c r="C3432" s="16"/>
      <c r="D3432" s="16"/>
      <c r="E3432" s="50" t="s">
        <v>1358</v>
      </c>
      <c r="F3432" s="216" t="s">
        <v>297</v>
      </c>
      <c r="G3432" s="147">
        <v>1</v>
      </c>
      <c r="H3432" s="119" t="s">
        <v>1359</v>
      </c>
      <c r="I3432" s="51">
        <f t="shared" si="136"/>
        <v>7.91</v>
      </c>
    </row>
    <row r="3433" spans="1:9" s="11" customFormat="1" ht="13.7" customHeight="1">
      <c r="A3433" s="135"/>
      <c r="B3433" s="16"/>
      <c r="C3433" s="16"/>
      <c r="D3433" s="16"/>
      <c r="E3433" s="50" t="s">
        <v>1307</v>
      </c>
      <c r="F3433" s="216" t="s">
        <v>297</v>
      </c>
      <c r="G3433" s="147">
        <v>7.0000000000000001E-3</v>
      </c>
      <c r="H3433" s="119" t="s">
        <v>1308</v>
      </c>
      <c r="I3433" s="51">
        <f t="shared" si="136"/>
        <v>0.43</v>
      </c>
    </row>
    <row r="3434" spans="1:9" s="11" customFormat="1" ht="13.7" customHeight="1">
      <c r="E3434" s="194" t="s">
        <v>1309</v>
      </c>
      <c r="F3434" s="231" t="s">
        <v>297</v>
      </c>
      <c r="G3434" s="257" t="s">
        <v>1360</v>
      </c>
      <c r="H3434" s="258" t="s">
        <v>1310</v>
      </c>
      <c r="I3434" s="51">
        <f t="shared" si="136"/>
        <v>0.05</v>
      </c>
    </row>
    <row r="3435" spans="1:9" s="11" customFormat="1" ht="17.649999999999999" customHeight="1">
      <c r="A3435" s="135"/>
      <c r="B3435" s="16"/>
      <c r="C3435" s="16"/>
      <c r="D3435" s="16"/>
      <c r="E3435" s="50" t="s">
        <v>1259</v>
      </c>
      <c r="F3435" s="216" t="s">
        <v>464</v>
      </c>
      <c r="G3435" s="147">
        <v>8.4400000000000003E-2</v>
      </c>
      <c r="H3435" s="214">
        <v>14.27</v>
      </c>
      <c r="I3435" s="51">
        <f t="shared" si="136"/>
        <v>1.2</v>
      </c>
    </row>
    <row r="3436" spans="1:9" s="11" customFormat="1" ht="13.7" customHeight="1">
      <c r="A3436" s="135"/>
      <c r="B3436" s="16"/>
      <c r="C3436" s="16"/>
      <c r="D3436" s="16"/>
      <c r="E3436" s="50" t="s">
        <v>1260</v>
      </c>
      <c r="F3436" s="216" t="s">
        <v>464</v>
      </c>
      <c r="G3436" s="147">
        <v>8.4400000000000003E-2</v>
      </c>
      <c r="H3436" s="214">
        <v>18.260000000000002</v>
      </c>
      <c r="I3436" s="51">
        <f t="shared" si="136"/>
        <v>1.54</v>
      </c>
    </row>
    <row r="3437" spans="1:9" s="11" customFormat="1" ht="13.7" customHeight="1">
      <c r="A3437" s="135"/>
      <c r="B3437" s="16"/>
      <c r="C3437" s="16"/>
      <c r="D3437" s="16"/>
      <c r="E3437" s="124"/>
      <c r="F3437" s="177" t="s">
        <v>451</v>
      </c>
      <c r="G3437" s="178"/>
      <c r="H3437" s="179"/>
      <c r="I3437" s="200">
        <f>SUM(I3431:I3436)</f>
        <v>11.45</v>
      </c>
    </row>
    <row r="3438" spans="1:9" s="11" customFormat="1" ht="17.649999999999999" customHeight="1">
      <c r="A3438" s="196">
        <v>4465</v>
      </c>
      <c r="B3438" s="110" t="s">
        <v>413</v>
      </c>
      <c r="C3438" s="110" t="s">
        <v>12</v>
      </c>
      <c r="D3438" s="132">
        <v>89393</v>
      </c>
      <c r="E3438" s="111" t="str">
        <f>VLOOKUP(D3438,SERVIÇOS_AGOST!$A$7:$D$7425,2,0)</f>
        <v>TE, PVC, SOLDÁVEL, DN 20MM, INSTALADO EM RAMAL OU SUB-RAMAL DE ÁGUA - FORNECIMENTO E INSTALAÇÃO. AF_06/2022</v>
      </c>
      <c r="F3438" s="112" t="str">
        <f>VLOOKUP(D3438,SERVIÇOS_AGOST!$A$7:$D$7425,3,0)</f>
        <v>UN</v>
      </c>
      <c r="G3438" s="129">
        <f>VLOOKUP(D3438,SERVIÇOS_AGOST!$A$7:$D$7425,4,0)</f>
        <v>8</v>
      </c>
      <c r="H3438" s="114">
        <v>8</v>
      </c>
      <c r="I3438" s="115"/>
    </row>
    <row r="3439" spans="1:9" s="11" customFormat="1" ht="13.7" customHeight="1">
      <c r="A3439" s="135"/>
      <c r="B3439" s="16"/>
      <c r="C3439" s="16"/>
      <c r="D3439" s="16"/>
      <c r="E3439" s="50" t="s">
        <v>1304</v>
      </c>
      <c r="F3439" s="216" t="s">
        <v>297</v>
      </c>
      <c r="G3439" s="147">
        <v>7.1000000000000004E-3</v>
      </c>
      <c r="H3439" s="119" t="s">
        <v>1305</v>
      </c>
      <c r="I3439" s="51">
        <f t="shared" ref="I3439:I3444" si="137">ROUND(H3439*G3439,2)</f>
        <v>0.38</v>
      </c>
    </row>
    <row r="3440" spans="1:9" s="11" customFormat="1" ht="13.7" customHeight="1">
      <c r="E3440" s="194" t="s">
        <v>1361</v>
      </c>
      <c r="F3440" s="231" t="s">
        <v>297</v>
      </c>
      <c r="G3440" s="257" t="s">
        <v>1147</v>
      </c>
      <c r="H3440" s="258" t="s">
        <v>1362</v>
      </c>
      <c r="I3440" s="51">
        <f t="shared" si="137"/>
        <v>1.28</v>
      </c>
    </row>
    <row r="3441" spans="1:9" s="11" customFormat="1" ht="13.7" customHeight="1">
      <c r="A3441" s="135"/>
      <c r="B3441" s="16"/>
      <c r="C3441" s="16"/>
      <c r="D3441" s="16"/>
      <c r="E3441" s="50" t="s">
        <v>1307</v>
      </c>
      <c r="F3441" s="216" t="s">
        <v>297</v>
      </c>
      <c r="G3441" s="147">
        <v>8.9999999999999993E-3</v>
      </c>
      <c r="H3441" s="119" t="s">
        <v>1308</v>
      </c>
      <c r="I3441" s="51">
        <f t="shared" si="137"/>
        <v>0.55000000000000004</v>
      </c>
    </row>
    <row r="3442" spans="1:9" s="11" customFormat="1" ht="13.7" customHeight="1">
      <c r="A3442" s="135"/>
      <c r="B3442" s="16"/>
      <c r="C3442" s="16"/>
      <c r="D3442" s="16"/>
      <c r="E3442" s="50" t="s">
        <v>1309</v>
      </c>
      <c r="F3442" s="216" t="s">
        <v>297</v>
      </c>
      <c r="G3442" s="147">
        <v>4.3700000000000003E-2</v>
      </c>
      <c r="H3442" s="119" t="s">
        <v>1310</v>
      </c>
      <c r="I3442" s="51">
        <f t="shared" si="137"/>
        <v>0.08</v>
      </c>
    </row>
    <row r="3443" spans="1:9" s="11" customFormat="1" ht="17.649999999999999" customHeight="1">
      <c r="A3443" s="135"/>
      <c r="B3443" s="16"/>
      <c r="C3443" s="16"/>
      <c r="D3443" s="16"/>
      <c r="E3443" s="50" t="s">
        <v>1259</v>
      </c>
      <c r="F3443" s="216" t="s">
        <v>464</v>
      </c>
      <c r="G3443" s="147">
        <v>0.17480000000000001</v>
      </c>
      <c r="H3443" s="214">
        <v>14.27</v>
      </c>
      <c r="I3443" s="51">
        <f t="shared" si="137"/>
        <v>2.4900000000000002</v>
      </c>
    </row>
    <row r="3444" spans="1:9" s="11" customFormat="1" ht="13.7" customHeight="1">
      <c r="A3444" s="135"/>
      <c r="B3444" s="16"/>
      <c r="C3444" s="16"/>
      <c r="D3444" s="16"/>
      <c r="E3444" s="50" t="s">
        <v>1260</v>
      </c>
      <c r="F3444" s="216" t="s">
        <v>464</v>
      </c>
      <c r="G3444" s="147">
        <v>0.17480000000000001</v>
      </c>
      <c r="H3444" s="214">
        <v>18.260000000000002</v>
      </c>
      <c r="I3444" s="51">
        <f t="shared" si="137"/>
        <v>3.19</v>
      </c>
    </row>
    <row r="3445" spans="1:9" s="11" customFormat="1" ht="13.7" customHeight="1">
      <c r="A3445" s="135"/>
      <c r="B3445" s="16"/>
      <c r="C3445" s="16"/>
      <c r="D3445" s="16"/>
      <c r="E3445" s="124"/>
      <c r="F3445" s="177" t="s">
        <v>451</v>
      </c>
      <c r="G3445" s="178"/>
      <c r="H3445" s="179"/>
      <c r="I3445" s="200">
        <f>SUM(I3439:I3444)</f>
        <v>7.9700000000000006</v>
      </c>
    </row>
    <row r="3446" spans="1:9" s="11" customFormat="1" ht="20.100000000000001" customHeight="1">
      <c r="A3446" s="196">
        <v>4466</v>
      </c>
      <c r="B3446" s="110" t="s">
        <v>413</v>
      </c>
      <c r="C3446" s="110" t="s">
        <v>12</v>
      </c>
      <c r="D3446" s="132">
        <v>89394</v>
      </c>
      <c r="E3446" s="111" t="str">
        <f>VLOOKUP(D3446,SERVIÇOS_AGOST!$A$7:$D$7425,2,0)</f>
        <v>TÊ COM BUCHA DE LATÃO NA BOLSA CENTRAL, PVC, SOLDÁVEL, DN 20MM X 1/2 , INSTALADO EM RAMAL OU SUB-RAMAL DE ÁGUA - FORNECIMENTO E INSTALAÇÃO. AF_06/2022</v>
      </c>
      <c r="F3446" s="112" t="str">
        <f>VLOOKUP(D3446,SERVIÇOS_AGOST!$A$7:$D$7425,3,0)</f>
        <v>UN</v>
      </c>
      <c r="G3446" s="129">
        <f>VLOOKUP(D3446,SERVIÇOS_AGOST!$A$7:$D$7425,4,0)</f>
        <v>19.43</v>
      </c>
      <c r="H3446" s="114">
        <v>19.43</v>
      </c>
      <c r="I3446" s="115"/>
    </row>
    <row r="3447" spans="1:9" s="11" customFormat="1" ht="13.7" customHeight="1">
      <c r="A3447" s="135"/>
      <c r="B3447" s="16"/>
      <c r="C3447" s="16"/>
      <c r="D3447" s="16"/>
      <c r="E3447" s="50" t="s">
        <v>1304</v>
      </c>
      <c r="F3447" s="216" t="s">
        <v>297</v>
      </c>
      <c r="G3447" s="147">
        <v>7.1000000000000004E-3</v>
      </c>
      <c r="H3447" s="119" t="s">
        <v>1305</v>
      </c>
      <c r="I3447" s="51">
        <f t="shared" ref="I3447:I3452" si="138">ROUND(H3447*G3447,2)</f>
        <v>0.38</v>
      </c>
    </row>
    <row r="3448" spans="1:9" s="11" customFormat="1" ht="17.649999999999999" customHeight="1">
      <c r="A3448" s="135"/>
      <c r="B3448" s="16"/>
      <c r="C3448" s="16"/>
      <c r="D3448" s="16"/>
      <c r="E3448" s="50" t="s">
        <v>1363</v>
      </c>
      <c r="F3448" s="216" t="s">
        <v>297</v>
      </c>
      <c r="G3448" s="147">
        <v>1</v>
      </c>
      <c r="H3448" s="119" t="s">
        <v>1364</v>
      </c>
      <c r="I3448" s="51">
        <f t="shared" si="138"/>
        <v>11.03</v>
      </c>
    </row>
    <row r="3449" spans="1:9" s="11" customFormat="1" ht="13.7" customHeight="1">
      <c r="A3449" s="135"/>
      <c r="B3449" s="16"/>
      <c r="C3449" s="16"/>
      <c r="D3449" s="16"/>
      <c r="E3449" s="50" t="s">
        <v>1307</v>
      </c>
      <c r="F3449" s="216" t="s">
        <v>297</v>
      </c>
      <c r="G3449" s="147">
        <v>8.9999999999999993E-3</v>
      </c>
      <c r="H3449" s="119" t="s">
        <v>1308</v>
      </c>
      <c r="I3449" s="51">
        <f t="shared" si="138"/>
        <v>0.55000000000000004</v>
      </c>
    </row>
    <row r="3450" spans="1:9" s="11" customFormat="1" ht="13.7" customHeight="1">
      <c r="A3450" s="135"/>
      <c r="B3450" s="16"/>
      <c r="C3450" s="16"/>
      <c r="D3450" s="16"/>
      <c r="E3450" s="50" t="s">
        <v>1309</v>
      </c>
      <c r="F3450" s="216" t="s">
        <v>297</v>
      </c>
      <c r="G3450" s="147">
        <v>4.3700000000000003E-2</v>
      </c>
      <c r="H3450" s="119" t="s">
        <v>1310</v>
      </c>
      <c r="I3450" s="51">
        <f t="shared" si="138"/>
        <v>0.08</v>
      </c>
    </row>
    <row r="3451" spans="1:9" s="11" customFormat="1" ht="17.649999999999999" customHeight="1">
      <c r="A3451" s="135"/>
      <c r="B3451" s="16"/>
      <c r="C3451" s="16"/>
      <c r="D3451" s="16"/>
      <c r="E3451" s="50" t="s">
        <v>1259</v>
      </c>
      <c r="F3451" s="216" t="s">
        <v>464</v>
      </c>
      <c r="G3451" s="147">
        <v>0.16089999999999999</v>
      </c>
      <c r="H3451" s="214">
        <v>14.27</v>
      </c>
      <c r="I3451" s="51">
        <f t="shared" si="138"/>
        <v>2.2999999999999998</v>
      </c>
    </row>
    <row r="3452" spans="1:9" s="11" customFormat="1" ht="13.7" customHeight="1">
      <c r="A3452" s="135"/>
      <c r="B3452" s="16"/>
      <c r="C3452" s="16"/>
      <c r="D3452" s="16"/>
      <c r="E3452" s="50" t="s">
        <v>1260</v>
      </c>
      <c r="F3452" s="216" t="s">
        <v>464</v>
      </c>
      <c r="G3452" s="147">
        <v>0.16089999999999999</v>
      </c>
      <c r="H3452" s="214">
        <v>18.260000000000002</v>
      </c>
      <c r="I3452" s="51">
        <f t="shared" si="138"/>
        <v>2.94</v>
      </c>
    </row>
    <row r="3453" spans="1:9" s="11" customFormat="1" ht="13.7" customHeight="1">
      <c r="A3453" s="135"/>
      <c r="B3453" s="16"/>
      <c r="C3453" s="16"/>
      <c r="D3453" s="16"/>
      <c r="E3453" s="124"/>
      <c r="F3453" s="177" t="s">
        <v>451</v>
      </c>
      <c r="G3453" s="178"/>
      <c r="H3453" s="179"/>
      <c r="I3453" s="200">
        <f>SUM(I3447:I3452)</f>
        <v>17.28</v>
      </c>
    </row>
    <row r="3454" spans="1:9" s="11" customFormat="1" ht="17.649999999999999" customHeight="1">
      <c r="A3454" s="196">
        <v>4467</v>
      </c>
      <c r="B3454" s="110" t="s">
        <v>413</v>
      </c>
      <c r="C3454" s="110" t="s">
        <v>12</v>
      </c>
      <c r="D3454" s="132">
        <v>89395</v>
      </c>
      <c r="E3454" s="111" t="str">
        <f>VLOOKUP(D3454,SERVIÇOS_AGOST!$A$7:$D$7425,2,0)</f>
        <v>TE, PVC, SOLDÁVEL, DN 25MM, INSTALADO EM RAMAL OU SUB-RAMAL DE ÁGUA - FORNECIMENTO E INSTALAÇÃO. AF_06/2022</v>
      </c>
      <c r="F3454" s="112" t="str">
        <f>VLOOKUP(D3454,SERVIÇOS_AGOST!$A$7:$D$7425,3,0)</f>
        <v>UN</v>
      </c>
      <c r="G3454" s="129">
        <f>VLOOKUP(D3454,SERVIÇOS_AGOST!$A$7:$D$7425,4,0)</f>
        <v>9.7100000000000009</v>
      </c>
      <c r="H3454" s="114">
        <v>9.7100000000000009</v>
      </c>
      <c r="I3454" s="115"/>
    </row>
    <row r="3455" spans="1:9" s="11" customFormat="1" ht="13.7" customHeight="1">
      <c r="A3455" s="135"/>
      <c r="B3455" s="16"/>
      <c r="C3455" s="16"/>
      <c r="D3455" s="16"/>
      <c r="E3455" s="50" t="s">
        <v>1304</v>
      </c>
      <c r="F3455" s="216" t="s">
        <v>297</v>
      </c>
      <c r="G3455" s="147">
        <v>1.06E-2</v>
      </c>
      <c r="H3455" s="119" t="s">
        <v>1305</v>
      </c>
      <c r="I3455" s="51">
        <f t="shared" ref="I3455:I3460" si="139">ROUND(H3455*G3455,2)</f>
        <v>0.56999999999999995</v>
      </c>
    </row>
    <row r="3456" spans="1:9" s="11" customFormat="1" ht="13.7" customHeight="1">
      <c r="A3456" s="135"/>
      <c r="B3456" s="16"/>
      <c r="C3456" s="16"/>
      <c r="D3456" s="16"/>
      <c r="E3456" s="50" t="s">
        <v>1365</v>
      </c>
      <c r="F3456" s="216" t="s">
        <v>297</v>
      </c>
      <c r="G3456" s="147">
        <v>1</v>
      </c>
      <c r="H3456" s="119" t="s">
        <v>1366</v>
      </c>
      <c r="I3456" s="51">
        <f t="shared" si="139"/>
        <v>1.45</v>
      </c>
    </row>
    <row r="3457" spans="1:9" s="11" customFormat="1" ht="13.7" customHeight="1">
      <c r="A3457" s="135"/>
      <c r="B3457" s="16"/>
      <c r="C3457" s="16"/>
      <c r="D3457" s="16"/>
      <c r="E3457" s="50" t="s">
        <v>1307</v>
      </c>
      <c r="F3457" s="216" t="s">
        <v>297</v>
      </c>
      <c r="G3457" s="147">
        <v>1.2E-2</v>
      </c>
      <c r="H3457" s="119" t="s">
        <v>1308</v>
      </c>
      <c r="I3457" s="51">
        <f t="shared" si="139"/>
        <v>0.73</v>
      </c>
    </row>
    <row r="3458" spans="1:9" s="11" customFormat="1" ht="13.7" customHeight="1">
      <c r="A3458" s="135"/>
      <c r="B3458" s="16"/>
      <c r="C3458" s="16"/>
      <c r="D3458" s="16"/>
      <c r="E3458" s="50" t="s">
        <v>1309</v>
      </c>
      <c r="F3458" s="216" t="s">
        <v>297</v>
      </c>
      <c r="G3458" s="147">
        <v>5.0700000000000002E-2</v>
      </c>
      <c r="H3458" s="119" t="s">
        <v>1310</v>
      </c>
      <c r="I3458" s="51">
        <f t="shared" si="139"/>
        <v>0.09</v>
      </c>
    </row>
    <row r="3459" spans="1:9" s="11" customFormat="1" ht="17.649999999999999" customHeight="1">
      <c r="A3459" s="135"/>
      <c r="B3459" s="16"/>
      <c r="C3459" s="16"/>
      <c r="D3459" s="16"/>
      <c r="E3459" s="50" t="s">
        <v>1259</v>
      </c>
      <c r="F3459" s="216" t="s">
        <v>464</v>
      </c>
      <c r="G3459" s="147">
        <v>0.2026</v>
      </c>
      <c r="H3459" s="214">
        <v>14.27</v>
      </c>
      <c r="I3459" s="51">
        <f t="shared" si="139"/>
        <v>2.89</v>
      </c>
    </row>
    <row r="3460" spans="1:9" s="11" customFormat="1" ht="13.7" customHeight="1">
      <c r="A3460" s="135"/>
      <c r="B3460" s="16"/>
      <c r="C3460" s="16"/>
      <c r="D3460" s="16"/>
      <c r="E3460" s="50" t="s">
        <v>1260</v>
      </c>
      <c r="F3460" s="216" t="s">
        <v>464</v>
      </c>
      <c r="G3460" s="147">
        <v>0.2026</v>
      </c>
      <c r="H3460" s="214">
        <v>18.260000000000002</v>
      </c>
      <c r="I3460" s="51">
        <f t="shared" si="139"/>
        <v>3.7</v>
      </c>
    </row>
    <row r="3461" spans="1:9" s="11" customFormat="1" ht="13.7" customHeight="1">
      <c r="A3461" s="135"/>
      <c r="B3461" s="16"/>
      <c r="C3461" s="16"/>
      <c r="D3461" s="16"/>
      <c r="E3461" s="124"/>
      <c r="F3461" s="177" t="s">
        <v>451</v>
      </c>
      <c r="G3461" s="178"/>
      <c r="H3461" s="179"/>
      <c r="I3461" s="200">
        <f>SUM(I3455:I3460)</f>
        <v>9.43</v>
      </c>
    </row>
    <row r="3462" spans="1:9" s="11" customFormat="1" ht="25.7" customHeight="1">
      <c r="A3462" s="196">
        <v>4468</v>
      </c>
      <c r="B3462" s="110" t="s">
        <v>413</v>
      </c>
      <c r="C3462" s="110" t="s">
        <v>12</v>
      </c>
      <c r="D3462" s="132">
        <v>89396</v>
      </c>
      <c r="E3462" s="111" t="str">
        <f>VLOOKUP(D3462,SERVIÇOS_AGOST!$A$7:$D$7425,2,0)</f>
        <v>TÊ COM BUCHA DE LATÃO NA BOLSA CENTRAL, PVC, SOLDÁVEL, DN 25MM X 1/2 , INSTALADO EM RAMAL OU SUB-RAMAL DE ÁGUA - FORNECIMENTO E INSTALAÇÃO. AF_06/2022</v>
      </c>
      <c r="F3462" s="112" t="str">
        <f>VLOOKUP(D3462,SERVIÇOS_AGOST!$A$7:$D$7425,3,0)</f>
        <v>UN</v>
      </c>
      <c r="G3462" s="129">
        <f>VLOOKUP(D3462,SERVIÇOS_AGOST!$A$7:$D$7425,4,0)</f>
        <v>18.78</v>
      </c>
      <c r="H3462" s="114">
        <v>18.78</v>
      </c>
      <c r="I3462" s="115"/>
    </row>
    <row r="3463" spans="1:9" s="11" customFormat="1" ht="13.7" customHeight="1">
      <c r="A3463" s="135"/>
      <c r="B3463" s="16"/>
      <c r="C3463" s="16"/>
      <c r="D3463" s="16"/>
      <c r="E3463" s="50" t="s">
        <v>1304</v>
      </c>
      <c r="F3463" s="216" t="s">
        <v>297</v>
      </c>
      <c r="G3463" s="147">
        <v>8.8000000000000005E-3</v>
      </c>
      <c r="H3463" s="119" t="s">
        <v>1305</v>
      </c>
      <c r="I3463" s="51">
        <f t="shared" ref="I3463:I3468" si="140">ROUND(H3463*G3463,2)</f>
        <v>0.47</v>
      </c>
    </row>
    <row r="3464" spans="1:9" s="11" customFormat="1" ht="17.649999999999999" customHeight="1">
      <c r="A3464" s="135"/>
      <c r="B3464" s="16"/>
      <c r="C3464" s="16"/>
      <c r="D3464" s="16"/>
      <c r="E3464" s="50" t="s">
        <v>1367</v>
      </c>
      <c r="F3464" s="216" t="s">
        <v>297</v>
      </c>
      <c r="G3464" s="147">
        <v>1</v>
      </c>
      <c r="H3464" s="119" t="s">
        <v>1368</v>
      </c>
      <c r="I3464" s="51">
        <f t="shared" si="140"/>
        <v>12.05</v>
      </c>
    </row>
    <row r="3465" spans="1:9" s="11" customFormat="1" ht="13.7" customHeight="1">
      <c r="A3465" s="135"/>
      <c r="B3465" s="16"/>
      <c r="C3465" s="16"/>
      <c r="D3465" s="16"/>
      <c r="E3465" s="50" t="s">
        <v>1307</v>
      </c>
      <c r="F3465" s="216" t="s">
        <v>297</v>
      </c>
      <c r="G3465" s="147">
        <v>1.0500000000000001E-2</v>
      </c>
      <c r="H3465" s="119" t="s">
        <v>1308</v>
      </c>
      <c r="I3465" s="51">
        <f t="shared" si="140"/>
        <v>0.64</v>
      </c>
    </row>
    <row r="3466" spans="1:9" s="11" customFormat="1" ht="13.7" customHeight="1">
      <c r="A3466" s="135"/>
      <c r="B3466" s="16"/>
      <c r="C3466" s="16"/>
      <c r="D3466" s="16"/>
      <c r="E3466" s="50" t="s">
        <v>1309</v>
      </c>
      <c r="F3466" s="216" t="s">
        <v>297</v>
      </c>
      <c r="G3466" s="147">
        <v>4.8399999999999999E-2</v>
      </c>
      <c r="H3466" s="119" t="s">
        <v>1310</v>
      </c>
      <c r="I3466" s="51">
        <f t="shared" si="140"/>
        <v>0.09</v>
      </c>
    </row>
    <row r="3467" spans="1:9" s="11" customFormat="1" ht="17.649999999999999" customHeight="1">
      <c r="A3467" s="135"/>
      <c r="B3467" s="16"/>
      <c r="C3467" s="16"/>
      <c r="D3467" s="16"/>
      <c r="E3467" s="50" t="s">
        <v>1259</v>
      </c>
      <c r="F3467" s="216" t="s">
        <v>464</v>
      </c>
      <c r="G3467" s="147">
        <v>0.1</v>
      </c>
      <c r="H3467" s="214">
        <v>14.27</v>
      </c>
      <c r="I3467" s="51">
        <f t="shared" si="140"/>
        <v>1.43</v>
      </c>
    </row>
    <row r="3468" spans="1:9" s="11" customFormat="1" ht="13.7" customHeight="1">
      <c r="A3468" s="135"/>
      <c r="B3468" s="16"/>
      <c r="C3468" s="16"/>
      <c r="D3468" s="16"/>
      <c r="E3468" s="50" t="s">
        <v>1260</v>
      </c>
      <c r="F3468" s="216" t="s">
        <v>464</v>
      </c>
      <c r="G3468" s="147">
        <v>0.1</v>
      </c>
      <c r="H3468" s="214">
        <v>18.260000000000002</v>
      </c>
      <c r="I3468" s="51">
        <f t="shared" si="140"/>
        <v>1.83</v>
      </c>
    </row>
    <row r="3469" spans="1:9" s="11" customFormat="1" ht="13.7" customHeight="1">
      <c r="A3469" s="135"/>
      <c r="B3469" s="16"/>
      <c r="C3469" s="16"/>
      <c r="D3469" s="16"/>
      <c r="E3469" s="124"/>
      <c r="F3469" s="177" t="s">
        <v>451</v>
      </c>
      <c r="G3469" s="178"/>
      <c r="H3469" s="179"/>
      <c r="I3469" s="200">
        <f>SUM(I3463:I3468)</f>
        <v>16.510000000000002</v>
      </c>
    </row>
    <row r="3470" spans="1:9" s="11" customFormat="1" ht="17.649999999999999" customHeight="1">
      <c r="A3470" s="196">
        <v>4469</v>
      </c>
      <c r="B3470" s="110" t="s">
        <v>413</v>
      </c>
      <c r="C3470" s="132">
        <v>89397</v>
      </c>
      <c r="D3470" s="132">
        <v>89397</v>
      </c>
      <c r="E3470" s="111" t="str">
        <f>VLOOKUP(D3470,SERVIÇOS_AGOST!$A$7:$D$7425,2,0)</f>
        <v>TÊ DE REDUÇÃO, PVC, SOLDÁVEL, DN 25MM X 20MM, INSTALADO EM RAMAL OU SUB-RAMAL DE ÁGUA - FORNECIMENTO E INSTALAÇÃO. AF_06/2022</v>
      </c>
      <c r="F3470" s="112" t="str">
        <f>VLOOKUP(D3470,SERVIÇOS_AGOST!$A$7:$D$7425,3,0)</f>
        <v>UN</v>
      </c>
      <c r="G3470" s="129">
        <f>VLOOKUP(D3470,SERVIÇOS_AGOST!$A$7:$D$7425,4,0)</f>
        <v>11.77</v>
      </c>
      <c r="H3470" s="114">
        <v>11.77</v>
      </c>
      <c r="I3470" s="115"/>
    </row>
    <row r="3471" spans="1:9" s="11" customFormat="1" ht="13.7" customHeight="1">
      <c r="E3471" s="194" t="s">
        <v>1304</v>
      </c>
      <c r="F3471" s="231" t="s">
        <v>297</v>
      </c>
      <c r="G3471" s="260">
        <v>8.0000000000000002E-3</v>
      </c>
      <c r="H3471" s="258" t="s">
        <v>1305</v>
      </c>
      <c r="I3471" s="51">
        <f t="shared" ref="I3471:I3476" si="141">ROUND(H3471*G3471,2)</f>
        <v>0.43</v>
      </c>
    </row>
    <row r="3472" spans="1:9" s="11" customFormat="1" ht="13.7" customHeight="1">
      <c r="A3472" s="135"/>
      <c r="B3472" s="16"/>
      <c r="C3472" s="16"/>
      <c r="D3472" s="16"/>
      <c r="E3472" s="50" t="s">
        <v>1369</v>
      </c>
      <c r="F3472" s="216" t="s">
        <v>297</v>
      </c>
      <c r="G3472" s="147">
        <v>1</v>
      </c>
      <c r="H3472" s="119" t="s">
        <v>1370</v>
      </c>
      <c r="I3472" s="51">
        <f t="shared" si="141"/>
        <v>4.62</v>
      </c>
    </row>
    <row r="3473" spans="1:9" s="11" customFormat="1" ht="13.7" customHeight="1">
      <c r="A3473" s="135"/>
      <c r="B3473" s="16"/>
      <c r="C3473" s="16"/>
      <c r="D3473" s="16"/>
      <c r="E3473" s="50" t="s">
        <v>1307</v>
      </c>
      <c r="F3473" s="216" t="s">
        <v>297</v>
      </c>
      <c r="G3473" s="147">
        <v>1.0500000000000001E-2</v>
      </c>
      <c r="H3473" s="119" t="s">
        <v>1308</v>
      </c>
      <c r="I3473" s="51">
        <f t="shared" si="141"/>
        <v>0.64</v>
      </c>
    </row>
    <row r="3474" spans="1:9" s="11" customFormat="1" ht="13.7" customHeight="1">
      <c r="A3474" s="135"/>
      <c r="B3474" s="16"/>
      <c r="C3474" s="16"/>
      <c r="D3474" s="16"/>
      <c r="E3474" s="50" t="s">
        <v>1309</v>
      </c>
      <c r="F3474" s="216" t="s">
        <v>297</v>
      </c>
      <c r="G3474" s="147">
        <v>4.8399999999999999E-2</v>
      </c>
      <c r="H3474" s="119" t="s">
        <v>1310</v>
      </c>
      <c r="I3474" s="51">
        <f t="shared" si="141"/>
        <v>0.09</v>
      </c>
    </row>
    <row r="3475" spans="1:9" s="11" customFormat="1" ht="17.649999999999999" customHeight="1">
      <c r="A3475" s="135"/>
      <c r="B3475" s="16"/>
      <c r="C3475" s="16"/>
      <c r="D3475" s="16"/>
      <c r="E3475" s="50" t="s">
        <v>1259</v>
      </c>
      <c r="F3475" s="216" t="s">
        <v>464</v>
      </c>
      <c r="G3475" s="147">
        <v>0.12</v>
      </c>
      <c r="H3475" s="214">
        <v>14.27</v>
      </c>
      <c r="I3475" s="51">
        <f t="shared" si="141"/>
        <v>1.71</v>
      </c>
    </row>
    <row r="3476" spans="1:9" s="11" customFormat="1" ht="13.7" customHeight="1">
      <c r="A3476" s="135"/>
      <c r="B3476" s="16"/>
      <c r="C3476" s="16"/>
      <c r="D3476" s="16"/>
      <c r="E3476" s="50" t="s">
        <v>1260</v>
      </c>
      <c r="F3476" s="216" t="s">
        <v>464</v>
      </c>
      <c r="G3476" s="147">
        <v>0.14000000000000001</v>
      </c>
      <c r="H3476" s="214">
        <v>18.260000000000002</v>
      </c>
      <c r="I3476" s="51">
        <f t="shared" si="141"/>
        <v>2.56</v>
      </c>
    </row>
    <row r="3477" spans="1:9" s="11" customFormat="1" ht="20.100000000000001" customHeight="1">
      <c r="F3477" s="177" t="s">
        <v>451</v>
      </c>
      <c r="G3477" s="178"/>
      <c r="H3477" s="179"/>
      <c r="I3477" s="200">
        <f>SUM(I3471:I3476)</f>
        <v>10.049999999999999</v>
      </c>
    </row>
    <row r="3478" spans="1:9" s="11" customFormat="1" ht="17.649999999999999" customHeight="1">
      <c r="A3478" s="196">
        <v>4470</v>
      </c>
      <c r="B3478" s="110" t="s">
        <v>413</v>
      </c>
      <c r="C3478" s="110" t="s">
        <v>12</v>
      </c>
      <c r="D3478" s="132">
        <v>89398</v>
      </c>
      <c r="E3478" s="111" t="str">
        <f>VLOOKUP(D3478,SERVIÇOS_AGOST!$A$7:$D$7425,2,0)</f>
        <v>TE, PVC, SOLDÁVEL, DN 32MM, INSTALADO EM RAMAL OU SUB-RAMAL DE ÁGUA - FORNECIMENTO E INSTALAÇÃO. AF_06/2022</v>
      </c>
      <c r="F3478" s="112" t="str">
        <f>VLOOKUP(D3478,SERVIÇOS_AGOST!$A$7:$D$7425,3,0)</f>
        <v>UN</v>
      </c>
      <c r="G3478" s="129">
        <f>VLOOKUP(D3478,SERVIÇOS_AGOST!$A$7:$D$7425,4,0)</f>
        <v>15.38</v>
      </c>
      <c r="H3478" s="114">
        <v>15.38</v>
      </c>
      <c r="I3478" s="115"/>
    </row>
    <row r="3479" spans="1:9" s="11" customFormat="1" ht="13.7" customHeight="1">
      <c r="A3479" s="135"/>
      <c r="B3479" s="16"/>
      <c r="C3479" s="16"/>
      <c r="D3479" s="16"/>
      <c r="E3479" s="50" t="s">
        <v>1304</v>
      </c>
      <c r="F3479" s="216" t="s">
        <v>297</v>
      </c>
      <c r="G3479" s="147">
        <v>1.41E-2</v>
      </c>
      <c r="H3479" s="119" t="s">
        <v>1305</v>
      </c>
      <c r="I3479" s="51">
        <f t="shared" ref="I3479:I3484" si="142">ROUND(H3479*G3479,2)</f>
        <v>0.76</v>
      </c>
    </row>
    <row r="3480" spans="1:9" s="11" customFormat="1" ht="13.7" customHeight="1">
      <c r="A3480" s="135"/>
      <c r="B3480" s="16"/>
      <c r="C3480" s="16"/>
      <c r="D3480" s="16"/>
      <c r="E3480" s="50" t="s">
        <v>1371</v>
      </c>
      <c r="F3480" s="216" t="s">
        <v>297</v>
      </c>
      <c r="G3480" s="147">
        <v>1</v>
      </c>
      <c r="H3480" s="119" t="s">
        <v>1372</v>
      </c>
      <c r="I3480" s="51">
        <f t="shared" si="142"/>
        <v>4.54</v>
      </c>
    </row>
    <row r="3481" spans="1:9" s="11" customFormat="1" ht="13.7" customHeight="1">
      <c r="A3481" s="135"/>
      <c r="B3481" s="16"/>
      <c r="C3481" s="16"/>
      <c r="D3481" s="16"/>
      <c r="E3481" s="50" t="s">
        <v>1307</v>
      </c>
      <c r="F3481" s="216" t="s">
        <v>297</v>
      </c>
      <c r="G3481" s="147">
        <v>1.6500000000000001E-2</v>
      </c>
      <c r="H3481" s="119" t="s">
        <v>1308</v>
      </c>
      <c r="I3481" s="51">
        <f t="shared" si="142"/>
        <v>1.01</v>
      </c>
    </row>
    <row r="3482" spans="1:9" s="11" customFormat="1" ht="13.7" customHeight="1">
      <c r="A3482" s="135"/>
      <c r="B3482" s="16"/>
      <c r="C3482" s="16"/>
      <c r="D3482" s="16"/>
      <c r="E3482" s="50" t="s">
        <v>1309</v>
      </c>
      <c r="F3482" s="216" t="s">
        <v>297</v>
      </c>
      <c r="G3482" s="147">
        <v>6.0499999999999998E-2</v>
      </c>
      <c r="H3482" s="119" t="s">
        <v>1310</v>
      </c>
      <c r="I3482" s="51">
        <f t="shared" si="142"/>
        <v>0.11</v>
      </c>
    </row>
    <row r="3483" spans="1:9" s="11" customFormat="1" ht="17.649999999999999" customHeight="1">
      <c r="E3483" s="194" t="s">
        <v>1259</v>
      </c>
      <c r="F3483" s="231" t="s">
        <v>464</v>
      </c>
      <c r="G3483" s="256" t="s">
        <v>1373</v>
      </c>
      <c r="H3483" s="214">
        <v>14.27</v>
      </c>
      <c r="I3483" s="51">
        <f t="shared" si="142"/>
        <v>3.45</v>
      </c>
    </row>
    <row r="3484" spans="1:9" s="11" customFormat="1" ht="13.7" customHeight="1">
      <c r="A3484" s="135"/>
      <c r="B3484" s="16"/>
      <c r="C3484" s="16"/>
      <c r="D3484" s="16"/>
      <c r="E3484" s="50" t="s">
        <v>1260</v>
      </c>
      <c r="F3484" s="216" t="s">
        <v>464</v>
      </c>
      <c r="G3484" s="147">
        <v>0.24160000000000001</v>
      </c>
      <c r="H3484" s="214">
        <v>18.260000000000002</v>
      </c>
      <c r="I3484" s="51">
        <f t="shared" si="142"/>
        <v>4.41</v>
      </c>
    </row>
    <row r="3485" spans="1:9" s="11" customFormat="1" ht="13.7" customHeight="1">
      <c r="A3485" s="135"/>
      <c r="B3485" s="16"/>
      <c r="C3485" s="16"/>
      <c r="D3485" s="16"/>
      <c r="E3485" s="124"/>
      <c r="F3485" s="177" t="s">
        <v>451</v>
      </c>
      <c r="G3485" s="178"/>
      <c r="H3485" s="179"/>
      <c r="I3485" s="200">
        <f>SUM(I3479:I3484)</f>
        <v>14.280000000000001</v>
      </c>
    </row>
    <row r="3486" spans="1:9" s="11" customFormat="1" ht="25.7" customHeight="1">
      <c r="A3486" s="196">
        <v>4471</v>
      </c>
      <c r="B3486" s="110" t="s">
        <v>413</v>
      </c>
      <c r="C3486" s="110" t="s">
        <v>12</v>
      </c>
      <c r="D3486" s="132">
        <v>89399</v>
      </c>
      <c r="E3486" s="111" t="str">
        <f>VLOOKUP(D3486,SERVIÇOS_AGOST!$A$7:$D$7425,2,0)</f>
        <v>TÊ COM BUCHA DE LATÃO NA BOLSA CENTRAL, PVC, SOLDÁVEL, DN 32MM X 3/4 , INSTALADO EM RAMAL OU SUB-RAMAL DE ÁGUA - FORNECIMENTO E INSTALAÇÃO. AF_06/2022</v>
      </c>
      <c r="F3486" s="112" t="str">
        <f>VLOOKUP(D3486,SERVIÇOS_AGOST!$A$7:$D$7425,3,0)</f>
        <v>UN</v>
      </c>
      <c r="G3486" s="129">
        <f>VLOOKUP(D3486,SERVIÇOS_AGOST!$A$7:$D$7425,4,0)</f>
        <v>30.8</v>
      </c>
      <c r="H3486" s="114">
        <v>30.8</v>
      </c>
      <c r="I3486" s="115"/>
    </row>
    <row r="3487" spans="1:9" s="11" customFormat="1" ht="13.7" customHeight="1">
      <c r="A3487" s="135"/>
      <c r="B3487" s="16"/>
      <c r="C3487" s="16"/>
      <c r="D3487" s="16"/>
      <c r="E3487" s="50" t="s">
        <v>1304</v>
      </c>
      <c r="F3487" s="216" t="s">
        <v>297</v>
      </c>
      <c r="G3487" s="147">
        <v>1.06E-2</v>
      </c>
      <c r="H3487" s="119" t="s">
        <v>1305</v>
      </c>
      <c r="I3487" s="51">
        <f t="shared" ref="I3487:I3492" si="143">ROUND(H3487*G3487,2)</f>
        <v>0.56999999999999995</v>
      </c>
    </row>
    <row r="3488" spans="1:9" s="11" customFormat="1" ht="17.649999999999999" customHeight="1">
      <c r="A3488" s="135"/>
      <c r="B3488" s="16"/>
      <c r="C3488" s="16"/>
      <c r="D3488" s="16"/>
      <c r="E3488" s="50" t="s">
        <v>1374</v>
      </c>
      <c r="F3488" s="216" t="s">
        <v>297</v>
      </c>
      <c r="G3488" s="147">
        <v>1</v>
      </c>
      <c r="H3488" s="119" t="s">
        <v>1375</v>
      </c>
      <c r="I3488" s="51">
        <f t="shared" si="143"/>
        <v>15.42</v>
      </c>
    </row>
    <row r="3489" spans="1:9" s="11" customFormat="1" ht="13.7" customHeight="1">
      <c r="E3489" s="194" t="s">
        <v>1307</v>
      </c>
      <c r="F3489" s="231" t="s">
        <v>297</v>
      </c>
      <c r="G3489" s="257" t="s">
        <v>1376</v>
      </c>
      <c r="H3489" s="258" t="s">
        <v>1308</v>
      </c>
      <c r="I3489" s="51">
        <f t="shared" si="143"/>
        <v>0.78</v>
      </c>
    </row>
    <row r="3490" spans="1:9" s="11" customFormat="1" ht="13.7" customHeight="1">
      <c r="A3490" s="135"/>
      <c r="B3490" s="16"/>
      <c r="C3490" s="16"/>
      <c r="D3490" s="16"/>
      <c r="E3490" s="50" t="s">
        <v>1309</v>
      </c>
      <c r="F3490" s="216" t="s">
        <v>297</v>
      </c>
      <c r="G3490" s="147">
        <v>5.4899999999999997E-2</v>
      </c>
      <c r="H3490" s="119" t="s">
        <v>1310</v>
      </c>
      <c r="I3490" s="51">
        <f t="shared" si="143"/>
        <v>0.1</v>
      </c>
    </row>
    <row r="3491" spans="1:9" s="11" customFormat="1" ht="17.649999999999999" customHeight="1">
      <c r="A3491" s="135"/>
      <c r="B3491" s="16"/>
      <c r="C3491" s="16"/>
      <c r="D3491" s="16"/>
      <c r="E3491" s="50" t="s">
        <v>1259</v>
      </c>
      <c r="F3491" s="216" t="s">
        <v>464</v>
      </c>
      <c r="G3491" s="147">
        <v>0.19850000000000001</v>
      </c>
      <c r="H3491" s="214">
        <v>14.27</v>
      </c>
      <c r="I3491" s="51">
        <f t="shared" si="143"/>
        <v>2.83</v>
      </c>
    </row>
    <row r="3492" spans="1:9" s="11" customFormat="1" ht="13.7" customHeight="1">
      <c r="A3492" s="135"/>
      <c r="B3492" s="16"/>
      <c r="C3492" s="16"/>
      <c r="D3492" s="16"/>
      <c r="E3492" s="50" t="s">
        <v>1260</v>
      </c>
      <c r="F3492" s="216" t="s">
        <v>464</v>
      </c>
      <c r="G3492" s="147">
        <v>0.19850000000000001</v>
      </c>
      <c r="H3492" s="214">
        <v>18.260000000000002</v>
      </c>
      <c r="I3492" s="51">
        <f t="shared" si="143"/>
        <v>3.62</v>
      </c>
    </row>
    <row r="3493" spans="1:9" s="11" customFormat="1" ht="13.7" customHeight="1">
      <c r="A3493" s="135"/>
      <c r="B3493" s="16"/>
      <c r="C3493" s="16"/>
      <c r="D3493" s="16"/>
      <c r="E3493" s="124"/>
      <c r="F3493" s="177" t="s">
        <v>451</v>
      </c>
      <c r="G3493" s="178"/>
      <c r="H3493" s="179"/>
      <c r="I3493" s="200">
        <f>SUM(I3487:I3492)</f>
        <v>23.320000000000004</v>
      </c>
    </row>
    <row r="3494" spans="1:9" s="11" customFormat="1" ht="17.649999999999999" customHeight="1">
      <c r="A3494" s="196">
        <v>4472</v>
      </c>
      <c r="B3494" s="110" t="s">
        <v>413</v>
      </c>
      <c r="C3494" s="110" t="s">
        <v>12</v>
      </c>
      <c r="D3494" s="132">
        <v>89400</v>
      </c>
      <c r="E3494" s="111" t="str">
        <f>VLOOKUP(D3494,SERVIÇOS_AGOST!$A$7:$D$7425,2,0)</f>
        <v>TÊ DE REDUÇÃO, PVC, SOLDÁVEL, DN 32MM X 25MM, INSTALADO EM RAMAL OU SUB-RAMAL DE ÁGUA - FORNECIMENTO E INSTALAÇÃO. AF_06/2022</v>
      </c>
      <c r="F3494" s="112" t="str">
        <f>VLOOKUP(D3494,SERVIÇOS_AGOST!$A$7:$D$7425,3,0)</f>
        <v>UN</v>
      </c>
      <c r="G3494" s="129">
        <f>VLOOKUP(D3494,SERVIÇOS_AGOST!$A$7:$D$7425,4,0)</f>
        <v>17.190000000000001</v>
      </c>
      <c r="H3494" s="114">
        <v>17.190000000000001</v>
      </c>
      <c r="I3494" s="115"/>
    </row>
    <row r="3495" spans="1:9" s="11" customFormat="1" ht="13.7" customHeight="1">
      <c r="E3495" s="194" t="s">
        <v>1304</v>
      </c>
      <c r="F3495" s="231" t="s">
        <v>297</v>
      </c>
      <c r="G3495" s="257" t="s">
        <v>1377</v>
      </c>
      <c r="H3495" s="258" t="s">
        <v>1305</v>
      </c>
      <c r="I3495" s="51">
        <f t="shared" ref="I3495:I3500" si="144">ROUND(H3495*G3495,2)</f>
        <v>0.67</v>
      </c>
    </row>
    <row r="3496" spans="1:9" s="11" customFormat="1" ht="13.7" customHeight="1">
      <c r="A3496" s="135"/>
      <c r="B3496" s="16"/>
      <c r="C3496" s="16"/>
      <c r="D3496" s="16"/>
      <c r="E3496" s="50" t="s">
        <v>1378</v>
      </c>
      <c r="F3496" s="216" t="s">
        <v>297</v>
      </c>
      <c r="G3496" s="147">
        <v>1</v>
      </c>
      <c r="H3496" s="119" t="s">
        <v>1379</v>
      </c>
      <c r="I3496" s="51">
        <f t="shared" si="144"/>
        <v>8.0500000000000007</v>
      </c>
    </row>
    <row r="3497" spans="1:9" s="11" customFormat="1" ht="13.7" customHeight="1">
      <c r="A3497" s="135"/>
      <c r="B3497" s="16"/>
      <c r="C3497" s="16"/>
      <c r="D3497" s="16"/>
      <c r="E3497" s="50" t="s">
        <v>1307</v>
      </c>
      <c r="F3497" s="216" t="s">
        <v>297</v>
      </c>
      <c r="G3497" s="147">
        <v>1.43E-2</v>
      </c>
      <c r="H3497" s="119" t="s">
        <v>1308</v>
      </c>
      <c r="I3497" s="51">
        <f t="shared" si="144"/>
        <v>0.87</v>
      </c>
    </row>
    <row r="3498" spans="1:9" s="11" customFormat="1" ht="13.7" customHeight="1">
      <c r="A3498" s="135"/>
      <c r="B3498" s="16"/>
      <c r="C3498" s="16"/>
      <c r="D3498" s="16"/>
      <c r="E3498" s="50" t="s">
        <v>1309</v>
      </c>
      <c r="F3498" s="216" t="s">
        <v>297</v>
      </c>
      <c r="G3498" s="147">
        <v>5.7200000000000001E-2</v>
      </c>
      <c r="H3498" s="119" t="s">
        <v>1310</v>
      </c>
      <c r="I3498" s="51">
        <f t="shared" si="144"/>
        <v>0.11</v>
      </c>
    </row>
    <row r="3499" spans="1:9" s="11" customFormat="1" ht="17.649999999999999" customHeight="1">
      <c r="A3499" s="135"/>
      <c r="B3499" s="16"/>
      <c r="C3499" s="16"/>
      <c r="D3499" s="16"/>
      <c r="E3499" s="50" t="s">
        <v>1259</v>
      </c>
      <c r="F3499" s="216" t="s">
        <v>464</v>
      </c>
      <c r="G3499" s="147">
        <v>0.22209999999999999</v>
      </c>
      <c r="H3499" s="214">
        <v>14.27</v>
      </c>
      <c r="I3499" s="51">
        <f t="shared" si="144"/>
        <v>3.17</v>
      </c>
    </row>
    <row r="3500" spans="1:9" s="11" customFormat="1" ht="13.7" customHeight="1">
      <c r="A3500" s="135"/>
      <c r="B3500" s="16"/>
      <c r="C3500" s="16"/>
      <c r="D3500" s="16"/>
      <c r="E3500" s="50" t="s">
        <v>1260</v>
      </c>
      <c r="F3500" s="216" t="s">
        <v>464</v>
      </c>
      <c r="G3500" s="147">
        <v>0.22209999999999999</v>
      </c>
      <c r="H3500" s="214">
        <v>18.260000000000002</v>
      </c>
      <c r="I3500" s="51">
        <f t="shared" si="144"/>
        <v>4.0599999999999996</v>
      </c>
    </row>
    <row r="3501" spans="1:9" s="11" customFormat="1" ht="13.7" customHeight="1">
      <c r="F3501" s="177" t="s">
        <v>451</v>
      </c>
      <c r="G3501" s="178"/>
      <c r="H3501" s="179"/>
      <c r="I3501" s="200">
        <f>SUM(I3495:I3500)</f>
        <v>16.93</v>
      </c>
    </row>
    <row r="3502" spans="1:9" s="11" customFormat="1" ht="17.649999999999999" customHeight="1">
      <c r="A3502" s="196">
        <v>4473</v>
      </c>
      <c r="B3502" s="110" t="s">
        <v>413</v>
      </c>
      <c r="C3502" s="110" t="s">
        <v>12</v>
      </c>
      <c r="D3502" s="132">
        <v>89382</v>
      </c>
      <c r="E3502" s="111" t="str">
        <f>VLOOKUP(D3502,SERVIÇOS_AGOST!$A$7:$D$7425,2,0)</f>
        <v>UNIÃO, PVC, SOLDÁVEL, DN 25MM, INSTALADO EM RAMAL OU SUB-RAMAL DE ÁGUA - FORNECIMENTO E INSTALAÇÃO. AF_06/2022</v>
      </c>
      <c r="F3502" s="112" t="str">
        <f>VLOOKUP(D3502,SERVIÇOS_AGOST!$A$7:$D$7425,3,0)</f>
        <v>UN</v>
      </c>
      <c r="G3502" s="129">
        <f>VLOOKUP(D3502,SERVIÇOS_AGOST!$A$7:$D$7425,4,0)</f>
        <v>16.239999999999998</v>
      </c>
      <c r="H3502" s="114">
        <v>16.239999999999998</v>
      </c>
      <c r="I3502" s="115"/>
    </row>
    <row r="3503" spans="1:9" s="11" customFormat="1" ht="13.7" customHeight="1">
      <c r="A3503" s="135"/>
      <c r="B3503" s="16"/>
      <c r="C3503" s="16"/>
      <c r="D3503" s="16"/>
      <c r="E3503" s="50" t="s">
        <v>1304</v>
      </c>
      <c r="F3503" s="216" t="s">
        <v>297</v>
      </c>
      <c r="G3503" s="147">
        <v>7.1000000000000004E-3</v>
      </c>
      <c r="H3503" s="119" t="s">
        <v>1305</v>
      </c>
      <c r="I3503" s="51">
        <f t="shared" ref="I3503:I3508" si="145">ROUND(H3503*G3503,2)</f>
        <v>0.38</v>
      </c>
    </row>
    <row r="3504" spans="1:9" s="11" customFormat="1" ht="13.7" customHeight="1">
      <c r="A3504" s="135"/>
      <c r="B3504" s="16"/>
      <c r="C3504" s="16"/>
      <c r="D3504" s="16"/>
      <c r="E3504" s="50" t="s">
        <v>1380</v>
      </c>
      <c r="F3504" s="216" t="s">
        <v>297</v>
      </c>
      <c r="G3504" s="147">
        <v>1</v>
      </c>
      <c r="H3504" s="119" t="s">
        <v>1381</v>
      </c>
      <c r="I3504" s="51">
        <f t="shared" si="145"/>
        <v>9.6199999999999992</v>
      </c>
    </row>
    <row r="3505" spans="1:9" s="11" customFormat="1" ht="13.7" customHeight="1">
      <c r="A3505" s="135"/>
      <c r="B3505" s="16"/>
      <c r="C3505" s="16"/>
      <c r="D3505" s="16"/>
      <c r="E3505" s="50" t="s">
        <v>1307</v>
      </c>
      <c r="F3505" s="216" t="s">
        <v>297</v>
      </c>
      <c r="G3505" s="147">
        <v>8.0000000000000002E-3</v>
      </c>
      <c r="H3505" s="119" t="s">
        <v>1308</v>
      </c>
      <c r="I3505" s="51">
        <f t="shared" si="145"/>
        <v>0.49</v>
      </c>
    </row>
    <row r="3506" spans="1:9" s="11" customFormat="1" ht="13.7" customHeight="1">
      <c r="A3506" s="135"/>
      <c r="B3506" s="16"/>
      <c r="C3506" s="16"/>
      <c r="D3506" s="16"/>
      <c r="E3506" s="50" t="s">
        <v>1309</v>
      </c>
      <c r="F3506" s="216" t="s">
        <v>297</v>
      </c>
      <c r="G3506" s="147">
        <v>3.3799999999999997E-2</v>
      </c>
      <c r="H3506" s="119" t="s">
        <v>1310</v>
      </c>
      <c r="I3506" s="51">
        <f t="shared" si="145"/>
        <v>0.06</v>
      </c>
    </row>
    <row r="3507" spans="1:9" s="11" customFormat="1" ht="20.100000000000001" customHeight="1">
      <c r="E3507" s="194" t="s">
        <v>1259</v>
      </c>
      <c r="F3507" s="231" t="s">
        <v>464</v>
      </c>
      <c r="G3507" s="256" t="s">
        <v>1382</v>
      </c>
      <c r="H3507" s="214">
        <v>14.27</v>
      </c>
      <c r="I3507" s="51">
        <f t="shared" si="145"/>
        <v>1.45</v>
      </c>
    </row>
    <row r="3508" spans="1:9" s="11" customFormat="1" ht="13.7" customHeight="1">
      <c r="A3508" s="135"/>
      <c r="B3508" s="16"/>
      <c r="C3508" s="16"/>
      <c r="D3508" s="16"/>
      <c r="E3508" s="50" t="s">
        <v>1260</v>
      </c>
      <c r="F3508" s="216" t="s">
        <v>464</v>
      </c>
      <c r="G3508" s="147">
        <v>0.1013</v>
      </c>
      <c r="H3508" s="214">
        <v>18.260000000000002</v>
      </c>
      <c r="I3508" s="51">
        <f t="shared" si="145"/>
        <v>1.85</v>
      </c>
    </row>
    <row r="3509" spans="1:9" s="11" customFormat="1" ht="13.7" customHeight="1">
      <c r="A3509" s="135"/>
      <c r="B3509" s="16"/>
      <c r="C3509" s="16"/>
      <c r="D3509" s="16"/>
      <c r="E3509" s="124"/>
      <c r="F3509" s="177" t="s">
        <v>451</v>
      </c>
      <c r="G3509" s="178"/>
      <c r="H3509" s="179"/>
      <c r="I3509" s="200">
        <f>SUM(I3503:I3508)</f>
        <v>13.85</v>
      </c>
    </row>
    <row r="3510" spans="1:9" s="11" customFormat="1" ht="17.649999999999999" customHeight="1">
      <c r="A3510" s="196">
        <v>4474</v>
      </c>
      <c r="B3510" s="110" t="s">
        <v>413</v>
      </c>
      <c r="C3510" s="110" t="s">
        <v>12</v>
      </c>
      <c r="D3510" s="132">
        <v>86886</v>
      </c>
      <c r="E3510" s="111" t="str">
        <f>VLOOKUP(D3510,SERVIÇOS_AGOST!$A$7:$D$7425,2,0)</f>
        <v>ENGATE FLEXÍVEL EM INOX, 1/2  X 30CM - FORNECIMENTO E INSTALAÇÃO. AF_01/2020</v>
      </c>
      <c r="F3510" s="112" t="str">
        <f>VLOOKUP(D3510,SERVIÇOS_AGOST!$A$7:$D$7425,3,0)</f>
        <v>UN</v>
      </c>
      <c r="G3510" s="129">
        <f>VLOOKUP(D3510,SERVIÇOS_AGOST!$A$7:$D$7425,4,0)</f>
        <v>71.930000000000007</v>
      </c>
      <c r="H3510" s="114">
        <v>71.930000000000007</v>
      </c>
      <c r="I3510" s="115"/>
    </row>
    <row r="3511" spans="1:9" s="11" customFormat="1" ht="13.7" customHeight="1">
      <c r="A3511" s="135"/>
      <c r="B3511" s="16"/>
      <c r="C3511" s="16"/>
      <c r="D3511" s="16"/>
      <c r="E3511" s="50" t="s">
        <v>1383</v>
      </c>
      <c r="F3511" s="216" t="s">
        <v>297</v>
      </c>
      <c r="G3511" s="147">
        <v>2.1000000000000001E-2</v>
      </c>
      <c r="H3511" s="119" t="s">
        <v>1384</v>
      </c>
      <c r="I3511" s="51">
        <f>ROUND(H3511*G3511,2)</f>
        <v>7.0000000000000007E-2</v>
      </c>
    </row>
    <row r="3512" spans="1:9" s="11" customFormat="1" ht="13.7" customHeight="1">
      <c r="A3512" s="135"/>
      <c r="B3512" s="16"/>
      <c r="C3512" s="16"/>
      <c r="D3512" s="16"/>
      <c r="E3512" s="50" t="s">
        <v>1385</v>
      </c>
      <c r="F3512" s="216" t="s">
        <v>297</v>
      </c>
      <c r="G3512" s="147">
        <v>1</v>
      </c>
      <c r="H3512" s="119" t="s">
        <v>1386</v>
      </c>
      <c r="I3512" s="51">
        <f>ROUND(H3512*G3512,2)</f>
        <v>51.08</v>
      </c>
    </row>
    <row r="3513" spans="1:9" s="11" customFormat="1" ht="20.100000000000001" customHeight="1">
      <c r="E3513" s="194" t="s">
        <v>1260</v>
      </c>
      <c r="F3513" s="231" t="s">
        <v>464</v>
      </c>
      <c r="G3513" s="256" t="s">
        <v>1387</v>
      </c>
      <c r="H3513" s="214">
        <v>18.260000000000002</v>
      </c>
      <c r="I3513" s="51">
        <f>ROUND(H3513*G3513,2)</f>
        <v>2.78</v>
      </c>
    </row>
    <row r="3514" spans="1:9" s="11" customFormat="1" ht="13.7" customHeight="1">
      <c r="A3514" s="135"/>
      <c r="B3514" s="16"/>
      <c r="C3514" s="16"/>
      <c r="D3514" s="16"/>
      <c r="E3514" s="50" t="s">
        <v>483</v>
      </c>
      <c r="F3514" s="216" t="s">
        <v>464</v>
      </c>
      <c r="G3514" s="147">
        <v>4.8099999999999997E-2</v>
      </c>
      <c r="H3514" s="133" t="s">
        <v>485</v>
      </c>
      <c r="I3514" s="51">
        <f>ROUND(H3514*G3514,2)</f>
        <v>0.7</v>
      </c>
    </row>
    <row r="3515" spans="1:9" s="11" customFormat="1" ht="13.7" customHeight="1">
      <c r="A3515" s="135"/>
      <c r="B3515" s="16"/>
      <c r="C3515" s="16"/>
      <c r="D3515" s="16"/>
      <c r="E3515" s="124"/>
      <c r="F3515" s="177" t="s">
        <v>451</v>
      </c>
      <c r="G3515" s="178"/>
      <c r="H3515" s="179"/>
      <c r="I3515" s="200">
        <f>SUM(I3511:I3514)</f>
        <v>54.63</v>
      </c>
    </row>
    <row r="3516" spans="1:9" s="11" customFormat="1" ht="17.649999999999999" customHeight="1">
      <c r="A3516" s="196">
        <v>4475</v>
      </c>
      <c r="B3516" s="110" t="s">
        <v>413</v>
      </c>
      <c r="C3516" s="110" t="s">
        <v>12</v>
      </c>
      <c r="D3516" s="132">
        <v>86887</v>
      </c>
      <c r="E3516" s="111" t="str">
        <f>VLOOKUP(D3516,SERVIÇOS_AGOST!$A$7:$D$7425,2,0)</f>
        <v>ENGATE FLEXÍVEL EM INOX, 1/2  X 40CM - FORNECIMENTO E INSTALAÇÃO. AF_01/2020</v>
      </c>
      <c r="F3516" s="112" t="str">
        <f>VLOOKUP(D3516,SERVIÇOS_AGOST!$A$7:$D$7425,3,0)</f>
        <v>UN</v>
      </c>
      <c r="G3516" s="129">
        <f>VLOOKUP(D3516,SERVIÇOS_AGOST!$A$7:$D$7425,4,0)</f>
        <v>78.400000000000006</v>
      </c>
      <c r="H3516" s="114">
        <v>78.400000000000006</v>
      </c>
      <c r="I3516" s="115"/>
    </row>
    <row r="3517" spans="1:9" s="11" customFormat="1" ht="13.7" customHeight="1">
      <c r="A3517" s="135"/>
      <c r="B3517" s="16"/>
      <c r="C3517" s="16"/>
      <c r="D3517" s="16"/>
      <c r="E3517" s="50" t="s">
        <v>1383</v>
      </c>
      <c r="F3517" s="216" t="s">
        <v>297</v>
      </c>
      <c r="G3517" s="147">
        <v>2.1000000000000001E-2</v>
      </c>
      <c r="H3517" s="119" t="s">
        <v>1384</v>
      </c>
      <c r="I3517" s="51">
        <f>ROUND(H3517*G3517,2)</f>
        <v>7.0000000000000007E-2</v>
      </c>
    </row>
    <row r="3518" spans="1:9" s="11" customFormat="1" ht="13.7" customHeight="1">
      <c r="A3518" s="135"/>
      <c r="B3518" s="16"/>
      <c r="C3518" s="16"/>
      <c r="D3518" s="16"/>
      <c r="E3518" s="50" t="s">
        <v>1388</v>
      </c>
      <c r="F3518" s="216" t="s">
        <v>297</v>
      </c>
      <c r="G3518" s="147">
        <v>1</v>
      </c>
      <c r="H3518" s="119" t="s">
        <v>1389</v>
      </c>
      <c r="I3518" s="51">
        <f>ROUND(H3518*G3518,2)</f>
        <v>55.91</v>
      </c>
    </row>
    <row r="3519" spans="1:9" s="11" customFormat="1" ht="9.9499999999999993" customHeight="1">
      <c r="E3519" s="194" t="s">
        <v>1260</v>
      </c>
      <c r="F3519" s="231" t="s">
        <v>464</v>
      </c>
      <c r="G3519" s="259">
        <v>0.25</v>
      </c>
      <c r="H3519" s="214">
        <v>18.260000000000002</v>
      </c>
      <c r="I3519" s="51">
        <f>ROUND(H3519*G3519,2)</f>
        <v>4.57</v>
      </c>
    </row>
    <row r="3520" spans="1:9" s="11" customFormat="1" ht="13.7" customHeight="1">
      <c r="A3520" s="135"/>
      <c r="B3520" s="16"/>
      <c r="C3520" s="16"/>
      <c r="D3520" s="16"/>
      <c r="E3520" s="50" t="s">
        <v>483</v>
      </c>
      <c r="F3520" s="216" t="s">
        <v>464</v>
      </c>
      <c r="G3520" s="147">
        <v>0.25</v>
      </c>
      <c r="H3520" s="133" t="s">
        <v>485</v>
      </c>
      <c r="I3520" s="51">
        <f>ROUND(H3520*G3520,2)</f>
        <v>3.62</v>
      </c>
    </row>
    <row r="3521" spans="1:9" s="11" customFormat="1" ht="13.7" customHeight="1">
      <c r="A3521" s="135"/>
      <c r="B3521" s="16"/>
      <c r="C3521" s="16"/>
      <c r="D3521" s="16"/>
      <c r="E3521" s="124"/>
      <c r="F3521" s="177" t="s">
        <v>451</v>
      </c>
      <c r="G3521" s="178"/>
      <c r="H3521" s="179"/>
      <c r="I3521" s="200">
        <f>SUM(I3517:I3520)</f>
        <v>64.17</v>
      </c>
    </row>
    <row r="3522" spans="1:9" s="11" customFormat="1" ht="17.649999999999999" customHeight="1">
      <c r="A3522" s="196">
        <v>4476</v>
      </c>
      <c r="B3522" s="110" t="s">
        <v>413</v>
      </c>
      <c r="C3522" s="110" t="s">
        <v>12</v>
      </c>
      <c r="D3522" s="132">
        <v>89355</v>
      </c>
      <c r="E3522" s="111" t="str">
        <f>VLOOKUP(D3522,SERVIÇOS_AGOST!$A$7:$D$7425,2,0)</f>
        <v>TUBO, PVC, SOLDÁVEL, DN 20MM, INSTALADO EM RAMAL OU SUB-RAMAL DE ÁGUA - FORNECIMENTO E INSTALAÇÃO. AF_06/2022</v>
      </c>
      <c r="F3522" s="112" t="str">
        <f>VLOOKUP(D3522,SERVIÇOS_AGOST!$A$7:$D$7425,3,0)</f>
        <v>M</v>
      </c>
      <c r="G3522" s="129">
        <f>VLOOKUP(D3522,SERVIÇOS_AGOST!$A$7:$D$7425,4,0)</f>
        <v>14.88</v>
      </c>
      <c r="H3522" s="114">
        <v>14.88</v>
      </c>
      <c r="I3522" s="115"/>
    </row>
    <row r="3523" spans="1:9" s="11" customFormat="1" ht="13.7" customHeight="1">
      <c r="A3523" s="135"/>
      <c r="B3523" s="16"/>
      <c r="C3523" s="16"/>
      <c r="D3523" s="16"/>
      <c r="E3523" s="50" t="s">
        <v>1390</v>
      </c>
      <c r="F3523" s="216" t="s">
        <v>53</v>
      </c>
      <c r="G3523" s="147">
        <v>1.0492999999999999</v>
      </c>
      <c r="H3523" s="119" t="s">
        <v>1391</v>
      </c>
      <c r="I3523" s="51">
        <f>ROUND(H3523*G3523,2)</f>
        <v>4.6500000000000004</v>
      </c>
    </row>
    <row r="3524" spans="1:9" s="11" customFormat="1" ht="13.7" customHeight="1">
      <c r="A3524" s="135"/>
      <c r="B3524" s="16"/>
      <c r="C3524" s="16"/>
      <c r="D3524" s="16"/>
      <c r="E3524" s="50" t="s">
        <v>1309</v>
      </c>
      <c r="F3524" s="216" t="s">
        <v>297</v>
      </c>
      <c r="G3524" s="147">
        <v>7.6499999999999999E-2</v>
      </c>
      <c r="H3524" s="119" t="s">
        <v>1310</v>
      </c>
      <c r="I3524" s="51">
        <f>ROUND(H3524*G3524,2)</f>
        <v>0.14000000000000001</v>
      </c>
    </row>
    <row r="3525" spans="1:9" s="11" customFormat="1" ht="9.9499999999999993" customHeight="1">
      <c r="E3525" s="194" t="s">
        <v>1259</v>
      </c>
      <c r="F3525" s="231" t="s">
        <v>464</v>
      </c>
      <c r="G3525" s="259">
        <v>0.25</v>
      </c>
      <c r="H3525" s="214">
        <v>14.27</v>
      </c>
      <c r="I3525" s="51">
        <f>ROUND(H3525*G3525,2)</f>
        <v>3.57</v>
      </c>
    </row>
    <row r="3526" spans="1:9" s="11" customFormat="1" ht="13.7" customHeight="1">
      <c r="A3526" s="135"/>
      <c r="B3526" s="16"/>
      <c r="C3526" s="16"/>
      <c r="D3526" s="16"/>
      <c r="E3526" s="50" t="s">
        <v>1260</v>
      </c>
      <c r="F3526" s="216" t="s">
        <v>464</v>
      </c>
      <c r="G3526" s="147">
        <v>0.25</v>
      </c>
      <c r="H3526" s="214">
        <v>18.260000000000002</v>
      </c>
      <c r="I3526" s="51">
        <f>ROUND(H3526*G3526,2)</f>
        <v>4.57</v>
      </c>
    </row>
    <row r="3527" spans="1:9" s="11" customFormat="1" ht="13.7" customHeight="1">
      <c r="A3527" s="135"/>
      <c r="B3527" s="16"/>
      <c r="C3527" s="16"/>
      <c r="D3527" s="16"/>
      <c r="E3527" s="124"/>
      <c r="F3527" s="177" t="s">
        <v>451</v>
      </c>
      <c r="G3527" s="178"/>
      <c r="H3527" s="179"/>
      <c r="I3527" s="200">
        <f>SUM(I3523:I3526)</f>
        <v>12.93</v>
      </c>
    </row>
    <row r="3528" spans="1:9" s="11" customFormat="1" ht="17.649999999999999" customHeight="1">
      <c r="A3528" s="196">
        <v>4477</v>
      </c>
      <c r="B3528" s="110" t="s">
        <v>413</v>
      </c>
      <c r="C3528" s="110" t="s">
        <v>12</v>
      </c>
      <c r="D3528" s="132">
        <v>89356</v>
      </c>
      <c r="E3528" s="111" t="str">
        <f>VLOOKUP(D3528,SERVIÇOS_AGOST!$A$7:$D$7425,2,0)</f>
        <v>TUBO, PVC, SOLDÁVEL, DN 25MM, INSTALADO EM RAMAL OU SUB-RAMAL DE ÁGUA - FORNECIMENTO E INSTALAÇÃO. AF_06/2022</v>
      </c>
      <c r="F3528" s="112" t="str">
        <f>VLOOKUP(D3528,SERVIÇOS_AGOST!$A$7:$D$7425,3,0)</f>
        <v>M</v>
      </c>
      <c r="G3528" s="129">
        <f>VLOOKUP(D3528,SERVIÇOS_AGOST!$A$7:$D$7425,4,0)</f>
        <v>17.760000000000002</v>
      </c>
      <c r="H3528" s="114">
        <v>17.760000000000002</v>
      </c>
      <c r="I3528" s="115"/>
    </row>
    <row r="3529" spans="1:9" s="11" customFormat="1" ht="13.7" customHeight="1">
      <c r="A3529" s="135"/>
      <c r="B3529" s="16"/>
      <c r="C3529" s="16"/>
      <c r="D3529" s="16"/>
      <c r="E3529" s="50" t="s">
        <v>1392</v>
      </c>
      <c r="F3529" s="216" t="s">
        <v>53</v>
      </c>
      <c r="G3529" s="147">
        <v>1.0492999999999999</v>
      </c>
      <c r="H3529" s="119" t="s">
        <v>1393</v>
      </c>
      <c r="I3529" s="51">
        <f>ROUND(H3529*G3529,2)</f>
        <v>5.25</v>
      </c>
    </row>
    <row r="3530" spans="1:9" s="11" customFormat="1" ht="13.7" customHeight="1">
      <c r="A3530" s="135"/>
      <c r="B3530" s="16"/>
      <c r="C3530" s="16"/>
      <c r="D3530" s="16"/>
      <c r="E3530" s="50" t="s">
        <v>1309</v>
      </c>
      <c r="F3530" s="216" t="s">
        <v>297</v>
      </c>
      <c r="G3530" s="147">
        <v>8.8599999999999998E-2</v>
      </c>
      <c r="H3530" s="119" t="s">
        <v>1310</v>
      </c>
      <c r="I3530" s="51">
        <f>ROUND(H3530*G3530,2)</f>
        <v>0.16</v>
      </c>
    </row>
    <row r="3531" spans="1:9" s="11" customFormat="1" ht="20.100000000000001" customHeight="1">
      <c r="E3531" s="194" t="s">
        <v>1259</v>
      </c>
      <c r="F3531" s="231" t="s">
        <v>464</v>
      </c>
      <c r="G3531" s="259">
        <v>0.3</v>
      </c>
      <c r="H3531" s="214">
        <v>14.27</v>
      </c>
      <c r="I3531" s="51">
        <f>ROUND(H3531*G3531,2)</f>
        <v>4.28</v>
      </c>
    </row>
    <row r="3532" spans="1:9" s="11" customFormat="1" ht="13.7" customHeight="1">
      <c r="A3532" s="135"/>
      <c r="B3532" s="16"/>
      <c r="C3532" s="16"/>
      <c r="D3532" s="16"/>
      <c r="E3532" s="50" t="s">
        <v>1260</v>
      </c>
      <c r="F3532" s="216" t="s">
        <v>464</v>
      </c>
      <c r="G3532" s="147">
        <v>0.32</v>
      </c>
      <c r="H3532" s="214">
        <v>18.260000000000002</v>
      </c>
      <c r="I3532" s="51">
        <f>ROUND(H3532*G3532,2)</f>
        <v>5.84</v>
      </c>
    </row>
    <row r="3533" spans="1:9" s="11" customFormat="1" ht="13.7" customHeight="1">
      <c r="A3533" s="135"/>
      <c r="B3533" s="16"/>
      <c r="C3533" s="16"/>
      <c r="D3533" s="16"/>
      <c r="E3533" s="124"/>
      <c r="F3533" s="177" t="s">
        <v>451</v>
      </c>
      <c r="G3533" s="178"/>
      <c r="H3533" s="179"/>
      <c r="I3533" s="200">
        <f>SUM(I3529:I3532)</f>
        <v>15.530000000000001</v>
      </c>
    </row>
    <row r="3534" spans="1:9" s="11" customFormat="1" ht="17.649999999999999" customHeight="1">
      <c r="A3534" s="196">
        <v>4478</v>
      </c>
      <c r="B3534" s="110" t="s">
        <v>413</v>
      </c>
      <c r="C3534" s="110" t="s">
        <v>12</v>
      </c>
      <c r="D3534" s="132">
        <v>89357</v>
      </c>
      <c r="E3534" s="111" t="str">
        <f>VLOOKUP(D3534,SERVIÇOS_AGOST!$A$7:$D$7425,2,0)</f>
        <v>TUBO, PVC, SOLDÁVEL, DN 32MM, INSTALADO EM RAMAL OU SUB-RAMAL DE ÁGUA - FORNECIMENTO E INSTALAÇÃO. AF_06/2022</v>
      </c>
      <c r="F3534" s="112" t="str">
        <f>VLOOKUP(D3534,SERVIÇOS_AGOST!$A$7:$D$7425,3,0)</f>
        <v>M</v>
      </c>
      <c r="G3534" s="129">
        <f>VLOOKUP(D3534,SERVIÇOS_AGOST!$A$7:$D$7425,4,0)</f>
        <v>26.71</v>
      </c>
      <c r="H3534" s="114">
        <v>26.71</v>
      </c>
      <c r="I3534" s="115"/>
    </row>
    <row r="3535" spans="1:9" s="11" customFormat="1" ht="13.7" customHeight="1">
      <c r="A3535" s="135"/>
      <c r="B3535" s="16"/>
      <c r="C3535" s="16"/>
      <c r="D3535" s="16"/>
      <c r="E3535" s="50" t="s">
        <v>1394</v>
      </c>
      <c r="F3535" s="216" t="s">
        <v>53</v>
      </c>
      <c r="G3535" s="147">
        <v>1.0492999999999999</v>
      </c>
      <c r="H3535" s="119" t="s">
        <v>1395</v>
      </c>
      <c r="I3535" s="51">
        <f>ROUND(H3535*G3535,2)</f>
        <v>11.32</v>
      </c>
    </row>
    <row r="3536" spans="1:9" s="11" customFormat="1" ht="13.7" customHeight="1">
      <c r="A3536" s="135"/>
      <c r="B3536" s="16"/>
      <c r="C3536" s="16"/>
      <c r="D3536" s="16"/>
      <c r="E3536" s="50" t="s">
        <v>1309</v>
      </c>
      <c r="F3536" s="216" t="s">
        <v>297</v>
      </c>
      <c r="G3536" s="147">
        <v>0.1056</v>
      </c>
      <c r="H3536" s="119" t="s">
        <v>1310</v>
      </c>
      <c r="I3536" s="51">
        <f>ROUND(H3536*G3536,2)</f>
        <v>0.2</v>
      </c>
    </row>
    <row r="3537" spans="1:9" s="11" customFormat="1" ht="20.100000000000001" customHeight="1">
      <c r="E3537" s="194" t="s">
        <v>1259</v>
      </c>
      <c r="F3537" s="231" t="s">
        <v>464</v>
      </c>
      <c r="G3537" s="259">
        <v>0.4</v>
      </c>
      <c r="H3537" s="214">
        <v>14.27</v>
      </c>
      <c r="I3537" s="51">
        <f>ROUND(H3537*G3537,2)</f>
        <v>5.71</v>
      </c>
    </row>
    <row r="3538" spans="1:9" s="11" customFormat="1" ht="13.7" customHeight="1">
      <c r="A3538" s="135"/>
      <c r="B3538" s="16"/>
      <c r="C3538" s="16"/>
      <c r="D3538" s="16"/>
      <c r="E3538" s="50" t="s">
        <v>1260</v>
      </c>
      <c r="F3538" s="216" t="s">
        <v>464</v>
      </c>
      <c r="G3538" s="147">
        <v>0.45300000000000001</v>
      </c>
      <c r="H3538" s="214">
        <v>18.260000000000002</v>
      </c>
      <c r="I3538" s="51">
        <f>ROUND(H3538*G3538,2)</f>
        <v>8.27</v>
      </c>
    </row>
    <row r="3539" spans="1:9" s="11" customFormat="1" ht="13.7" customHeight="1">
      <c r="A3539" s="135"/>
      <c r="B3539" s="16"/>
      <c r="C3539" s="16"/>
      <c r="D3539" s="16"/>
      <c r="E3539" s="124"/>
      <c r="F3539" s="177" t="s">
        <v>451</v>
      </c>
      <c r="G3539" s="178"/>
      <c r="H3539" s="179"/>
      <c r="I3539" s="200">
        <f>SUM(I3535:I3538)</f>
        <v>25.5</v>
      </c>
    </row>
    <row r="3540" spans="1:9" s="11" customFormat="1" ht="17.649999999999999" customHeight="1">
      <c r="A3540" s="196">
        <v>4479</v>
      </c>
      <c r="B3540" s="110" t="s">
        <v>413</v>
      </c>
      <c r="C3540" s="110" t="s">
        <v>12</v>
      </c>
      <c r="D3540" s="132">
        <v>89401</v>
      </c>
      <c r="E3540" s="111" t="str">
        <f>VLOOKUP(D3540,SERVIÇOS_AGOST!$A$7:$D$7425,2,0)</f>
        <v>TUBO, PVC, SOLDÁVEL, DN 20MM, INSTALADO EM RAMAL DE DISTRIBUIÇÃO DE ÁGUA - FORNECIMENTO E INSTALAÇÃO. AF_06/2022</v>
      </c>
      <c r="F3540" s="112" t="str">
        <f>VLOOKUP(D3540,SERVIÇOS_AGOST!$A$7:$D$7425,3,0)</f>
        <v>M</v>
      </c>
      <c r="G3540" s="129">
        <f>VLOOKUP(D3540,SERVIÇOS_AGOST!$A$7:$D$7425,4,0)</f>
        <v>8.59</v>
      </c>
      <c r="H3540" s="114">
        <v>8.59</v>
      </c>
      <c r="I3540" s="115"/>
    </row>
    <row r="3541" spans="1:9" s="11" customFormat="1" ht="13.7" customHeight="1">
      <c r="A3541" s="135"/>
      <c r="B3541" s="16"/>
      <c r="C3541" s="16"/>
      <c r="D3541" s="16"/>
      <c r="E3541" s="50" t="s">
        <v>1390</v>
      </c>
      <c r="F3541" s="216" t="s">
        <v>53</v>
      </c>
      <c r="G3541" s="147">
        <v>1.0492999999999999</v>
      </c>
      <c r="H3541" s="119" t="s">
        <v>1391</v>
      </c>
      <c r="I3541" s="51">
        <f>ROUND(H3541*G3541,2)</f>
        <v>4.6500000000000004</v>
      </c>
    </row>
    <row r="3542" spans="1:9" s="11" customFormat="1" ht="13.7" customHeight="1">
      <c r="A3542" s="135"/>
      <c r="B3542" s="16"/>
      <c r="C3542" s="16"/>
      <c r="D3542" s="16"/>
      <c r="E3542" s="50" t="s">
        <v>1309</v>
      </c>
      <c r="F3542" s="216" t="s">
        <v>297</v>
      </c>
      <c r="G3542" s="147">
        <v>3.1899999999999998E-2</v>
      </c>
      <c r="H3542" s="119" t="s">
        <v>1310</v>
      </c>
      <c r="I3542" s="51">
        <f>ROUND(H3542*G3542,2)</f>
        <v>0.06</v>
      </c>
    </row>
    <row r="3543" spans="1:9" s="11" customFormat="1" ht="20.100000000000001" customHeight="1">
      <c r="E3543" s="194" t="s">
        <v>1259</v>
      </c>
      <c r="F3543" s="231" t="s">
        <v>464</v>
      </c>
      <c r="G3543" s="259">
        <v>0.1</v>
      </c>
      <c r="H3543" s="214">
        <v>14.27</v>
      </c>
      <c r="I3543" s="51">
        <f>ROUND(H3543*G3543,2)</f>
        <v>1.43</v>
      </c>
    </row>
    <row r="3544" spans="1:9" s="11" customFormat="1" ht="13.7" customHeight="1">
      <c r="A3544" s="135"/>
      <c r="B3544" s="16"/>
      <c r="C3544" s="16"/>
      <c r="D3544" s="16"/>
      <c r="E3544" s="50" t="s">
        <v>1260</v>
      </c>
      <c r="F3544" s="216" t="s">
        <v>464</v>
      </c>
      <c r="G3544" s="147">
        <v>0.1</v>
      </c>
      <c r="H3544" s="214">
        <v>18.260000000000002</v>
      </c>
      <c r="I3544" s="51">
        <f>ROUND(H3544*G3544,2)</f>
        <v>1.83</v>
      </c>
    </row>
    <row r="3545" spans="1:9" s="11" customFormat="1" ht="13.7" customHeight="1">
      <c r="A3545" s="135"/>
      <c r="B3545" s="16"/>
      <c r="C3545" s="16"/>
      <c r="D3545" s="16"/>
      <c r="E3545" s="124"/>
      <c r="F3545" s="177" t="s">
        <v>451</v>
      </c>
      <c r="G3545" s="178"/>
      <c r="H3545" s="179"/>
      <c r="I3545" s="200">
        <f>SUM(I3541:I3544)</f>
        <v>7.97</v>
      </c>
    </row>
    <row r="3546" spans="1:9" s="11" customFormat="1" ht="17.649999999999999" customHeight="1">
      <c r="A3546" s="196">
        <v>4480</v>
      </c>
      <c r="B3546" s="110" t="s">
        <v>413</v>
      </c>
      <c r="C3546" s="110" t="s">
        <v>12</v>
      </c>
      <c r="D3546" s="132">
        <v>89448</v>
      </c>
      <c r="E3546" s="111" t="str">
        <f>VLOOKUP(D3546,SERVIÇOS_AGOST!$A$7:$D$7425,2,0)</f>
        <v>TUBO, PVC, SOLDÁVEL, DN 40MM, INSTALADO EM PRUMADA DE ÁGUA - FORNECIMENTO E INSTALAÇÃO. AF_06/2022</v>
      </c>
      <c r="F3546" s="112" t="str">
        <f>VLOOKUP(D3546,SERVIÇOS_AGOST!$A$7:$D$7425,3,0)</f>
        <v>M</v>
      </c>
      <c r="G3546" s="129">
        <f>VLOOKUP(D3546,SERVIÇOS_AGOST!$A$7:$D$7425,4,0)</f>
        <v>18.059999999999999</v>
      </c>
      <c r="H3546" s="114">
        <v>18.059999999999999</v>
      </c>
      <c r="I3546" s="115"/>
    </row>
    <row r="3547" spans="1:9" s="11" customFormat="1" ht="13.7" customHeight="1">
      <c r="A3547" s="135"/>
      <c r="B3547" s="16"/>
      <c r="C3547" s="16"/>
      <c r="D3547" s="16"/>
      <c r="E3547" s="50" t="s">
        <v>1396</v>
      </c>
      <c r="F3547" s="216" t="s">
        <v>53</v>
      </c>
      <c r="G3547" s="147">
        <v>1</v>
      </c>
      <c r="H3547" s="119" t="s">
        <v>1397</v>
      </c>
      <c r="I3547" s="51">
        <f>ROUND(H3547*G3547,2)</f>
        <v>16.940000000000001</v>
      </c>
    </row>
    <row r="3548" spans="1:9" s="11" customFormat="1" ht="13.7" customHeight="1">
      <c r="A3548" s="135"/>
      <c r="B3548" s="16"/>
      <c r="C3548" s="16"/>
      <c r="D3548" s="16"/>
      <c r="E3548" s="50" t="s">
        <v>1309</v>
      </c>
      <c r="F3548" s="216" t="s">
        <v>297</v>
      </c>
      <c r="G3548" s="147">
        <v>6.6E-3</v>
      </c>
      <c r="H3548" s="119" t="s">
        <v>1310</v>
      </c>
      <c r="I3548" s="51">
        <f>ROUND(H3548*G3548,2)</f>
        <v>0.01</v>
      </c>
    </row>
    <row r="3549" spans="1:9" s="11" customFormat="1" ht="20.100000000000001" customHeight="1">
      <c r="E3549" s="194" t="s">
        <v>1259</v>
      </c>
      <c r="F3549" s="231" t="s">
        <v>464</v>
      </c>
      <c r="G3549" s="259">
        <v>0.02</v>
      </c>
      <c r="H3549" s="214">
        <v>14.27</v>
      </c>
      <c r="I3549" s="51">
        <f>ROUND(H3549*G3549,2)</f>
        <v>0.28999999999999998</v>
      </c>
    </row>
    <row r="3550" spans="1:9" s="11" customFormat="1" ht="13.7" customHeight="1">
      <c r="A3550" s="135"/>
      <c r="B3550" s="16"/>
      <c r="C3550" s="16"/>
      <c r="D3550" s="16"/>
      <c r="E3550" s="50" t="s">
        <v>1260</v>
      </c>
      <c r="F3550" s="216" t="s">
        <v>464</v>
      </c>
      <c r="G3550" s="147">
        <v>0.02</v>
      </c>
      <c r="H3550" s="214">
        <v>18.260000000000002</v>
      </c>
      <c r="I3550" s="51">
        <f>ROUND(H3550*G3550,2)</f>
        <v>0.37</v>
      </c>
    </row>
    <row r="3551" spans="1:9" s="11" customFormat="1" ht="13.7" customHeight="1">
      <c r="A3551" s="135"/>
      <c r="B3551" s="16"/>
      <c r="C3551" s="16"/>
      <c r="D3551" s="16"/>
      <c r="E3551" s="124"/>
      <c r="F3551" s="177" t="s">
        <v>451</v>
      </c>
      <c r="G3551" s="178"/>
      <c r="H3551" s="179"/>
      <c r="I3551" s="200">
        <f>SUM(I3547:I3550)</f>
        <v>17.610000000000003</v>
      </c>
    </row>
    <row r="3552" spans="1:9" s="11" customFormat="1" ht="17.649999999999999" customHeight="1">
      <c r="A3552" s="196">
        <v>4481</v>
      </c>
      <c r="B3552" s="110" t="s">
        <v>413</v>
      </c>
      <c r="C3552" s="110" t="s">
        <v>12</v>
      </c>
      <c r="D3552" s="132">
        <v>89449</v>
      </c>
      <c r="E3552" s="111" t="str">
        <f>VLOOKUP(D3552,SERVIÇOS_AGOST!$A$7:$D$7425,2,0)</f>
        <v>TUBO, PVC, SOLDÁVEL, DN 50MM, INSTALADO EM PRUMADA DE ÁGUA - FORNECIMENTO E INSTALAÇÃO. AF_06/2022</v>
      </c>
      <c r="F3552" s="112" t="str">
        <f>VLOOKUP(D3552,SERVIÇOS_AGOST!$A$7:$D$7425,3,0)</f>
        <v>M</v>
      </c>
      <c r="G3552" s="129">
        <f>VLOOKUP(D3552,SERVIÇOS_AGOST!$A$7:$D$7425,4,0)</f>
        <v>20.75</v>
      </c>
      <c r="H3552" s="114">
        <v>20.75</v>
      </c>
      <c r="I3552" s="115"/>
    </row>
    <row r="3553" spans="1:9" s="11" customFormat="1" ht="13.7" customHeight="1">
      <c r="A3553" s="135"/>
      <c r="B3553" s="16"/>
      <c r="C3553" s="16"/>
      <c r="D3553" s="16"/>
      <c r="E3553" s="50" t="s">
        <v>1398</v>
      </c>
      <c r="F3553" s="216" t="s">
        <v>53</v>
      </c>
      <c r="G3553" s="147">
        <v>1.0492999999999999</v>
      </c>
      <c r="H3553" s="119" t="s">
        <v>1399</v>
      </c>
      <c r="I3553" s="51">
        <f>ROUND(H3553*G3553,2)</f>
        <v>19.5</v>
      </c>
    </row>
    <row r="3554" spans="1:9" s="11" customFormat="1" ht="13.7" customHeight="1">
      <c r="A3554" s="135"/>
      <c r="B3554" s="16"/>
      <c r="C3554" s="16"/>
      <c r="D3554" s="16"/>
      <c r="E3554" s="50" t="s">
        <v>1309</v>
      </c>
      <c r="F3554" s="216" t="s">
        <v>297</v>
      </c>
      <c r="G3554" s="147">
        <v>8.0000000000000002E-3</v>
      </c>
      <c r="H3554" s="119" t="s">
        <v>1310</v>
      </c>
      <c r="I3554" s="51">
        <f>ROUND(H3554*G3554,2)</f>
        <v>0.01</v>
      </c>
    </row>
    <row r="3555" spans="1:9" s="11" customFormat="1" ht="20.100000000000001" customHeight="1">
      <c r="E3555" s="194" t="s">
        <v>1259</v>
      </c>
      <c r="F3555" s="231" t="s">
        <v>464</v>
      </c>
      <c r="G3555" s="259">
        <v>0.02</v>
      </c>
      <c r="H3555" s="214">
        <v>14.27</v>
      </c>
      <c r="I3555" s="51">
        <f>ROUND(H3555*G3555,2)</f>
        <v>0.28999999999999998</v>
      </c>
    </row>
    <row r="3556" spans="1:9" s="11" customFormat="1" ht="13.7" customHeight="1">
      <c r="A3556" s="135"/>
      <c r="B3556" s="16"/>
      <c r="C3556" s="16"/>
      <c r="D3556" s="16"/>
      <c r="E3556" s="50" t="s">
        <v>1260</v>
      </c>
      <c r="F3556" s="216" t="s">
        <v>464</v>
      </c>
      <c r="G3556" s="147">
        <v>0.02</v>
      </c>
      <c r="H3556" s="214">
        <v>18.260000000000002</v>
      </c>
      <c r="I3556" s="51">
        <f>ROUND(H3556*G3556,2)</f>
        <v>0.37</v>
      </c>
    </row>
    <row r="3557" spans="1:9" s="11" customFormat="1" ht="13.7" customHeight="1">
      <c r="A3557" s="135"/>
      <c r="B3557" s="16"/>
      <c r="C3557" s="16"/>
      <c r="D3557" s="16"/>
      <c r="E3557" s="124"/>
      <c r="F3557" s="177" t="s">
        <v>451</v>
      </c>
      <c r="G3557" s="178"/>
      <c r="H3557" s="179"/>
      <c r="I3557" s="200">
        <f>SUM(I3553:I3556)</f>
        <v>20.170000000000002</v>
      </c>
    </row>
    <row r="3558" spans="1:9" s="11" customFormat="1" ht="17.649999999999999" customHeight="1">
      <c r="A3558" s="196">
        <v>4482</v>
      </c>
      <c r="B3558" s="110" t="s">
        <v>413</v>
      </c>
      <c r="C3558" s="110" t="s">
        <v>12</v>
      </c>
      <c r="D3558" s="132">
        <v>89450</v>
      </c>
      <c r="E3558" s="111" t="str">
        <f>VLOOKUP(D3558,SERVIÇOS_AGOST!$A$7:$D$7425,2,0)</f>
        <v>TUBO, PVC, SOLDÁVEL, DN 60MM, INSTALADO EM PRUMADA DE ÁGUA - FORNECIMENTO E INSTALAÇÃO. AF_06/2022</v>
      </c>
      <c r="F3558" s="112" t="str">
        <f>VLOOKUP(D3558,SERVIÇOS_AGOST!$A$7:$D$7425,3,0)</f>
        <v>M</v>
      </c>
      <c r="G3558" s="129">
        <f>VLOOKUP(D3558,SERVIÇOS_AGOST!$A$7:$D$7425,4,0)</f>
        <v>34.450000000000003</v>
      </c>
      <c r="H3558" s="114">
        <v>34.450000000000003</v>
      </c>
      <c r="I3558" s="115"/>
    </row>
    <row r="3559" spans="1:9" s="11" customFormat="1" ht="13.7" customHeight="1">
      <c r="A3559" s="135"/>
      <c r="B3559" s="16"/>
      <c r="C3559" s="16"/>
      <c r="D3559" s="16"/>
      <c r="E3559" s="50" t="s">
        <v>1400</v>
      </c>
      <c r="F3559" s="216" t="s">
        <v>53</v>
      </c>
      <c r="G3559" s="147">
        <v>1.0492999999999999</v>
      </c>
      <c r="H3559" s="119" t="s">
        <v>1401</v>
      </c>
      <c r="I3559" s="51">
        <f>ROUND(H3559*G3559,2)</f>
        <v>32.090000000000003</v>
      </c>
    </row>
    <row r="3560" spans="1:9" s="11" customFormat="1" ht="13.7" customHeight="1">
      <c r="A3560" s="135"/>
      <c r="B3560" s="16"/>
      <c r="C3560" s="16"/>
      <c r="D3560" s="16"/>
      <c r="E3560" s="50" t="s">
        <v>1309</v>
      </c>
      <c r="F3560" s="216" t="s">
        <v>297</v>
      </c>
      <c r="G3560" s="147">
        <v>9.2999999999999992E-3</v>
      </c>
      <c r="H3560" s="119" t="s">
        <v>1310</v>
      </c>
      <c r="I3560" s="51">
        <f>ROUND(H3560*G3560,2)</f>
        <v>0.02</v>
      </c>
    </row>
    <row r="3561" spans="1:9" s="11" customFormat="1" ht="20.100000000000001" customHeight="1">
      <c r="E3561" s="194" t="s">
        <v>1259</v>
      </c>
      <c r="F3561" s="231" t="s">
        <v>464</v>
      </c>
      <c r="G3561" s="259">
        <v>0.02</v>
      </c>
      <c r="H3561" s="214">
        <v>14.27</v>
      </c>
      <c r="I3561" s="51">
        <f>ROUND(H3561*G3561,2)</f>
        <v>0.28999999999999998</v>
      </c>
    </row>
    <row r="3562" spans="1:9" s="11" customFormat="1" ht="13.7" customHeight="1">
      <c r="A3562" s="135"/>
      <c r="B3562" s="16"/>
      <c r="C3562" s="16"/>
      <c r="D3562" s="16"/>
      <c r="E3562" s="50" t="s">
        <v>1260</v>
      </c>
      <c r="F3562" s="216" t="s">
        <v>464</v>
      </c>
      <c r="G3562" s="147">
        <v>0.02</v>
      </c>
      <c r="H3562" s="214">
        <v>18.260000000000002</v>
      </c>
      <c r="I3562" s="51">
        <f>ROUND(H3562*G3562,2)</f>
        <v>0.37</v>
      </c>
    </row>
    <row r="3563" spans="1:9" s="11" customFormat="1" ht="13.7" customHeight="1">
      <c r="A3563" s="135"/>
      <c r="B3563" s="16"/>
      <c r="C3563" s="16"/>
      <c r="D3563" s="16"/>
      <c r="E3563" s="124"/>
      <c r="F3563" s="177" t="s">
        <v>451</v>
      </c>
      <c r="G3563" s="178"/>
      <c r="H3563" s="179"/>
      <c r="I3563" s="200">
        <f>SUM(I3559:I3562)</f>
        <v>32.770000000000003</v>
      </c>
    </row>
    <row r="3564" spans="1:9" s="11" customFormat="1" ht="17.649999999999999" customHeight="1">
      <c r="A3564" s="196">
        <v>4483</v>
      </c>
      <c r="B3564" s="110" t="s">
        <v>413</v>
      </c>
      <c r="C3564" s="110" t="s">
        <v>12</v>
      </c>
      <c r="D3564" s="132">
        <v>98102</v>
      </c>
      <c r="E3564" s="111" t="str">
        <f>VLOOKUP(D3564,SERVIÇOS_AGOST!$A$7:$D$7425,2,0)</f>
        <v>CAIXA DE GORDURA SIMPLES, CIRCULAR, EM CONCRETO PRÉ-MOLDADO, DIÂMETRO INTERNO = 0,4 M, ALTURA INTERNA = 0,4 M. AF_12/2020</v>
      </c>
      <c r="F3564" s="112" t="str">
        <f>VLOOKUP(D3564,SERVIÇOS_AGOST!$A$7:$D$7425,3,0)</f>
        <v>UN</v>
      </c>
      <c r="G3564" s="129">
        <f>VLOOKUP(D3564,SERVIÇOS_AGOST!$A$7:$D$7425,4,0)</f>
        <v>179.09</v>
      </c>
      <c r="H3564" s="114">
        <v>179.09</v>
      </c>
      <c r="I3564" s="115"/>
    </row>
    <row r="3565" spans="1:9" s="11" customFormat="1" ht="33.6" customHeight="1">
      <c r="A3565" s="135"/>
      <c r="B3565" s="16"/>
      <c r="C3565" s="16"/>
      <c r="D3565" s="16"/>
      <c r="E3565" s="50" t="s">
        <v>557</v>
      </c>
      <c r="F3565" s="216" t="s">
        <v>446</v>
      </c>
      <c r="G3565" s="147">
        <v>1.55E-2</v>
      </c>
      <c r="H3565" s="121">
        <v>121.85</v>
      </c>
      <c r="I3565" s="51">
        <f t="shared" ref="I3565:I3570" si="146">ROUND(H3565*G3565,2)</f>
        <v>1.89</v>
      </c>
    </row>
    <row r="3566" spans="1:9" s="11" customFormat="1" ht="33.6" customHeight="1">
      <c r="A3566" s="135"/>
      <c r="B3566" s="16"/>
      <c r="C3566" s="16"/>
      <c r="D3566" s="16"/>
      <c r="E3566" s="50" t="s">
        <v>558</v>
      </c>
      <c r="F3566" s="216" t="s">
        <v>448</v>
      </c>
      <c r="G3566" s="147">
        <v>0.02</v>
      </c>
      <c r="H3566" s="121">
        <v>45.4</v>
      </c>
      <c r="I3566" s="51">
        <f t="shared" si="146"/>
        <v>0.91</v>
      </c>
    </row>
    <row r="3567" spans="1:9" s="11" customFormat="1" ht="20.100000000000001" customHeight="1">
      <c r="E3567" s="194" t="s">
        <v>1402</v>
      </c>
      <c r="F3567" s="231" t="s">
        <v>297</v>
      </c>
      <c r="G3567" s="260">
        <v>1</v>
      </c>
      <c r="H3567" s="258" t="s">
        <v>1403</v>
      </c>
      <c r="I3567" s="51">
        <f t="shared" si="146"/>
        <v>168.92</v>
      </c>
    </row>
    <row r="3568" spans="1:9" s="11" customFormat="1" ht="13.7" customHeight="1">
      <c r="A3568" s="135"/>
      <c r="B3568" s="16"/>
      <c r="C3568" s="16"/>
      <c r="D3568" s="16"/>
      <c r="E3568" s="50" t="s">
        <v>539</v>
      </c>
      <c r="F3568" s="216" t="s">
        <v>464</v>
      </c>
      <c r="G3568" s="147">
        <v>0.04</v>
      </c>
      <c r="H3568" s="133" t="s">
        <v>540</v>
      </c>
      <c r="I3568" s="51">
        <f t="shared" si="146"/>
        <v>0.75</v>
      </c>
    </row>
    <row r="3569" spans="1:9" s="11" customFormat="1" ht="13.7" customHeight="1">
      <c r="A3569" s="135"/>
      <c r="B3569" s="16"/>
      <c r="C3569" s="16"/>
      <c r="D3569" s="16"/>
      <c r="E3569" s="50" t="s">
        <v>483</v>
      </c>
      <c r="F3569" s="216" t="s">
        <v>464</v>
      </c>
      <c r="G3569" s="147">
        <v>0.02</v>
      </c>
      <c r="H3569" s="133" t="s">
        <v>485</v>
      </c>
      <c r="I3569" s="51">
        <f t="shared" si="146"/>
        <v>0.28999999999999998</v>
      </c>
    </row>
    <row r="3570" spans="1:9" s="11" customFormat="1" ht="17.649999999999999" customHeight="1">
      <c r="A3570" s="135"/>
      <c r="B3570" s="16"/>
      <c r="C3570" s="16"/>
      <c r="D3570" s="16"/>
      <c r="E3570" s="50" t="s">
        <v>1404</v>
      </c>
      <c r="F3570" s="216" t="s">
        <v>235</v>
      </c>
      <c r="G3570" s="147">
        <v>1.9199999999999998E-2</v>
      </c>
      <c r="H3570" s="119" t="s">
        <v>1405</v>
      </c>
      <c r="I3570" s="51">
        <f t="shared" si="146"/>
        <v>3.34</v>
      </c>
    </row>
    <row r="3571" spans="1:9" s="11" customFormat="1" ht="13.7" customHeight="1">
      <c r="A3571" s="135"/>
      <c r="B3571" s="16"/>
      <c r="C3571" s="16"/>
      <c r="D3571" s="16"/>
      <c r="E3571" s="124"/>
      <c r="F3571" s="177" t="s">
        <v>451</v>
      </c>
      <c r="G3571" s="178"/>
      <c r="H3571" s="179"/>
      <c r="I3571" s="200">
        <f>SUM(I3565:I3570)</f>
        <v>176.1</v>
      </c>
    </row>
    <row r="3572" spans="1:9" s="11" customFormat="1" ht="17.649999999999999" customHeight="1">
      <c r="A3572" s="196">
        <v>4484</v>
      </c>
      <c r="B3572" s="110" t="s">
        <v>413</v>
      </c>
      <c r="C3572" s="110" t="s">
        <v>12</v>
      </c>
      <c r="D3572" s="132">
        <v>89482</v>
      </c>
      <c r="E3572" s="111" t="str">
        <f>VLOOKUP(D3572,SERVIÇOS_AGOST!$A$7:$D$7425,2,0)</f>
        <v>CAIXA SIFONADA, PVC, DN 100 X 100 X 50 MM, FORNECIDA E INSTALADA EM RAMAIS DE ENCAMINHAMENTO DE ÁGUA PLUVIAL. AF_06/2022</v>
      </c>
      <c r="F3572" s="112" t="str">
        <f>VLOOKUP(D3572,SERVIÇOS_AGOST!$A$7:$D$7425,3,0)</f>
        <v>UN</v>
      </c>
      <c r="G3572" s="129">
        <f>VLOOKUP(D3572,SERVIÇOS_AGOST!$A$7:$D$7425,4,0)</f>
        <v>40.81</v>
      </c>
      <c r="H3572" s="114">
        <v>40.81</v>
      </c>
      <c r="I3572" s="115"/>
    </row>
    <row r="3573" spans="1:9" s="11" customFormat="1" ht="20.100000000000001" customHeight="1">
      <c r="E3573" s="194" t="s">
        <v>1304</v>
      </c>
      <c r="F3573" s="231" t="s">
        <v>297</v>
      </c>
      <c r="G3573" s="257" t="s">
        <v>1406</v>
      </c>
      <c r="H3573" s="258" t="s">
        <v>1305</v>
      </c>
      <c r="I3573" s="51">
        <f t="shared" ref="I3573:I3578" si="147">ROUND(H3573*G3573,2)</f>
        <v>1.57</v>
      </c>
    </row>
    <row r="3574" spans="1:9" s="11" customFormat="1" ht="13.7" customHeight="1">
      <c r="A3574" s="135"/>
      <c r="B3574" s="16"/>
      <c r="C3574" s="16"/>
      <c r="D3574" s="16"/>
      <c r="E3574" s="50" t="s">
        <v>1407</v>
      </c>
      <c r="F3574" s="216" t="s">
        <v>297</v>
      </c>
      <c r="G3574" s="147">
        <v>1</v>
      </c>
      <c r="H3574" s="119" t="s">
        <v>1408</v>
      </c>
      <c r="I3574" s="51">
        <f t="shared" si="147"/>
        <v>24.35</v>
      </c>
    </row>
    <row r="3575" spans="1:9" s="11" customFormat="1" ht="13.7" customHeight="1">
      <c r="A3575" s="135"/>
      <c r="B3575" s="16"/>
      <c r="C3575" s="16"/>
      <c r="D3575" s="16"/>
      <c r="E3575" s="50" t="s">
        <v>1307</v>
      </c>
      <c r="F3575" s="216" t="s">
        <v>297</v>
      </c>
      <c r="G3575" s="147">
        <v>4.3999999999999997E-2</v>
      </c>
      <c r="H3575" s="119" t="s">
        <v>1308</v>
      </c>
      <c r="I3575" s="51">
        <f t="shared" si="147"/>
        <v>2.68</v>
      </c>
    </row>
    <row r="3576" spans="1:9" s="11" customFormat="1" ht="13.7" customHeight="1">
      <c r="A3576" s="135"/>
      <c r="B3576" s="16"/>
      <c r="C3576" s="16"/>
      <c r="D3576" s="16"/>
      <c r="E3576" s="50" t="s">
        <v>1309</v>
      </c>
      <c r="F3576" s="216" t="s">
        <v>297</v>
      </c>
      <c r="G3576" s="147">
        <v>6.7999999999999996E-3</v>
      </c>
      <c r="H3576" s="119" t="s">
        <v>1310</v>
      </c>
      <c r="I3576" s="51">
        <f t="shared" si="147"/>
        <v>0.01</v>
      </c>
    </row>
    <row r="3577" spans="1:9" s="11" customFormat="1" ht="17.649999999999999" customHeight="1">
      <c r="A3577" s="135"/>
      <c r="B3577" s="16"/>
      <c r="C3577" s="16"/>
      <c r="D3577" s="16"/>
      <c r="E3577" s="50" t="s">
        <v>1259</v>
      </c>
      <c r="F3577" s="216" t="s">
        <v>464</v>
      </c>
      <c r="G3577" s="147">
        <v>0.25</v>
      </c>
      <c r="H3577" s="214">
        <v>14.27</v>
      </c>
      <c r="I3577" s="51">
        <f t="shared" si="147"/>
        <v>3.57</v>
      </c>
    </row>
    <row r="3578" spans="1:9" s="11" customFormat="1" ht="13.7" customHeight="1">
      <c r="A3578" s="135"/>
      <c r="B3578" s="16"/>
      <c r="C3578" s="16"/>
      <c r="D3578" s="16"/>
      <c r="E3578" s="50" t="s">
        <v>1260</v>
      </c>
      <c r="F3578" s="216" t="s">
        <v>464</v>
      </c>
      <c r="G3578" s="147">
        <v>0.2175</v>
      </c>
      <c r="H3578" s="214">
        <v>18.260000000000002</v>
      </c>
      <c r="I3578" s="51">
        <f t="shared" si="147"/>
        <v>3.97</v>
      </c>
    </row>
    <row r="3579" spans="1:9" s="11" customFormat="1" ht="20.100000000000001" customHeight="1">
      <c r="F3579" s="177" t="s">
        <v>451</v>
      </c>
      <c r="G3579" s="178"/>
      <c r="H3579" s="179"/>
      <c r="I3579" s="200">
        <f>SUM(I3573:I3578)</f>
        <v>36.15</v>
      </c>
    </row>
    <row r="3580" spans="1:9" s="11" customFormat="1" ht="17.649999999999999" customHeight="1">
      <c r="A3580" s="196">
        <v>4485</v>
      </c>
      <c r="B3580" s="110" t="s">
        <v>413</v>
      </c>
      <c r="C3580" s="110" t="s">
        <v>12</v>
      </c>
      <c r="D3580" s="132">
        <v>89491</v>
      </c>
      <c r="E3580" s="111" t="str">
        <f>VLOOKUP(D3580,SERVIÇOS_AGOST!$A$7:$D$7425,2,0)</f>
        <v>CAIXA SIFONADA, PVC, DN 150 X 185 X 75 MM, FORNECIDA E INSTALADA EM RAMAIS DE ENCAMINHAMENTO DE ÁGUA PLUVIAL. AF_06/2022</v>
      </c>
      <c r="F3580" s="112" t="str">
        <f>VLOOKUP(D3580,SERVIÇOS_AGOST!$A$7:$D$7425,3,0)</f>
        <v>UN</v>
      </c>
      <c r="G3580" s="129">
        <f>VLOOKUP(D3580,SERVIÇOS_AGOST!$A$7:$D$7425,4,0)</f>
        <v>100.26</v>
      </c>
      <c r="H3580" s="114">
        <v>100.26</v>
      </c>
      <c r="I3580" s="115"/>
    </row>
    <row r="3581" spans="1:9" s="11" customFormat="1" ht="13.7" customHeight="1">
      <c r="A3581" s="135"/>
      <c r="B3581" s="16"/>
      <c r="C3581" s="16"/>
      <c r="D3581" s="16"/>
      <c r="E3581" s="50" t="s">
        <v>1304</v>
      </c>
      <c r="F3581" s="216" t="s">
        <v>297</v>
      </c>
      <c r="G3581" s="147">
        <v>6.6799999999999998E-2</v>
      </c>
      <c r="H3581" s="119" t="s">
        <v>1305</v>
      </c>
      <c r="I3581" s="51">
        <f t="shared" ref="I3581:I3588" si="148">ROUND(H3581*G3581,2)</f>
        <v>3.6</v>
      </c>
    </row>
    <row r="3582" spans="1:9" s="11" customFormat="1" ht="13.7" customHeight="1">
      <c r="A3582" s="135"/>
      <c r="B3582" s="16"/>
      <c r="C3582" s="16"/>
      <c r="D3582" s="16"/>
      <c r="E3582" s="50" t="s">
        <v>1409</v>
      </c>
      <c r="F3582" s="216" t="s">
        <v>297</v>
      </c>
      <c r="G3582" s="147">
        <v>1</v>
      </c>
      <c r="H3582" s="119" t="s">
        <v>1410</v>
      </c>
      <c r="I3582" s="51">
        <f t="shared" si="148"/>
        <v>3.43</v>
      </c>
    </row>
    <row r="3583" spans="1:9" s="11" customFormat="1" ht="13.7" customHeight="1">
      <c r="A3583" s="135"/>
      <c r="B3583" s="16"/>
      <c r="C3583" s="16"/>
      <c r="D3583" s="16"/>
      <c r="E3583" s="50" t="s">
        <v>1411</v>
      </c>
      <c r="F3583" s="216" t="s">
        <v>297</v>
      </c>
      <c r="G3583" s="147">
        <v>1</v>
      </c>
      <c r="H3583" s="119" t="s">
        <v>1412</v>
      </c>
      <c r="I3583" s="51">
        <f t="shared" si="148"/>
        <v>69.77</v>
      </c>
    </row>
    <row r="3584" spans="1:9" s="11" customFormat="1" ht="17.649999999999999" customHeight="1">
      <c r="A3584" s="135"/>
      <c r="B3584" s="16"/>
      <c r="C3584" s="16"/>
      <c r="D3584" s="16"/>
      <c r="E3584" s="50" t="s">
        <v>1413</v>
      </c>
      <c r="F3584" s="216" t="s">
        <v>297</v>
      </c>
      <c r="G3584" s="147">
        <v>0.03</v>
      </c>
      <c r="H3584" s="119" t="s">
        <v>1414</v>
      </c>
      <c r="I3584" s="51">
        <f t="shared" si="148"/>
        <v>0.67</v>
      </c>
    </row>
    <row r="3585" spans="1:9" s="11" customFormat="1" ht="13.7" customHeight="1">
      <c r="E3585" s="194" t="s">
        <v>1307</v>
      </c>
      <c r="F3585" s="231" t="s">
        <v>297</v>
      </c>
      <c r="G3585" s="257" t="s">
        <v>1415</v>
      </c>
      <c r="H3585" s="258" t="s">
        <v>1308</v>
      </c>
      <c r="I3585" s="51">
        <f t="shared" si="148"/>
        <v>6.35</v>
      </c>
    </row>
    <row r="3586" spans="1:9" s="11" customFormat="1" ht="13.7" customHeight="1">
      <c r="A3586" s="135"/>
      <c r="B3586" s="16"/>
      <c r="C3586" s="16"/>
      <c r="D3586" s="16"/>
      <c r="E3586" s="50" t="s">
        <v>1309</v>
      </c>
      <c r="F3586" s="216" t="s">
        <v>297</v>
      </c>
      <c r="G3586" s="147">
        <v>1.04E-2</v>
      </c>
      <c r="H3586" s="119" t="s">
        <v>1310</v>
      </c>
      <c r="I3586" s="51">
        <f t="shared" si="148"/>
        <v>0.02</v>
      </c>
    </row>
    <row r="3587" spans="1:9" s="11" customFormat="1" ht="17.649999999999999" customHeight="1">
      <c r="A3587" s="135"/>
      <c r="B3587" s="16"/>
      <c r="C3587" s="16"/>
      <c r="D3587" s="16"/>
      <c r="E3587" s="50" t="s">
        <v>1259</v>
      </c>
      <c r="F3587" s="216" t="s">
        <v>464</v>
      </c>
      <c r="G3587" s="147">
        <v>0.33700000000000002</v>
      </c>
      <c r="H3587" s="214">
        <v>14.27</v>
      </c>
      <c r="I3587" s="51">
        <f t="shared" si="148"/>
        <v>4.8099999999999996</v>
      </c>
    </row>
    <row r="3588" spans="1:9" s="11" customFormat="1" ht="13.7" customHeight="1">
      <c r="A3588" s="135"/>
      <c r="B3588" s="16"/>
      <c r="C3588" s="16"/>
      <c r="D3588" s="16"/>
      <c r="E3588" s="50" t="s">
        <v>1260</v>
      </c>
      <c r="F3588" s="216" t="s">
        <v>464</v>
      </c>
      <c r="G3588" s="147">
        <v>0.33700000000000002</v>
      </c>
      <c r="H3588" s="214">
        <v>18.260000000000002</v>
      </c>
      <c r="I3588" s="51">
        <f t="shared" si="148"/>
        <v>6.15</v>
      </c>
    </row>
    <row r="3589" spans="1:9" s="11" customFormat="1" ht="13.7" customHeight="1">
      <c r="A3589" s="135"/>
      <c r="B3589" s="16"/>
      <c r="C3589" s="16"/>
      <c r="D3589" s="16"/>
      <c r="E3589" s="124"/>
      <c r="F3589" s="177" t="s">
        <v>451</v>
      </c>
      <c r="G3589" s="178"/>
      <c r="H3589" s="179"/>
      <c r="I3589" s="200">
        <f>SUM(I3581:I3588)</f>
        <v>94.8</v>
      </c>
    </row>
    <row r="3590" spans="1:9" s="11" customFormat="1" ht="30" customHeight="1">
      <c r="A3590" s="196">
        <v>4486</v>
      </c>
      <c r="B3590" s="110" t="s">
        <v>413</v>
      </c>
      <c r="C3590" s="110" t="s">
        <v>12</v>
      </c>
      <c r="D3590" s="132">
        <v>89707</v>
      </c>
      <c r="E3590" s="111" t="str">
        <f>VLOOKUP(D3590,SERVIÇOS_AGOST!$A$7:$D$7425,2,0)</f>
        <v>CAIXA SIFONADA, PVC, DN 100 X 100 X 50 MM, JUNTA ELÁSTICA, FORNECIDA E INSTALADA EM RAMAL DE DESCARGA OU EM RAMAL DE ESGOTO SANITÁRIO. AF_12/2014</v>
      </c>
      <c r="F3590" s="112" t="str">
        <f>VLOOKUP(D3590,SERVIÇOS_AGOST!$A$7:$D$7425,3,0)</f>
        <v>UN</v>
      </c>
      <c r="G3590" s="129">
        <f>VLOOKUP(D3590,SERVIÇOS_AGOST!$A$7:$D$7425,4,0)</f>
        <v>39.14</v>
      </c>
      <c r="H3590" s="114">
        <v>39.14</v>
      </c>
      <c r="I3590" s="115"/>
    </row>
    <row r="3591" spans="1:9" s="11" customFormat="1" ht="13.7" customHeight="1">
      <c r="A3591" s="135"/>
      <c r="B3591" s="16"/>
      <c r="C3591" s="16"/>
      <c r="D3591" s="16"/>
      <c r="E3591" s="50" t="s">
        <v>1304</v>
      </c>
      <c r="F3591" s="216" t="s">
        <v>297</v>
      </c>
      <c r="G3591" s="147">
        <v>2.92E-2</v>
      </c>
      <c r="H3591" s="119" t="s">
        <v>1305</v>
      </c>
      <c r="I3591" s="51">
        <f t="shared" ref="I3591:I3596" si="149">ROUND(H3591*G3591,2)</f>
        <v>1.57</v>
      </c>
    </row>
    <row r="3592" spans="1:9" s="11" customFormat="1" ht="13.7" customHeight="1">
      <c r="A3592" s="135"/>
      <c r="B3592" s="16"/>
      <c r="C3592" s="16"/>
      <c r="D3592" s="16"/>
      <c r="E3592" s="50" t="s">
        <v>1407</v>
      </c>
      <c r="F3592" s="216" t="s">
        <v>297</v>
      </c>
      <c r="G3592" s="147">
        <v>1</v>
      </c>
      <c r="H3592" s="119" t="s">
        <v>1408</v>
      </c>
      <c r="I3592" s="51">
        <f t="shared" si="149"/>
        <v>24.35</v>
      </c>
    </row>
    <row r="3593" spans="1:9" s="11" customFormat="1" ht="13.7" customHeight="1">
      <c r="A3593" s="135"/>
      <c r="B3593" s="16"/>
      <c r="C3593" s="16"/>
      <c r="D3593" s="16"/>
      <c r="E3593" s="50" t="s">
        <v>1307</v>
      </c>
      <c r="F3593" s="216" t="s">
        <v>297</v>
      </c>
      <c r="G3593" s="147">
        <v>4.3999999999999997E-2</v>
      </c>
      <c r="H3593" s="119" t="s">
        <v>1308</v>
      </c>
      <c r="I3593" s="51">
        <f t="shared" si="149"/>
        <v>2.68</v>
      </c>
    </row>
    <row r="3594" spans="1:9" s="11" customFormat="1" ht="13.7" customHeight="1">
      <c r="A3594" s="135"/>
      <c r="B3594" s="16"/>
      <c r="C3594" s="16"/>
      <c r="D3594" s="16"/>
      <c r="E3594" s="50" t="s">
        <v>1309</v>
      </c>
      <c r="F3594" s="216" t="s">
        <v>297</v>
      </c>
      <c r="G3594" s="147">
        <v>1.54E-2</v>
      </c>
      <c r="H3594" s="119" t="s">
        <v>1310</v>
      </c>
      <c r="I3594" s="51">
        <f t="shared" si="149"/>
        <v>0.03</v>
      </c>
    </row>
    <row r="3595" spans="1:9" s="11" customFormat="1" ht="17.649999999999999" customHeight="1">
      <c r="A3595" s="135"/>
      <c r="B3595" s="16"/>
      <c r="C3595" s="16"/>
      <c r="D3595" s="16"/>
      <c r="E3595" s="50" t="s">
        <v>1259</v>
      </c>
      <c r="F3595" s="216" t="s">
        <v>464</v>
      </c>
      <c r="G3595" s="147">
        <v>0.25</v>
      </c>
      <c r="H3595" s="214">
        <v>14.27</v>
      </c>
      <c r="I3595" s="51">
        <f t="shared" si="149"/>
        <v>3.57</v>
      </c>
    </row>
    <row r="3596" spans="1:9" s="11" customFormat="1" ht="13.7" customHeight="1">
      <c r="A3596" s="135"/>
      <c r="B3596" s="16"/>
      <c r="C3596" s="16"/>
      <c r="D3596" s="16"/>
      <c r="E3596" s="50" t="s">
        <v>1260</v>
      </c>
      <c r="F3596" s="216" t="s">
        <v>464</v>
      </c>
      <c r="G3596" s="147">
        <v>0.25</v>
      </c>
      <c r="H3596" s="214">
        <v>18.260000000000002</v>
      </c>
      <c r="I3596" s="51">
        <f t="shared" si="149"/>
        <v>4.57</v>
      </c>
    </row>
    <row r="3597" spans="1:9" s="11" customFormat="1" ht="13.7" customHeight="1">
      <c r="A3597" s="135"/>
      <c r="B3597" s="16"/>
      <c r="C3597" s="16"/>
      <c r="D3597" s="16"/>
      <c r="E3597" s="124"/>
      <c r="F3597" s="177" t="s">
        <v>451</v>
      </c>
      <c r="G3597" s="178"/>
      <c r="H3597" s="179"/>
      <c r="I3597" s="200">
        <f>SUM(I3591:I3596)</f>
        <v>36.770000000000003</v>
      </c>
    </row>
    <row r="3598" spans="1:9" s="11" customFormat="1" ht="25.7" customHeight="1">
      <c r="A3598" s="196">
        <v>4487</v>
      </c>
      <c r="B3598" s="110" t="s">
        <v>413</v>
      </c>
      <c r="C3598" s="110" t="s">
        <v>12</v>
      </c>
      <c r="D3598" s="132">
        <v>89708</v>
      </c>
      <c r="E3598" s="111" t="str">
        <f>VLOOKUP(D3598,SERVIÇOS_AGOST!$A$7:$D$7425,2,0)</f>
        <v>CAIXA SIFONADA, PVC, DN 150 X 185 X 75 MM, JUNTA ELÁSTICA, FORNECIDA E INSTALADA EM RAMAL DE DESCARGA OU EM RAMAL DE ESGOTO SANITÁRIO. AF_12/2014</v>
      </c>
      <c r="F3598" s="112" t="str">
        <f>VLOOKUP(D3598,SERVIÇOS_AGOST!$A$7:$D$7425,3,0)</f>
        <v>UN</v>
      </c>
      <c r="G3598" s="129">
        <f>VLOOKUP(D3598,SERVIÇOS_AGOST!$A$7:$D$7425,4,0)</f>
        <v>93.29</v>
      </c>
      <c r="H3598" s="114">
        <v>93.29</v>
      </c>
      <c r="I3598" s="115"/>
    </row>
    <row r="3599" spans="1:9" s="11" customFormat="1" ht="13.7" customHeight="1">
      <c r="A3599" s="135"/>
      <c r="B3599" s="16"/>
      <c r="C3599" s="16"/>
      <c r="D3599" s="16"/>
      <c r="E3599" s="50" t="s">
        <v>1304</v>
      </c>
      <c r="F3599" s="216" t="s">
        <v>297</v>
      </c>
      <c r="G3599" s="147">
        <v>6.6799999999999998E-2</v>
      </c>
      <c r="H3599" s="119" t="s">
        <v>1305</v>
      </c>
      <c r="I3599" s="51">
        <f t="shared" ref="I3599:I3604" si="150">ROUND(H3599*G3599,2)</f>
        <v>3.6</v>
      </c>
    </row>
    <row r="3600" spans="1:9" s="11" customFormat="1" ht="13.7" customHeight="1">
      <c r="A3600" s="135"/>
      <c r="B3600" s="16"/>
      <c r="C3600" s="16"/>
      <c r="D3600" s="16"/>
      <c r="E3600" s="50" t="s">
        <v>1411</v>
      </c>
      <c r="F3600" s="216" t="s">
        <v>297</v>
      </c>
      <c r="G3600" s="147">
        <v>1</v>
      </c>
      <c r="H3600" s="119" t="s">
        <v>1412</v>
      </c>
      <c r="I3600" s="51">
        <f t="shared" si="150"/>
        <v>69.77</v>
      </c>
    </row>
    <row r="3601" spans="1:9" s="11" customFormat="1" ht="13.7" customHeight="1">
      <c r="A3601" s="135"/>
      <c r="B3601" s="16"/>
      <c r="C3601" s="16"/>
      <c r="D3601" s="16"/>
      <c r="E3601" s="50" t="s">
        <v>1307</v>
      </c>
      <c r="F3601" s="216" t="s">
        <v>297</v>
      </c>
      <c r="G3601" s="147">
        <v>0.104</v>
      </c>
      <c r="H3601" s="119" t="s">
        <v>1308</v>
      </c>
      <c r="I3601" s="51">
        <f t="shared" si="150"/>
        <v>6.35</v>
      </c>
    </row>
    <row r="3602" spans="1:9" s="11" customFormat="1" ht="13.7" customHeight="1">
      <c r="A3602" s="135"/>
      <c r="B3602" s="16"/>
      <c r="C3602" s="16"/>
      <c r="D3602" s="16"/>
      <c r="E3602" s="50" t="s">
        <v>1309</v>
      </c>
      <c r="F3602" s="216" t="s">
        <v>297</v>
      </c>
      <c r="G3602" s="147">
        <v>1.84E-2</v>
      </c>
      <c r="H3602" s="119" t="s">
        <v>1310</v>
      </c>
      <c r="I3602" s="51">
        <f t="shared" si="150"/>
        <v>0.03</v>
      </c>
    </row>
    <row r="3603" spans="1:9" s="11" customFormat="1" ht="17.649999999999999" customHeight="1">
      <c r="A3603" s="135"/>
      <c r="B3603" s="16"/>
      <c r="C3603" s="16"/>
      <c r="D3603" s="16"/>
      <c r="E3603" s="50" t="s">
        <v>1259</v>
      </c>
      <c r="F3603" s="216" t="s">
        <v>464</v>
      </c>
      <c r="G3603" s="147">
        <v>0.25</v>
      </c>
      <c r="H3603" s="214">
        <v>14.27</v>
      </c>
      <c r="I3603" s="51">
        <f t="shared" si="150"/>
        <v>3.57</v>
      </c>
    </row>
    <row r="3604" spans="1:9" s="11" customFormat="1" ht="13.7" customHeight="1">
      <c r="A3604" s="135"/>
      <c r="B3604" s="16"/>
      <c r="C3604" s="16"/>
      <c r="D3604" s="16"/>
      <c r="E3604" s="50" t="s">
        <v>1260</v>
      </c>
      <c r="F3604" s="216" t="s">
        <v>464</v>
      </c>
      <c r="G3604" s="147">
        <v>0.25</v>
      </c>
      <c r="H3604" s="214">
        <v>18.260000000000002</v>
      </c>
      <c r="I3604" s="51">
        <f t="shared" si="150"/>
        <v>4.57</v>
      </c>
    </row>
    <row r="3605" spans="1:9" s="11" customFormat="1" ht="13.7" customHeight="1">
      <c r="A3605" s="135"/>
      <c r="B3605" s="16"/>
      <c r="C3605" s="16"/>
      <c r="D3605" s="16"/>
      <c r="E3605" s="124"/>
      <c r="F3605" s="177" t="s">
        <v>451</v>
      </c>
      <c r="G3605" s="178"/>
      <c r="H3605" s="179"/>
      <c r="I3605" s="200">
        <f>SUM(I3599:I3604)</f>
        <v>87.889999999999986</v>
      </c>
    </row>
    <row r="3606" spans="1:9" s="11" customFormat="1" ht="17.649999999999999" customHeight="1">
      <c r="A3606" s="196">
        <v>4488</v>
      </c>
      <c r="B3606" s="110" t="s">
        <v>413</v>
      </c>
      <c r="C3606" s="110" t="s">
        <v>12</v>
      </c>
      <c r="D3606" s="132">
        <v>89709</v>
      </c>
      <c r="E3606" s="111" t="str">
        <f>VLOOKUP(D3606,SERVIÇOS_AGOST!$A$7:$D$7425,2,0)</f>
        <v>RALO SIFONADO, PVC, DN 100 X 40 MM, JUNTA SOLDÁVEL, FORNECIDO E INSTALADO EM RAMAL DE DESCARGA OU EM RAMAL DE ESGOTO SANITÁRIO. AF_12/2014</v>
      </c>
      <c r="F3606" s="112" t="str">
        <f>VLOOKUP(D3606,SERVIÇOS_AGOST!$A$7:$D$7425,3,0)</f>
        <v>UN</v>
      </c>
      <c r="G3606" s="129">
        <f>VLOOKUP(D3606,SERVIÇOS_AGOST!$A$7:$D$7425,4,0)</f>
        <v>16.14</v>
      </c>
      <c r="H3606" s="114">
        <v>16.14</v>
      </c>
      <c r="I3606" s="115"/>
    </row>
    <row r="3607" spans="1:9" s="11" customFormat="1" ht="13.7" customHeight="1">
      <c r="A3607" s="135"/>
      <c r="B3607" s="16"/>
      <c r="C3607" s="16"/>
      <c r="D3607" s="16"/>
      <c r="E3607" s="50" t="s">
        <v>1304</v>
      </c>
      <c r="F3607" s="216" t="s">
        <v>297</v>
      </c>
      <c r="G3607" s="147">
        <v>4.8999999999999998E-3</v>
      </c>
      <c r="H3607" s="119" t="s">
        <v>1305</v>
      </c>
      <c r="I3607" s="51">
        <f t="shared" ref="I3607:I3612" si="151">ROUND(H3607*G3607,2)</f>
        <v>0.26</v>
      </c>
    </row>
    <row r="3608" spans="1:9" s="11" customFormat="1" ht="13.7" customHeight="1">
      <c r="A3608" s="135"/>
      <c r="B3608" s="16"/>
      <c r="C3608" s="16"/>
      <c r="D3608" s="16"/>
      <c r="E3608" s="50" t="s">
        <v>1416</v>
      </c>
      <c r="F3608" s="216" t="s">
        <v>297</v>
      </c>
      <c r="G3608" s="147">
        <v>1</v>
      </c>
      <c r="H3608" s="119" t="s">
        <v>1417</v>
      </c>
      <c r="I3608" s="51">
        <f t="shared" si="151"/>
        <v>12.21</v>
      </c>
    </row>
    <row r="3609" spans="1:9" s="11" customFormat="1" ht="13.7" customHeight="1">
      <c r="A3609" s="135"/>
      <c r="B3609" s="16"/>
      <c r="C3609" s="16"/>
      <c r="D3609" s="16"/>
      <c r="E3609" s="50" t="s">
        <v>1307</v>
      </c>
      <c r="F3609" s="216" t="s">
        <v>297</v>
      </c>
      <c r="G3609" s="147">
        <v>7.4999999999999997E-3</v>
      </c>
      <c r="H3609" s="119" t="s">
        <v>1308</v>
      </c>
      <c r="I3609" s="51">
        <f t="shared" si="151"/>
        <v>0.46</v>
      </c>
    </row>
    <row r="3610" spans="1:9" s="11" customFormat="1" ht="13.7" customHeight="1">
      <c r="A3610" s="135"/>
      <c r="B3610" s="16"/>
      <c r="C3610" s="16"/>
      <c r="D3610" s="16"/>
      <c r="E3610" s="50" t="s">
        <v>1309</v>
      </c>
      <c r="F3610" s="216" t="s">
        <v>297</v>
      </c>
      <c r="G3610" s="147">
        <v>3.5999999999999997E-2</v>
      </c>
      <c r="H3610" s="119" t="s">
        <v>1310</v>
      </c>
      <c r="I3610" s="51">
        <f t="shared" si="151"/>
        <v>7.0000000000000007E-2</v>
      </c>
    </row>
    <row r="3611" spans="1:9" s="11" customFormat="1" ht="17.649999999999999" customHeight="1">
      <c r="E3611" s="194" t="s">
        <v>1259</v>
      </c>
      <c r="F3611" s="231" t="s">
        <v>464</v>
      </c>
      <c r="G3611" s="259">
        <v>0.05</v>
      </c>
      <c r="H3611" s="214">
        <v>14.27</v>
      </c>
      <c r="I3611" s="51">
        <f t="shared" si="151"/>
        <v>0.71</v>
      </c>
    </row>
    <row r="3612" spans="1:9" s="11" customFormat="1" ht="13.7" customHeight="1">
      <c r="A3612" s="135"/>
      <c r="B3612" s="16"/>
      <c r="C3612" s="16"/>
      <c r="D3612" s="16"/>
      <c r="E3612" s="50" t="s">
        <v>1260</v>
      </c>
      <c r="F3612" s="216" t="s">
        <v>464</v>
      </c>
      <c r="G3612" s="147">
        <v>0.05</v>
      </c>
      <c r="H3612" s="214">
        <v>18.260000000000002</v>
      </c>
      <c r="I3612" s="51">
        <f t="shared" si="151"/>
        <v>0.91</v>
      </c>
    </row>
    <row r="3613" spans="1:9" s="11" customFormat="1" ht="13.7" customHeight="1">
      <c r="A3613" s="135"/>
      <c r="B3613" s="16"/>
      <c r="C3613" s="16"/>
      <c r="D3613" s="16"/>
      <c r="E3613" s="124"/>
      <c r="F3613" s="177" t="s">
        <v>451</v>
      </c>
      <c r="G3613" s="178"/>
      <c r="H3613" s="179"/>
      <c r="I3613" s="200">
        <f>SUM(I3607:I3612)</f>
        <v>14.620000000000001</v>
      </c>
    </row>
    <row r="3614" spans="1:9" s="11" customFormat="1" ht="17.649999999999999" customHeight="1">
      <c r="A3614" s="196">
        <v>4489</v>
      </c>
      <c r="B3614" s="110" t="s">
        <v>413</v>
      </c>
      <c r="C3614" s="110" t="s">
        <v>12</v>
      </c>
      <c r="D3614" s="132">
        <v>98115</v>
      </c>
      <c r="E3614" s="111" t="str">
        <f>VLOOKUP(D3614,SERVIÇOS_AGOST!$A$7:$D$7425,2,0)</f>
        <v>TAMPA CIRCULAR PARA ESGOTO E DRENAGEM, EM CONCRETO PRÉ-MOLDADO, DIÂMETRO INTERNO = 0,60 M E ALTURA = 0,10 M. AF_12/2020</v>
      </c>
      <c r="F3614" s="112" t="str">
        <f>VLOOKUP(D3614,SERVIÇOS_AGOST!$A$7:$D$7425,3,0)</f>
        <v>UN</v>
      </c>
      <c r="G3614" s="129">
        <f>VLOOKUP(D3614,SERVIÇOS_AGOST!$A$7:$D$7425,4,0)</f>
        <v>80.489999999999995</v>
      </c>
      <c r="H3614" s="114">
        <v>80.489999999999995</v>
      </c>
      <c r="I3614" s="115"/>
    </row>
    <row r="3615" spans="1:9" s="11" customFormat="1" ht="13.7" customHeight="1">
      <c r="A3615" s="135"/>
      <c r="B3615" s="16"/>
      <c r="C3615" s="16"/>
      <c r="D3615" s="16"/>
      <c r="E3615" s="50" t="s">
        <v>539</v>
      </c>
      <c r="F3615" s="216" t="s">
        <v>464</v>
      </c>
      <c r="G3615" s="147">
        <v>0.05</v>
      </c>
      <c r="H3615" s="133" t="s">
        <v>540</v>
      </c>
      <c r="I3615" s="51">
        <f>ROUND(H3615*G3615,2)</f>
        <v>0.94</v>
      </c>
    </row>
    <row r="3616" spans="1:9" s="11" customFormat="1" ht="13.7" customHeight="1">
      <c r="A3616" s="135"/>
      <c r="B3616" s="16"/>
      <c r="C3616" s="16"/>
      <c r="D3616" s="16"/>
      <c r="E3616" s="50" t="s">
        <v>483</v>
      </c>
      <c r="F3616" s="216" t="s">
        <v>464</v>
      </c>
      <c r="G3616" s="147">
        <v>0.05</v>
      </c>
      <c r="H3616" s="133" t="s">
        <v>485</v>
      </c>
      <c r="I3616" s="51">
        <f>ROUND(H3616*G3616,2)</f>
        <v>0.72</v>
      </c>
    </row>
    <row r="3617" spans="1:9" s="11" customFormat="1" ht="20.100000000000001" customHeight="1">
      <c r="E3617" s="194" t="s">
        <v>1418</v>
      </c>
      <c r="F3617" s="231" t="s">
        <v>235</v>
      </c>
      <c r="G3617" s="260">
        <v>3.5000000000000003E-2</v>
      </c>
      <c r="H3617" s="258" t="s">
        <v>1419</v>
      </c>
      <c r="I3617" s="51">
        <f>ROUND(H3617*G3617,2)</f>
        <v>74.34</v>
      </c>
    </row>
    <row r="3618" spans="1:9" s="11" customFormat="1" ht="13.7" customHeight="1">
      <c r="A3618" s="135"/>
      <c r="B3618" s="16"/>
      <c r="C3618" s="16"/>
      <c r="D3618" s="16"/>
      <c r="E3618" s="124"/>
      <c r="F3618" s="177" t="s">
        <v>451</v>
      </c>
      <c r="G3618" s="178"/>
      <c r="H3618" s="179"/>
      <c r="I3618" s="200">
        <f>SUM(I3615:I3617)</f>
        <v>76</v>
      </c>
    </row>
    <row r="3619" spans="1:9" s="11" customFormat="1" ht="25.7" customHeight="1">
      <c r="A3619" s="196">
        <v>4490</v>
      </c>
      <c r="B3619" s="110" t="s">
        <v>413</v>
      </c>
      <c r="C3619" s="110" t="s">
        <v>12</v>
      </c>
      <c r="D3619" s="132">
        <v>89957</v>
      </c>
      <c r="E3619" s="111" t="str">
        <f>VLOOKUP(D3619,SERVIÇOS_AGOST!$A$7:$D$7425,2,0)</f>
        <v>PONTO DE CONSUMO TERMINAL DE ÁGUA FRIA (SUBRAMAL) COM TUBULAÇÃO DE PVC, DN 25 MM, INSTALADO EM RAMAL DE ÁGUA, INCLUSOS RASGO E CHUMBAMENTO EM ALVENARIA. AF_12/2014</v>
      </c>
      <c r="F3619" s="112" t="str">
        <f>VLOOKUP(D3619,SERVIÇOS_AGOST!$A$7:$D$7425,3,0)</f>
        <v>UN</v>
      </c>
      <c r="G3619" s="129">
        <f>VLOOKUP(D3619,SERVIÇOS_AGOST!$A$7:$D$7425,4,0)</f>
        <v>110.62</v>
      </c>
      <c r="H3619" s="114">
        <v>110.62</v>
      </c>
      <c r="I3619" s="115"/>
    </row>
    <row r="3620" spans="1:9" s="11" customFormat="1" ht="17.649999999999999" customHeight="1">
      <c r="A3620" s="135"/>
      <c r="B3620" s="16"/>
      <c r="C3620" s="16"/>
      <c r="D3620" s="16"/>
      <c r="E3620" s="50" t="s">
        <v>1420</v>
      </c>
      <c r="F3620" s="216" t="s">
        <v>53</v>
      </c>
      <c r="G3620" s="147">
        <v>2.0699999999999998</v>
      </c>
      <c r="H3620" s="119" t="s">
        <v>1421</v>
      </c>
      <c r="I3620" s="51">
        <f t="shared" ref="I3620:I3625" si="152">ROUND(H3620*G3620,2)</f>
        <v>40.26</v>
      </c>
    </row>
    <row r="3621" spans="1:9" s="11" customFormat="1" ht="17.649999999999999" customHeight="1">
      <c r="A3621" s="135"/>
      <c r="B3621" s="16"/>
      <c r="C3621" s="16"/>
      <c r="D3621" s="16"/>
      <c r="E3621" s="50" t="s">
        <v>1422</v>
      </c>
      <c r="F3621" s="216" t="s">
        <v>297</v>
      </c>
      <c r="G3621" s="147">
        <v>1.18</v>
      </c>
      <c r="H3621" s="119" t="s">
        <v>1423</v>
      </c>
      <c r="I3621" s="51">
        <f t="shared" si="152"/>
        <v>8.74</v>
      </c>
    </row>
    <row r="3622" spans="1:9" s="11" customFormat="1" ht="17.649999999999999" customHeight="1">
      <c r="A3622" s="135"/>
      <c r="B3622" s="16"/>
      <c r="C3622" s="16"/>
      <c r="D3622" s="16"/>
      <c r="E3622" s="50" t="s">
        <v>1424</v>
      </c>
      <c r="F3622" s="216" t="s">
        <v>297</v>
      </c>
      <c r="G3622" s="147">
        <v>1</v>
      </c>
      <c r="H3622" s="119" t="s">
        <v>1425</v>
      </c>
      <c r="I3622" s="51">
        <f t="shared" si="152"/>
        <v>15.72</v>
      </c>
    </row>
    <row r="3623" spans="1:9" s="11" customFormat="1" ht="20.100000000000001" customHeight="1">
      <c r="E3623" s="194" t="s">
        <v>1426</v>
      </c>
      <c r="F3623" s="231" t="s">
        <v>297</v>
      </c>
      <c r="G3623" s="257" t="s">
        <v>1427</v>
      </c>
      <c r="H3623" s="258" t="s">
        <v>1428</v>
      </c>
      <c r="I3623" s="51">
        <f t="shared" si="152"/>
        <v>9.19</v>
      </c>
    </row>
    <row r="3624" spans="1:9" s="11" customFormat="1" ht="17.649999999999999" customHeight="1">
      <c r="A3624" s="135"/>
      <c r="B3624" s="16"/>
      <c r="C3624" s="16"/>
      <c r="D3624" s="16"/>
      <c r="E3624" s="50" t="s">
        <v>1429</v>
      </c>
      <c r="F3624" s="216" t="s">
        <v>53</v>
      </c>
      <c r="G3624" s="147">
        <v>1.2</v>
      </c>
      <c r="H3624" s="119" t="s">
        <v>1430</v>
      </c>
      <c r="I3624" s="51">
        <f t="shared" si="152"/>
        <v>12.42</v>
      </c>
    </row>
    <row r="3625" spans="1:9" s="11" customFormat="1" ht="17.649999999999999" customHeight="1">
      <c r="A3625" s="135"/>
      <c r="B3625" s="16"/>
      <c r="C3625" s="16"/>
      <c r="D3625" s="16"/>
      <c r="E3625" s="50" t="s">
        <v>1431</v>
      </c>
      <c r="F3625" s="216" t="s">
        <v>53</v>
      </c>
      <c r="G3625" s="147">
        <v>1.2</v>
      </c>
      <c r="H3625" s="119" t="s">
        <v>1432</v>
      </c>
      <c r="I3625" s="51">
        <f t="shared" si="152"/>
        <v>13.03</v>
      </c>
    </row>
    <row r="3626" spans="1:9" s="11" customFormat="1" ht="13.7" customHeight="1">
      <c r="A3626" s="135"/>
      <c r="B3626" s="16"/>
      <c r="C3626" s="16"/>
      <c r="D3626" s="16"/>
      <c r="E3626" s="124"/>
      <c r="F3626" s="177" t="s">
        <v>451</v>
      </c>
      <c r="G3626" s="178"/>
      <c r="H3626" s="179"/>
      <c r="I3626" s="200">
        <f>SUM(I3620:I3625)</f>
        <v>99.36</v>
      </c>
    </row>
    <row r="3627" spans="1:9" s="11" customFormat="1" ht="17.649999999999999" customHeight="1">
      <c r="A3627" s="196">
        <v>4491</v>
      </c>
      <c r="B3627" s="110" t="s">
        <v>413</v>
      </c>
      <c r="C3627" s="110" t="s">
        <v>12</v>
      </c>
      <c r="D3627" s="132">
        <v>89508</v>
      </c>
      <c r="E3627" s="111" t="str">
        <f>VLOOKUP(D3627,SERVIÇOS_AGOST!$A$7:$D$7425,2,0)</f>
        <v>TUBO PVC, SÉRIE R, ÁGUA PLUVIAL, DN 40 MM, FORNECIDO E INSTALADO EM RAMAL DE ENCAMINHAMENTO. AF_06/2022</v>
      </c>
      <c r="F3627" s="112" t="str">
        <f>VLOOKUP(D3627,SERVIÇOS_AGOST!$A$7:$D$7425,3,0)</f>
        <v>M</v>
      </c>
      <c r="G3627" s="129">
        <f>VLOOKUP(D3627,SERVIÇOS_AGOST!$A$7:$D$7425,4,0)</f>
        <v>19.41</v>
      </c>
      <c r="H3627" s="114">
        <v>19.41</v>
      </c>
      <c r="I3627" s="115"/>
    </row>
    <row r="3628" spans="1:9" s="11" customFormat="1" ht="13.7" customHeight="1">
      <c r="A3628" s="135"/>
      <c r="B3628" s="16"/>
      <c r="C3628" s="16"/>
      <c r="D3628" s="16"/>
      <c r="E3628" s="50" t="s">
        <v>1433</v>
      </c>
      <c r="F3628" s="216" t="s">
        <v>53</v>
      </c>
      <c r="G3628" s="147">
        <v>1.0353000000000001</v>
      </c>
      <c r="H3628" s="119" t="s">
        <v>1434</v>
      </c>
      <c r="I3628" s="51">
        <f>ROUND(H3628*G3628,2)</f>
        <v>10.1</v>
      </c>
    </row>
    <row r="3629" spans="1:9" s="11" customFormat="1" ht="13.7" customHeight="1">
      <c r="E3629" s="194" t="s">
        <v>1309</v>
      </c>
      <c r="F3629" s="231" t="s">
        <v>297</v>
      </c>
      <c r="G3629" s="257" t="s">
        <v>1435</v>
      </c>
      <c r="H3629" s="258" t="s">
        <v>1310</v>
      </c>
      <c r="I3629" s="51">
        <f>ROUND(H3629*G3629,2)</f>
        <v>0.02</v>
      </c>
    </row>
    <row r="3630" spans="1:9" s="11" customFormat="1" ht="17.649999999999999" customHeight="1">
      <c r="A3630" s="135"/>
      <c r="B3630" s="16"/>
      <c r="C3630" s="16"/>
      <c r="D3630" s="16"/>
      <c r="E3630" s="50" t="s">
        <v>1259</v>
      </c>
      <c r="F3630" s="216" t="s">
        <v>464</v>
      </c>
      <c r="G3630" s="147">
        <v>0.14829999999999999</v>
      </c>
      <c r="H3630" s="214">
        <v>14.27</v>
      </c>
      <c r="I3630" s="51">
        <f>ROUND(H3630*G3630,2)</f>
        <v>2.12</v>
      </c>
    </row>
    <row r="3631" spans="1:9" s="11" customFormat="1" ht="13.7" customHeight="1">
      <c r="A3631" s="135"/>
      <c r="B3631" s="16"/>
      <c r="C3631" s="16"/>
      <c r="D3631" s="16"/>
      <c r="E3631" s="50" t="s">
        <v>1260</v>
      </c>
      <c r="F3631" s="216" t="s">
        <v>464</v>
      </c>
      <c r="G3631" s="147">
        <v>0.14829999999999999</v>
      </c>
      <c r="H3631" s="214">
        <v>18.260000000000002</v>
      </c>
      <c r="I3631" s="51">
        <f>ROUND(H3631*G3631,2)</f>
        <v>2.71</v>
      </c>
    </row>
    <row r="3632" spans="1:9" s="11" customFormat="1" ht="13.7" customHeight="1">
      <c r="A3632" s="135"/>
      <c r="B3632" s="16"/>
      <c r="C3632" s="16"/>
      <c r="D3632" s="16"/>
      <c r="E3632" s="124"/>
      <c r="F3632" s="177" t="s">
        <v>451</v>
      </c>
      <c r="G3632" s="178"/>
      <c r="H3632" s="179"/>
      <c r="I3632" s="200">
        <f>SUM(I3628:I3631)</f>
        <v>14.95</v>
      </c>
    </row>
    <row r="3633" spans="1:9" s="11" customFormat="1" ht="17.649999999999999" customHeight="1">
      <c r="A3633" s="196">
        <v>4492</v>
      </c>
      <c r="B3633" s="110" t="s">
        <v>413</v>
      </c>
      <c r="C3633" s="110" t="s">
        <v>12</v>
      </c>
      <c r="D3633" s="132">
        <v>89509</v>
      </c>
      <c r="E3633" s="111" t="str">
        <f>VLOOKUP(D3633,SERVIÇOS_AGOST!$A$7:$D$7425,2,0)</f>
        <v>TUBO PVC, SÉRIE R, ÁGUA PLUVIAL, DN 50 MM, FORNECIDO E INSTALADO EM RAMAL DE ENCAMINHAMENTO. AF_06/2022</v>
      </c>
      <c r="F3633" s="112" t="str">
        <f>VLOOKUP(D3633,SERVIÇOS_AGOST!$A$7:$D$7425,3,0)</f>
        <v>M</v>
      </c>
      <c r="G3633" s="129">
        <f>VLOOKUP(D3633,SERVIÇOS_AGOST!$A$7:$D$7425,4,0)</f>
        <v>26.34</v>
      </c>
      <c r="H3633" s="114">
        <v>26.34</v>
      </c>
      <c r="I3633" s="115"/>
    </row>
    <row r="3634" spans="1:9" s="11" customFormat="1" ht="13.7" customHeight="1">
      <c r="A3634" s="135"/>
      <c r="B3634" s="16"/>
      <c r="C3634" s="16"/>
      <c r="D3634" s="16"/>
      <c r="E3634" s="50" t="s">
        <v>1436</v>
      </c>
      <c r="F3634" s="216" t="s">
        <v>53</v>
      </c>
      <c r="G3634" s="147">
        <v>1.0353000000000001</v>
      </c>
      <c r="H3634" s="119" t="s">
        <v>1437</v>
      </c>
      <c r="I3634" s="51">
        <f>ROUND(H3634*G3634,2)</f>
        <v>14.24</v>
      </c>
    </row>
    <row r="3635" spans="1:9" s="11" customFormat="1" ht="13.7" customHeight="1">
      <c r="E3635" s="194" t="s">
        <v>1309</v>
      </c>
      <c r="F3635" s="231" t="s">
        <v>297</v>
      </c>
      <c r="G3635" s="257" t="s">
        <v>1438</v>
      </c>
      <c r="H3635" s="258" t="s">
        <v>1310</v>
      </c>
      <c r="I3635" s="51">
        <f>ROUND(H3635*G3635,2)</f>
        <v>0.02</v>
      </c>
    </row>
    <row r="3636" spans="1:9" s="11" customFormat="1" ht="17.649999999999999" customHeight="1">
      <c r="A3636" s="135"/>
      <c r="B3636" s="16"/>
      <c r="C3636" s="16"/>
      <c r="D3636" s="16"/>
      <c r="E3636" s="50" t="s">
        <v>1259</v>
      </c>
      <c r="F3636" s="216" t="s">
        <v>464</v>
      </c>
      <c r="G3636" s="147">
        <v>0.18970000000000001</v>
      </c>
      <c r="H3636" s="214">
        <v>14.27</v>
      </c>
      <c r="I3636" s="51">
        <f>ROUND(H3636*G3636,2)</f>
        <v>2.71</v>
      </c>
    </row>
    <row r="3637" spans="1:9" s="11" customFormat="1" ht="13.7" customHeight="1">
      <c r="A3637" s="135"/>
      <c r="B3637" s="16"/>
      <c r="C3637" s="16"/>
      <c r="D3637" s="16"/>
      <c r="E3637" s="50" t="s">
        <v>1260</v>
      </c>
      <c r="F3637" s="216" t="s">
        <v>464</v>
      </c>
      <c r="G3637" s="147">
        <v>0.18970000000000001</v>
      </c>
      <c r="H3637" s="214">
        <v>18.260000000000002</v>
      </c>
      <c r="I3637" s="51">
        <f>ROUND(H3637*G3637,2)</f>
        <v>3.46</v>
      </c>
    </row>
    <row r="3638" spans="1:9" s="11" customFormat="1" ht="13.7" customHeight="1">
      <c r="A3638" s="135"/>
      <c r="B3638" s="16"/>
      <c r="C3638" s="16"/>
      <c r="D3638" s="16"/>
      <c r="E3638" s="124"/>
      <c r="F3638" s="177" t="s">
        <v>451</v>
      </c>
      <c r="G3638" s="178"/>
      <c r="H3638" s="179"/>
      <c r="I3638" s="200">
        <f>SUM(I3634:I3637)</f>
        <v>20.43</v>
      </c>
    </row>
    <row r="3639" spans="1:9" s="11" customFormat="1" ht="17.649999999999999" customHeight="1">
      <c r="A3639" s="196">
        <v>4493</v>
      </c>
      <c r="B3639" s="110" t="s">
        <v>413</v>
      </c>
      <c r="C3639" s="110" t="s">
        <v>12</v>
      </c>
      <c r="D3639" s="132">
        <v>89511</v>
      </c>
      <c r="E3639" s="111" t="str">
        <f>VLOOKUP(D3639,SERVIÇOS_AGOST!$A$7:$D$7425,2,0)</f>
        <v>TUBO PVC, SÉRIE R, ÁGUA PLUVIAL, DN 75 MM, FORNECIDO E INSTALADO EM RAMAL DE ENCAMINHAMENTO. AF_06/2022</v>
      </c>
      <c r="F3639" s="112" t="str">
        <f>VLOOKUP(D3639,SERVIÇOS_AGOST!$A$7:$D$7425,3,0)</f>
        <v>M</v>
      </c>
      <c r="G3639" s="129">
        <f>VLOOKUP(D3639,SERVIÇOS_AGOST!$A$7:$D$7425,4,0)</f>
        <v>38.020000000000003</v>
      </c>
      <c r="H3639" s="114">
        <v>38.020000000000003</v>
      </c>
      <c r="I3639" s="115"/>
    </row>
    <row r="3640" spans="1:9" s="11" customFormat="1" ht="13.7" customHeight="1">
      <c r="A3640" s="135"/>
      <c r="B3640" s="16"/>
      <c r="C3640" s="16"/>
      <c r="D3640" s="16"/>
      <c r="E3640" s="50" t="s">
        <v>1439</v>
      </c>
      <c r="F3640" s="216" t="s">
        <v>53</v>
      </c>
      <c r="G3640" s="147">
        <v>1.0353000000000001</v>
      </c>
      <c r="H3640" s="119" t="s">
        <v>1440</v>
      </c>
      <c r="I3640" s="51">
        <f>ROUND(H3640*G3640,2)</f>
        <v>25.82</v>
      </c>
    </row>
    <row r="3641" spans="1:9" s="11" customFormat="1" ht="13.7" customHeight="1">
      <c r="E3641" s="194" t="s">
        <v>1309</v>
      </c>
      <c r="F3641" s="231" t="s">
        <v>297</v>
      </c>
      <c r="G3641" s="257" t="s">
        <v>1441</v>
      </c>
      <c r="H3641" s="258" t="s">
        <v>1310</v>
      </c>
      <c r="I3641" s="51">
        <f>ROUND(H3641*G3641,2)</f>
        <v>0.03</v>
      </c>
    </row>
    <row r="3642" spans="1:9" s="11" customFormat="1" ht="17.649999999999999" customHeight="1">
      <c r="A3642" s="135"/>
      <c r="B3642" s="16"/>
      <c r="C3642" s="16"/>
      <c r="D3642" s="16"/>
      <c r="E3642" s="50" t="s">
        <v>1259</v>
      </c>
      <c r="F3642" s="216" t="s">
        <v>464</v>
      </c>
      <c r="G3642" s="147">
        <v>0.25</v>
      </c>
      <c r="H3642" s="214">
        <v>14.27</v>
      </c>
      <c r="I3642" s="51">
        <f>ROUND(H3642*G3642,2)</f>
        <v>3.57</v>
      </c>
    </row>
    <row r="3643" spans="1:9" s="11" customFormat="1" ht="13.7" customHeight="1">
      <c r="A3643" s="135"/>
      <c r="B3643" s="16"/>
      <c r="C3643" s="16"/>
      <c r="D3643" s="16"/>
      <c r="E3643" s="50" t="s">
        <v>1260</v>
      </c>
      <c r="F3643" s="216" t="s">
        <v>464</v>
      </c>
      <c r="G3643" s="147">
        <v>0.25</v>
      </c>
      <c r="H3643" s="214">
        <v>18.260000000000002</v>
      </c>
      <c r="I3643" s="51">
        <f>ROUND(H3643*G3643,2)</f>
        <v>4.57</v>
      </c>
    </row>
    <row r="3644" spans="1:9" s="11" customFormat="1" ht="13.7" customHeight="1">
      <c r="A3644" s="135"/>
      <c r="B3644" s="16"/>
      <c r="C3644" s="16"/>
      <c r="D3644" s="16"/>
      <c r="E3644" s="124"/>
      <c r="F3644" s="177" t="s">
        <v>451</v>
      </c>
      <c r="G3644" s="178"/>
      <c r="H3644" s="179"/>
      <c r="I3644" s="200">
        <f>SUM(I3640:I3643)</f>
        <v>33.99</v>
      </c>
    </row>
    <row r="3645" spans="1:9" s="11" customFormat="1" ht="20.100000000000001" customHeight="1">
      <c r="A3645" s="196">
        <v>4494</v>
      </c>
      <c r="B3645" s="110" t="s">
        <v>413</v>
      </c>
      <c r="C3645" s="110" t="s">
        <v>12</v>
      </c>
      <c r="D3645" s="132">
        <v>89512</v>
      </c>
      <c r="E3645" s="111" t="str">
        <f>VLOOKUP(D3645,SERVIÇOS_AGOST!$A$7:$D$7425,2,0)</f>
        <v>TUBO PVC, SÉRIE R, ÁGUA PLUVIAL, DN 100 MM, FORNECIDO E INSTALADO EM RAMAL DE ENCAMINHAMENTO. AF_06/2022</v>
      </c>
      <c r="F3645" s="112" t="str">
        <f>VLOOKUP(D3645,SERVIÇOS_AGOST!$A$7:$D$7425,3,0)</f>
        <v>M</v>
      </c>
      <c r="G3645" s="129">
        <f>VLOOKUP(D3645,SERVIÇOS_AGOST!$A$7:$D$7425,4,0)</f>
        <v>61.84</v>
      </c>
      <c r="H3645" s="114">
        <v>61.84</v>
      </c>
      <c r="I3645" s="115"/>
    </row>
    <row r="3646" spans="1:9" s="11" customFormat="1" ht="13.7" customHeight="1">
      <c r="A3646" s="135"/>
      <c r="B3646" s="16"/>
      <c r="C3646" s="16"/>
      <c r="D3646" s="16"/>
      <c r="E3646" s="50" t="s">
        <v>1442</v>
      </c>
      <c r="F3646" s="216" t="s">
        <v>53</v>
      </c>
      <c r="G3646" s="147">
        <v>1.0353000000000001</v>
      </c>
      <c r="H3646" s="119" t="s">
        <v>1443</v>
      </c>
      <c r="I3646" s="51">
        <f>ROUND(H3646*G3646,2)</f>
        <v>31.17</v>
      </c>
    </row>
    <row r="3647" spans="1:9" s="11" customFormat="1" ht="13.7" customHeight="1">
      <c r="A3647" s="135"/>
      <c r="B3647" s="16"/>
      <c r="C3647" s="16"/>
      <c r="D3647" s="16"/>
      <c r="E3647" s="50" t="s">
        <v>1309</v>
      </c>
      <c r="F3647" s="216" t="s">
        <v>297</v>
      </c>
      <c r="G3647" s="147">
        <v>2.24E-2</v>
      </c>
      <c r="H3647" s="119" t="s">
        <v>1310</v>
      </c>
      <c r="I3647" s="51">
        <f>ROUND(H3647*G3647,2)</f>
        <v>0.04</v>
      </c>
    </row>
    <row r="3648" spans="1:9" s="11" customFormat="1" ht="17.649999999999999" customHeight="1">
      <c r="A3648" s="135"/>
      <c r="B3648" s="16"/>
      <c r="C3648" s="16"/>
      <c r="D3648" s="16"/>
      <c r="E3648" s="50" t="s">
        <v>1259</v>
      </c>
      <c r="F3648" s="216" t="s">
        <v>464</v>
      </c>
      <c r="G3648" s="147">
        <v>0.5</v>
      </c>
      <c r="H3648" s="214">
        <v>14.27</v>
      </c>
      <c r="I3648" s="51">
        <f>ROUND(H3648*G3648,2)</f>
        <v>7.14</v>
      </c>
    </row>
    <row r="3649" spans="1:9" s="11" customFormat="1" ht="13.7" customHeight="1">
      <c r="A3649" s="135"/>
      <c r="B3649" s="16"/>
      <c r="C3649" s="16"/>
      <c r="D3649" s="16"/>
      <c r="E3649" s="50" t="s">
        <v>1260</v>
      </c>
      <c r="F3649" s="216" t="s">
        <v>464</v>
      </c>
      <c r="G3649" s="147">
        <v>0.5</v>
      </c>
      <c r="H3649" s="214">
        <v>18.260000000000002</v>
      </c>
      <c r="I3649" s="51">
        <f>ROUND(H3649*G3649,2)</f>
        <v>9.1300000000000008</v>
      </c>
    </row>
    <row r="3650" spans="1:9" s="11" customFormat="1" ht="13.7" customHeight="1">
      <c r="A3650" s="135"/>
      <c r="B3650" s="16"/>
      <c r="C3650" s="16"/>
      <c r="D3650" s="16"/>
      <c r="E3650" s="124"/>
      <c r="F3650" s="177" t="s">
        <v>451</v>
      </c>
      <c r="G3650" s="178"/>
      <c r="H3650" s="179"/>
      <c r="I3650" s="200">
        <f>SUM(I3646:I3649)</f>
        <v>47.480000000000004</v>
      </c>
    </row>
    <row r="3651" spans="1:9" s="11" customFormat="1" ht="20.100000000000001" customHeight="1">
      <c r="A3651" s="196">
        <v>4495</v>
      </c>
      <c r="B3651" s="110" t="s">
        <v>413</v>
      </c>
      <c r="C3651" s="110" t="s">
        <v>12</v>
      </c>
      <c r="D3651" s="132">
        <v>89849</v>
      </c>
      <c r="E3651" s="111" t="str">
        <f>VLOOKUP(D3651,SERVIÇOS_AGOST!$A$7:$D$7425,2,0)</f>
        <v>TUBO PVC, SERIE NORMAL, ESGOTO PREDIAL, DN 150 MM, FORNECIDO E INSTALADO EM SUBCOLETOR AÉREO DE ESGOTO SANITÁRIO. AF_12/2014</v>
      </c>
      <c r="F3651" s="112" t="str">
        <f>VLOOKUP(D3651,SERVIÇOS_AGOST!$A$7:$D$7425,3,0)</f>
        <v>M</v>
      </c>
      <c r="G3651" s="129">
        <f>VLOOKUP(D3651,SERVIÇOS_AGOST!$A$7:$D$7425,4,0)</f>
        <v>58.97</v>
      </c>
      <c r="H3651" s="114">
        <v>58.97</v>
      </c>
      <c r="I3651" s="115"/>
    </row>
    <row r="3652" spans="1:9" s="11" customFormat="1" ht="13.7" customHeight="1">
      <c r="A3652" s="135"/>
      <c r="B3652" s="16"/>
      <c r="C3652" s="16"/>
      <c r="D3652" s="16"/>
      <c r="E3652" s="50" t="s">
        <v>1444</v>
      </c>
      <c r="F3652" s="216" t="s">
        <v>53</v>
      </c>
      <c r="G3652" s="147">
        <v>1.0548999999999999</v>
      </c>
      <c r="H3652" s="119" t="s">
        <v>1445</v>
      </c>
      <c r="I3652" s="51">
        <f>ROUND(H3652*G3652,2)</f>
        <v>44.09</v>
      </c>
    </row>
    <row r="3653" spans="1:9" s="11" customFormat="1" ht="13.7" customHeight="1">
      <c r="A3653" s="135"/>
      <c r="B3653" s="16"/>
      <c r="C3653" s="16"/>
      <c r="D3653" s="16"/>
      <c r="E3653" s="50" t="s">
        <v>1309</v>
      </c>
      <c r="F3653" s="216" t="s">
        <v>297</v>
      </c>
      <c r="G3653" s="147">
        <v>1.7299999999999999E-2</v>
      </c>
      <c r="H3653" s="119" t="s">
        <v>1310</v>
      </c>
      <c r="I3653" s="51">
        <f>ROUND(H3653*G3653,2)</f>
        <v>0.03</v>
      </c>
    </row>
    <row r="3654" spans="1:9" s="11" customFormat="1" ht="17.649999999999999" customHeight="1">
      <c r="A3654" s="135"/>
      <c r="B3654" s="16"/>
      <c r="C3654" s="16"/>
      <c r="D3654" s="16"/>
      <c r="E3654" s="50" t="s">
        <v>1259</v>
      </c>
      <c r="F3654" s="216" t="s">
        <v>464</v>
      </c>
      <c r="G3654" s="147">
        <v>0.31140000000000001</v>
      </c>
      <c r="H3654" s="214">
        <v>14.27</v>
      </c>
      <c r="I3654" s="51">
        <f>ROUND(H3654*G3654,2)</f>
        <v>4.4400000000000004</v>
      </c>
    </row>
    <row r="3655" spans="1:9" s="11" customFormat="1" ht="13.7" customHeight="1">
      <c r="A3655" s="135"/>
      <c r="B3655" s="16"/>
      <c r="C3655" s="16"/>
      <c r="D3655" s="16"/>
      <c r="E3655" s="50" t="s">
        <v>1260</v>
      </c>
      <c r="F3655" s="216" t="s">
        <v>464</v>
      </c>
      <c r="G3655" s="147">
        <v>0.31140000000000001</v>
      </c>
      <c r="H3655" s="214">
        <v>18.260000000000002</v>
      </c>
      <c r="I3655" s="51">
        <f>ROUND(H3655*G3655,2)</f>
        <v>5.69</v>
      </c>
    </row>
    <row r="3656" spans="1:9" s="11" customFormat="1" ht="13.7" customHeight="1">
      <c r="A3656" s="135"/>
      <c r="B3656" s="16"/>
      <c r="C3656" s="16"/>
      <c r="D3656" s="16"/>
      <c r="E3656" s="124"/>
      <c r="F3656" s="177" t="s">
        <v>451</v>
      </c>
      <c r="G3656" s="178"/>
      <c r="H3656" s="179"/>
      <c r="I3656" s="200">
        <f>SUM(I3652:I3655)</f>
        <v>54.25</v>
      </c>
    </row>
    <row r="3657" spans="1:9" s="11" customFormat="1" ht="20.100000000000001" customHeight="1">
      <c r="A3657" s="196">
        <v>4496</v>
      </c>
      <c r="B3657" s="110" t="s">
        <v>413</v>
      </c>
      <c r="C3657" s="110" t="s">
        <v>12</v>
      </c>
      <c r="D3657" s="132">
        <v>89711</v>
      </c>
      <c r="E3657" s="111" t="str">
        <f>VLOOKUP(D3657,SERVIÇOS_AGOST!$A$7:$D$7425,2,0)</f>
        <v>TUBO PVC, SERIE NORMAL, ESGOTO PREDIAL, DN 40 MM, FORNECIDO E INSTALADO EM RAMAL DE DESCARGA OU RAMAL DE ESGOTO SANITÁRIO. AF_12/2014</v>
      </c>
      <c r="F3657" s="112" t="str">
        <f>VLOOKUP(D3657,SERVIÇOS_AGOST!$A$7:$D$7425,3,0)</f>
        <v>M</v>
      </c>
      <c r="G3657" s="129">
        <f>VLOOKUP(D3657,SERVIÇOS_AGOST!$A$7:$D$7425,4,0)</f>
        <v>16.13</v>
      </c>
      <c r="H3657" s="114">
        <v>16.13</v>
      </c>
      <c r="I3657" s="115"/>
    </row>
    <row r="3658" spans="1:9" s="11" customFormat="1" ht="13.7" customHeight="1">
      <c r="A3658" s="135"/>
      <c r="B3658" s="16"/>
      <c r="C3658" s="16"/>
      <c r="D3658" s="16"/>
      <c r="E3658" s="50" t="s">
        <v>1446</v>
      </c>
      <c r="F3658" s="216" t="s">
        <v>53</v>
      </c>
      <c r="G3658" s="147">
        <v>1.0548999999999999</v>
      </c>
      <c r="H3658" s="119" t="s">
        <v>1447</v>
      </c>
      <c r="I3658" s="51">
        <f>ROUND(H3658*G3658,2)</f>
        <v>7.36</v>
      </c>
    </row>
    <row r="3659" spans="1:9" s="11" customFormat="1" ht="13.7" customHeight="1">
      <c r="A3659" s="135"/>
      <c r="B3659" s="16"/>
      <c r="C3659" s="16"/>
      <c r="D3659" s="16"/>
      <c r="E3659" s="50" t="s">
        <v>1309</v>
      </c>
      <c r="F3659" s="216" t="s">
        <v>297</v>
      </c>
      <c r="G3659" s="147">
        <v>1.6299999999999999E-2</v>
      </c>
      <c r="H3659" s="119" t="s">
        <v>1310</v>
      </c>
      <c r="I3659" s="51">
        <f>ROUND(H3659*G3659,2)</f>
        <v>0.03</v>
      </c>
    </row>
    <row r="3660" spans="1:9" s="11" customFormat="1" ht="17.649999999999999" customHeight="1">
      <c r="A3660" s="135"/>
      <c r="B3660" s="16"/>
      <c r="C3660" s="16"/>
      <c r="D3660" s="16"/>
      <c r="E3660" s="50" t="s">
        <v>1259</v>
      </c>
      <c r="F3660" s="216" t="s">
        <v>464</v>
      </c>
      <c r="G3660" s="147">
        <v>0.2</v>
      </c>
      <c r="H3660" s="214">
        <v>14.27</v>
      </c>
      <c r="I3660" s="51">
        <f>ROUND(H3660*G3660,2)</f>
        <v>2.85</v>
      </c>
    </row>
    <row r="3661" spans="1:9" s="11" customFormat="1" ht="13.7" customHeight="1">
      <c r="A3661" s="135"/>
      <c r="B3661" s="16"/>
      <c r="C3661" s="16"/>
      <c r="D3661" s="16"/>
      <c r="E3661" s="50" t="s">
        <v>1260</v>
      </c>
      <c r="F3661" s="216" t="s">
        <v>464</v>
      </c>
      <c r="G3661" s="147">
        <v>0.2</v>
      </c>
      <c r="H3661" s="214">
        <v>18.260000000000002</v>
      </c>
      <c r="I3661" s="51">
        <f>ROUND(H3661*G3661,2)</f>
        <v>3.65</v>
      </c>
    </row>
    <row r="3662" spans="1:9" s="11" customFormat="1" ht="13.7" customHeight="1">
      <c r="A3662" s="135"/>
      <c r="B3662" s="16"/>
      <c r="C3662" s="16"/>
      <c r="D3662" s="16"/>
      <c r="E3662" s="124"/>
      <c r="F3662" s="177" t="s">
        <v>451</v>
      </c>
      <c r="G3662" s="178"/>
      <c r="H3662" s="179"/>
      <c r="I3662" s="200">
        <f>SUM(I3658:I3661)</f>
        <v>13.89</v>
      </c>
    </row>
    <row r="3663" spans="1:9" s="11" customFormat="1" ht="20.100000000000001" customHeight="1">
      <c r="A3663" s="196">
        <v>4497</v>
      </c>
      <c r="B3663" s="110" t="s">
        <v>413</v>
      </c>
      <c r="C3663" s="110" t="s">
        <v>12</v>
      </c>
      <c r="D3663" s="132">
        <v>89712</v>
      </c>
      <c r="E3663" s="111" t="str">
        <f>VLOOKUP(D3663,SERVIÇOS_AGOST!$A$7:$D$7425,2,0)</f>
        <v>TUBO PVC, SERIE NORMAL, ESGOTO PREDIAL, DN 50 MM, FORNECIDO E INSTALADO EM RAMAL DE DESCARGA OU RAMAL DE ESGOTO SANITÁRIO. AF_12/2014</v>
      </c>
      <c r="F3663" s="112" t="str">
        <f>VLOOKUP(D3663,SERVIÇOS_AGOST!$A$7:$D$7425,3,0)</f>
        <v>M</v>
      </c>
      <c r="G3663" s="129">
        <f>VLOOKUP(D3663,SERVIÇOS_AGOST!$A$7:$D$7425,4,0)</f>
        <v>24.78</v>
      </c>
      <c r="H3663" s="114">
        <v>24.78</v>
      </c>
      <c r="I3663" s="115"/>
    </row>
    <row r="3664" spans="1:9" s="11" customFormat="1" ht="13.7" customHeight="1">
      <c r="A3664" s="135"/>
      <c r="B3664" s="16"/>
      <c r="C3664" s="16"/>
      <c r="D3664" s="16"/>
      <c r="E3664" s="50" t="s">
        <v>1448</v>
      </c>
      <c r="F3664" s="216" t="s">
        <v>53</v>
      </c>
      <c r="G3664" s="147">
        <v>1.0548999999999999</v>
      </c>
      <c r="H3664" s="119" t="s">
        <v>1449</v>
      </c>
      <c r="I3664" s="51">
        <f>ROUND(H3664*G3664,2)</f>
        <v>12.17</v>
      </c>
    </row>
    <row r="3665" spans="1:9" s="11" customFormat="1" ht="13.7" customHeight="1">
      <c r="A3665" s="135"/>
      <c r="B3665" s="16"/>
      <c r="C3665" s="16"/>
      <c r="D3665" s="16"/>
      <c r="E3665" s="50" t="s">
        <v>1309</v>
      </c>
      <c r="F3665" s="216" t="s">
        <v>297</v>
      </c>
      <c r="G3665" s="147">
        <v>1.77E-2</v>
      </c>
      <c r="H3665" s="119" t="s">
        <v>1310</v>
      </c>
      <c r="I3665" s="51">
        <f>ROUND(H3665*G3665,2)</f>
        <v>0.03</v>
      </c>
    </row>
    <row r="3666" spans="1:9" s="11" customFormat="1" ht="17.649999999999999" customHeight="1">
      <c r="A3666" s="135"/>
      <c r="B3666" s="16"/>
      <c r="C3666" s="16"/>
      <c r="D3666" s="16"/>
      <c r="E3666" s="50" t="s">
        <v>1259</v>
      </c>
      <c r="F3666" s="216" t="s">
        <v>464</v>
      </c>
      <c r="G3666" s="147">
        <v>0.3</v>
      </c>
      <c r="H3666" s="214">
        <v>14.27</v>
      </c>
      <c r="I3666" s="51">
        <f>ROUND(H3666*G3666,2)</f>
        <v>4.28</v>
      </c>
    </row>
    <row r="3667" spans="1:9" s="11" customFormat="1" ht="13.7" customHeight="1">
      <c r="A3667" s="135"/>
      <c r="B3667" s="16"/>
      <c r="C3667" s="16"/>
      <c r="D3667" s="16"/>
      <c r="E3667" s="50" t="s">
        <v>1260</v>
      </c>
      <c r="F3667" s="216" t="s">
        <v>464</v>
      </c>
      <c r="G3667" s="147">
        <v>0.3</v>
      </c>
      <c r="H3667" s="214">
        <v>18.260000000000002</v>
      </c>
      <c r="I3667" s="51">
        <f>ROUND(H3667*G3667,2)</f>
        <v>5.48</v>
      </c>
    </row>
    <row r="3668" spans="1:9" s="11" customFormat="1" ht="13.7" customHeight="1">
      <c r="A3668" s="135"/>
      <c r="B3668" s="16"/>
      <c r="C3668" s="16"/>
      <c r="D3668" s="16"/>
      <c r="E3668" s="124"/>
      <c r="F3668" s="177" t="s">
        <v>451</v>
      </c>
      <c r="G3668" s="178"/>
      <c r="H3668" s="179"/>
      <c r="I3668" s="200">
        <f>SUM(I3664:I3667)</f>
        <v>21.96</v>
      </c>
    </row>
    <row r="3669" spans="1:9" s="11" customFormat="1" ht="20.100000000000001" customHeight="1">
      <c r="A3669" s="196">
        <v>4498</v>
      </c>
      <c r="B3669" s="110" t="s">
        <v>413</v>
      </c>
      <c r="C3669" s="110" t="s">
        <v>12</v>
      </c>
      <c r="D3669" s="132">
        <v>89713</v>
      </c>
      <c r="E3669" s="111" t="str">
        <f>VLOOKUP(D3669,SERVIÇOS_AGOST!$A$7:$D$7425,2,0)</f>
        <v>TUBO PVC, SERIE NORMAL, ESGOTO PREDIAL, DN 75 MM, FORNECIDO E INSTALADO EM RAMAL DE DESCARGA OU RAMAL DE ESGOTO SANITÁRIO. AF_12/2014</v>
      </c>
      <c r="F3669" s="112" t="str">
        <f>VLOOKUP(D3669,SERVIÇOS_AGOST!$A$7:$D$7425,3,0)</f>
        <v>M</v>
      </c>
      <c r="G3669" s="129">
        <f>VLOOKUP(D3669,SERVIÇOS_AGOST!$A$7:$D$7425,4,0)</f>
        <v>37.659999999999997</v>
      </c>
      <c r="H3669" s="114">
        <v>37.659999999999997</v>
      </c>
      <c r="I3669" s="115"/>
    </row>
    <row r="3670" spans="1:9" s="11" customFormat="1" ht="13.7" customHeight="1">
      <c r="A3670" s="135"/>
      <c r="B3670" s="16"/>
      <c r="C3670" s="16"/>
      <c r="D3670" s="16"/>
      <c r="E3670" s="50" t="s">
        <v>1450</v>
      </c>
      <c r="F3670" s="216" t="s">
        <v>53</v>
      </c>
      <c r="G3670" s="147">
        <v>1.0548999999999999</v>
      </c>
      <c r="H3670" s="119" t="s">
        <v>1451</v>
      </c>
      <c r="I3670" s="51">
        <f>ROUND(H3670*G3670,2)</f>
        <v>15.97</v>
      </c>
    </row>
    <row r="3671" spans="1:9" s="11" customFormat="1" ht="13.7" customHeight="1">
      <c r="A3671" s="135"/>
      <c r="B3671" s="16"/>
      <c r="C3671" s="16"/>
      <c r="D3671" s="16"/>
      <c r="E3671" s="50" t="s">
        <v>1309</v>
      </c>
      <c r="F3671" s="216" t="s">
        <v>297</v>
      </c>
      <c r="G3671" s="147">
        <v>2.12E-2</v>
      </c>
      <c r="H3671" s="119" t="s">
        <v>1310</v>
      </c>
      <c r="I3671" s="51">
        <f>ROUND(H3671*G3671,2)</f>
        <v>0.04</v>
      </c>
    </row>
    <row r="3672" spans="1:9" s="11" customFormat="1" ht="17.649999999999999" customHeight="1">
      <c r="A3672" s="135"/>
      <c r="B3672" s="16"/>
      <c r="C3672" s="16"/>
      <c r="D3672" s="16"/>
      <c r="E3672" s="50" t="s">
        <v>1259</v>
      </c>
      <c r="F3672" s="216" t="s">
        <v>464</v>
      </c>
      <c r="G3672" s="147">
        <v>0.5</v>
      </c>
      <c r="H3672" s="214">
        <v>14.27</v>
      </c>
      <c r="I3672" s="51">
        <f>ROUND(H3672*G3672,2)</f>
        <v>7.14</v>
      </c>
    </row>
    <row r="3673" spans="1:9" s="11" customFormat="1" ht="13.7" customHeight="1">
      <c r="A3673" s="135"/>
      <c r="B3673" s="16"/>
      <c r="C3673" s="16"/>
      <c r="D3673" s="16"/>
      <c r="E3673" s="50" t="s">
        <v>1260</v>
      </c>
      <c r="F3673" s="216" t="s">
        <v>464</v>
      </c>
      <c r="G3673" s="147">
        <v>0.5</v>
      </c>
      <c r="H3673" s="214">
        <v>18.260000000000002</v>
      </c>
      <c r="I3673" s="51">
        <f>ROUND(H3673*G3673,2)</f>
        <v>9.1300000000000008</v>
      </c>
    </row>
    <row r="3674" spans="1:9" s="11" customFormat="1" ht="13.7" customHeight="1">
      <c r="A3674" s="135"/>
      <c r="B3674" s="16"/>
      <c r="C3674" s="16"/>
      <c r="D3674" s="16"/>
      <c r="E3674" s="124"/>
      <c r="F3674" s="177" t="s">
        <v>451</v>
      </c>
      <c r="G3674" s="178"/>
      <c r="H3674" s="179"/>
      <c r="I3674" s="200">
        <f>SUM(I3670:I3673)</f>
        <v>32.28</v>
      </c>
    </row>
    <row r="3675" spans="1:9" s="11" customFormat="1" ht="20.100000000000001" customHeight="1">
      <c r="A3675" s="196">
        <v>4499</v>
      </c>
      <c r="B3675" s="110" t="s">
        <v>413</v>
      </c>
      <c r="C3675" s="110" t="s">
        <v>12</v>
      </c>
      <c r="D3675" s="132">
        <v>89714</v>
      </c>
      <c r="E3675" s="111" t="str">
        <f>VLOOKUP(D3675,SERVIÇOS_AGOST!$A$7:$D$7425,2,0)</f>
        <v>TUBO PVC, SERIE NORMAL, ESGOTO PREDIAL, DN 100 MM, FORNECIDO E INSTALADO EM RAMAL DE DESCARGA OU RAMAL DE ESGOTO SANITÁRIO. AF_12/2014</v>
      </c>
      <c r="F3675" s="112" t="str">
        <f>VLOOKUP(D3675,SERVIÇOS_AGOST!$A$7:$D$7425,3,0)</f>
        <v>M</v>
      </c>
      <c r="G3675" s="129">
        <f>VLOOKUP(D3675,SERVIÇOS_AGOST!$A$7:$D$7425,4,0)</f>
        <v>47.58</v>
      </c>
      <c r="H3675" s="114">
        <v>47.58</v>
      </c>
      <c r="I3675" s="115"/>
    </row>
    <row r="3676" spans="1:9" s="11" customFormat="1" ht="13.7" customHeight="1">
      <c r="A3676" s="135"/>
      <c r="B3676" s="16"/>
      <c r="C3676" s="16"/>
      <c r="D3676" s="16"/>
      <c r="E3676" s="50" t="s">
        <v>1452</v>
      </c>
      <c r="F3676" s="216" t="s">
        <v>53</v>
      </c>
      <c r="G3676" s="147">
        <v>1.0548999999999999</v>
      </c>
      <c r="H3676" s="119" t="s">
        <v>1453</v>
      </c>
      <c r="I3676" s="51">
        <f>ROUND(H3676*G3676,2)</f>
        <v>16.87</v>
      </c>
    </row>
    <row r="3677" spans="1:9" s="11" customFormat="1" ht="13.7" customHeight="1">
      <c r="A3677" s="135"/>
      <c r="B3677" s="16"/>
      <c r="C3677" s="16"/>
      <c r="D3677" s="16"/>
      <c r="E3677" s="50" t="s">
        <v>1309</v>
      </c>
      <c r="F3677" s="216" t="s">
        <v>297</v>
      </c>
      <c r="G3677" s="147">
        <v>2.47E-2</v>
      </c>
      <c r="H3677" s="119" t="s">
        <v>1310</v>
      </c>
      <c r="I3677" s="51">
        <f>ROUND(H3677*G3677,2)</f>
        <v>0.05</v>
      </c>
    </row>
    <row r="3678" spans="1:9" s="11" customFormat="1" ht="17.649999999999999" customHeight="1">
      <c r="A3678" s="135"/>
      <c r="B3678" s="16"/>
      <c r="C3678" s="16"/>
      <c r="D3678" s="16"/>
      <c r="E3678" s="50" t="s">
        <v>1259</v>
      </c>
      <c r="F3678" s="216" t="s">
        <v>464</v>
      </c>
      <c r="G3678" s="147">
        <v>0.8</v>
      </c>
      <c r="H3678" s="214">
        <v>14.27</v>
      </c>
      <c r="I3678" s="51">
        <f>ROUND(H3678*G3678,2)</f>
        <v>11.42</v>
      </c>
    </row>
    <row r="3679" spans="1:9" s="11" customFormat="1" ht="13.7" customHeight="1">
      <c r="A3679" s="135"/>
      <c r="B3679" s="16"/>
      <c r="C3679" s="16"/>
      <c r="D3679" s="16"/>
      <c r="E3679" s="50" t="s">
        <v>1260</v>
      </c>
      <c r="F3679" s="216" t="s">
        <v>464</v>
      </c>
      <c r="G3679" s="147">
        <v>0.7</v>
      </c>
      <c r="H3679" s="214">
        <v>18.260000000000002</v>
      </c>
      <c r="I3679" s="51">
        <f>ROUND(H3679*G3679,2)</f>
        <v>12.78</v>
      </c>
    </row>
    <row r="3680" spans="1:9" s="11" customFormat="1" ht="13.7" customHeight="1">
      <c r="A3680" s="135"/>
      <c r="B3680" s="16"/>
      <c r="C3680" s="16"/>
      <c r="D3680" s="16"/>
      <c r="E3680" s="124"/>
      <c r="F3680" s="177" t="s">
        <v>451</v>
      </c>
      <c r="G3680" s="178"/>
      <c r="H3680" s="179"/>
      <c r="I3680" s="200">
        <f>SUM(I3676:I3679)</f>
        <v>41.120000000000005</v>
      </c>
    </row>
    <row r="3681" spans="1:9" s="11" customFormat="1" ht="30" customHeight="1">
      <c r="A3681" s="196">
        <v>4500</v>
      </c>
      <c r="B3681" s="110" t="s">
        <v>413</v>
      </c>
      <c r="C3681" s="110" t="s">
        <v>12</v>
      </c>
      <c r="D3681" s="132">
        <v>89724</v>
      </c>
      <c r="E3681" s="111" t="str">
        <f>VLOOKUP(D3681,SERVIÇOS_AGOST!$A$7:$D$7425,2,0)</f>
        <v>JOELHO 90 GRAUS, PVC, SERIE NORMAL, ESGOTO PREDIAL, DN 40 MM, JUNTA SOLDÁVEL, FORNECIDO E INSTALADO EM RAMAL DE DESCARGA OU RAMAL DE ESGOTO SANITÁRIO. AF_12/2014</v>
      </c>
      <c r="F3681" s="112" t="str">
        <f>VLOOKUP(D3681,SERVIÇOS_AGOST!$A$7:$D$7425,3,0)</f>
        <v>UN</v>
      </c>
      <c r="G3681" s="129">
        <f>VLOOKUP(D3681,SERVIÇOS_AGOST!$A$7:$D$7425,4,0)</f>
        <v>8.89</v>
      </c>
      <c r="H3681" s="114">
        <v>8.89</v>
      </c>
      <c r="I3681" s="115"/>
    </row>
    <row r="3682" spans="1:9" s="11" customFormat="1" ht="13.7" customHeight="1">
      <c r="A3682" s="135"/>
      <c r="B3682" s="16"/>
      <c r="C3682" s="16"/>
      <c r="D3682" s="16"/>
      <c r="E3682" s="50" t="s">
        <v>1304</v>
      </c>
      <c r="F3682" s="216" t="s">
        <v>297</v>
      </c>
      <c r="G3682" s="147">
        <v>9.9000000000000008E-3</v>
      </c>
      <c r="H3682" s="119" t="s">
        <v>1305</v>
      </c>
      <c r="I3682" s="51">
        <f t="shared" ref="I3682:I3687" si="153">ROUND(H3682*G3682,2)</f>
        <v>0.53</v>
      </c>
    </row>
    <row r="3683" spans="1:9" s="11" customFormat="1" ht="17.649999999999999" customHeight="1">
      <c r="A3683" s="135"/>
      <c r="B3683" s="16"/>
      <c r="C3683" s="16"/>
      <c r="D3683" s="16"/>
      <c r="E3683" s="50" t="s">
        <v>1454</v>
      </c>
      <c r="F3683" s="216" t="s">
        <v>297</v>
      </c>
      <c r="G3683" s="147">
        <v>1</v>
      </c>
      <c r="H3683" s="119" t="s">
        <v>1455</v>
      </c>
      <c r="I3683" s="51">
        <f t="shared" si="153"/>
        <v>2.27</v>
      </c>
    </row>
    <row r="3684" spans="1:9" s="11" customFormat="1" ht="13.7" customHeight="1">
      <c r="A3684" s="135"/>
      <c r="B3684" s="16"/>
      <c r="C3684" s="16"/>
      <c r="D3684" s="16"/>
      <c r="E3684" s="50" t="s">
        <v>1307</v>
      </c>
      <c r="F3684" s="216" t="s">
        <v>297</v>
      </c>
      <c r="G3684" s="147">
        <v>1.4999999999999999E-2</v>
      </c>
      <c r="H3684" s="119" t="s">
        <v>1308</v>
      </c>
      <c r="I3684" s="51">
        <f t="shared" si="153"/>
        <v>0.92</v>
      </c>
    </row>
    <row r="3685" spans="1:9" s="11" customFormat="1" ht="13.7" customHeight="1">
      <c r="A3685" s="135"/>
      <c r="B3685" s="16"/>
      <c r="C3685" s="16"/>
      <c r="D3685" s="16"/>
      <c r="E3685" s="50" t="s">
        <v>1309</v>
      </c>
      <c r="F3685" s="216" t="s">
        <v>297</v>
      </c>
      <c r="G3685" s="147">
        <v>7.1000000000000004E-3</v>
      </c>
      <c r="H3685" s="119" t="s">
        <v>1310</v>
      </c>
      <c r="I3685" s="51">
        <f t="shared" si="153"/>
        <v>0.01</v>
      </c>
    </row>
    <row r="3686" spans="1:9" s="11" customFormat="1" ht="17.649999999999999" customHeight="1">
      <c r="A3686" s="135"/>
      <c r="B3686" s="16"/>
      <c r="C3686" s="16"/>
      <c r="D3686" s="16"/>
      <c r="E3686" s="50" t="s">
        <v>1259</v>
      </c>
      <c r="F3686" s="216" t="s">
        <v>464</v>
      </c>
      <c r="G3686" s="147">
        <v>0.127</v>
      </c>
      <c r="H3686" s="214">
        <v>14.27</v>
      </c>
      <c r="I3686" s="51">
        <f t="shared" si="153"/>
        <v>1.81</v>
      </c>
    </row>
    <row r="3687" spans="1:9" s="11" customFormat="1" ht="13.7" customHeight="1">
      <c r="A3687" s="135"/>
      <c r="B3687" s="16"/>
      <c r="C3687" s="16"/>
      <c r="D3687" s="16"/>
      <c r="E3687" s="50" t="s">
        <v>1260</v>
      </c>
      <c r="F3687" s="216" t="s">
        <v>464</v>
      </c>
      <c r="G3687" s="147">
        <v>0.127</v>
      </c>
      <c r="H3687" s="214">
        <v>18.260000000000002</v>
      </c>
      <c r="I3687" s="51">
        <f t="shared" si="153"/>
        <v>2.3199999999999998</v>
      </c>
    </row>
    <row r="3688" spans="1:9" s="11" customFormat="1" ht="13.7" customHeight="1">
      <c r="A3688" s="135"/>
      <c r="B3688" s="16"/>
      <c r="C3688" s="16"/>
      <c r="D3688" s="16"/>
      <c r="E3688" s="124"/>
      <c r="F3688" s="177" t="s">
        <v>451</v>
      </c>
      <c r="G3688" s="178"/>
      <c r="H3688" s="179"/>
      <c r="I3688" s="200">
        <f>SUM(I3682:I3687)</f>
        <v>7.8599999999999994</v>
      </c>
    </row>
    <row r="3689" spans="1:9" s="11" customFormat="1" ht="25.7" customHeight="1">
      <c r="A3689" s="196">
        <v>4501</v>
      </c>
      <c r="B3689" s="110" t="s">
        <v>413</v>
      </c>
      <c r="C3689" s="110" t="s">
        <v>12</v>
      </c>
      <c r="D3689" s="132">
        <v>89726</v>
      </c>
      <c r="E3689" s="111" t="str">
        <f>VLOOKUP(D3689,SERVIÇOS_AGOST!$A$7:$D$7425,2,0)</f>
        <v>JOELHO 45 GRAUS, PVC, SERIE NORMAL, ESGOTO PREDIAL, DN 40 MM, JUNTA SOLDÁVEL, FORNECIDO E INSTALADO EM RAMAL DE DESCARGA OU RAMAL DE ESGOTO SANITÁRIO. AF_12/2014</v>
      </c>
      <c r="F3689" s="112" t="str">
        <f>VLOOKUP(D3689,SERVIÇOS_AGOST!$A$7:$D$7425,3,0)</f>
        <v>UN</v>
      </c>
      <c r="G3689" s="129">
        <f>VLOOKUP(D3689,SERVIÇOS_AGOST!$A$7:$D$7425,4,0)</f>
        <v>5.97</v>
      </c>
      <c r="H3689" s="114">
        <v>5.97</v>
      </c>
      <c r="I3689" s="115"/>
    </row>
    <row r="3690" spans="1:9" s="11" customFormat="1" ht="13.7" customHeight="1">
      <c r="A3690" s="135"/>
      <c r="B3690" s="16"/>
      <c r="C3690" s="16"/>
      <c r="D3690" s="16"/>
      <c r="E3690" s="50" t="s">
        <v>1304</v>
      </c>
      <c r="F3690" s="216" t="s">
        <v>297</v>
      </c>
      <c r="G3690" s="147">
        <v>9.9000000000000008E-3</v>
      </c>
      <c r="H3690" s="119" t="s">
        <v>1305</v>
      </c>
      <c r="I3690" s="51">
        <f t="shared" ref="I3690:I3695" si="154">ROUND(H3690*G3690,2)</f>
        <v>0.53</v>
      </c>
    </row>
    <row r="3691" spans="1:9" s="11" customFormat="1" ht="13.7" customHeight="1">
      <c r="A3691" s="135"/>
      <c r="B3691" s="16"/>
      <c r="C3691" s="16"/>
      <c r="D3691" s="16"/>
      <c r="E3691" s="50" t="s">
        <v>1456</v>
      </c>
      <c r="F3691" s="216" t="s">
        <v>297</v>
      </c>
      <c r="G3691" s="147">
        <v>1</v>
      </c>
      <c r="H3691" s="119" t="s">
        <v>1457</v>
      </c>
      <c r="I3691" s="51">
        <f t="shared" si="154"/>
        <v>2.5099999999999998</v>
      </c>
    </row>
    <row r="3692" spans="1:9" s="11" customFormat="1" ht="13.7" customHeight="1">
      <c r="A3692" s="135"/>
      <c r="B3692" s="16"/>
      <c r="C3692" s="16"/>
      <c r="D3692" s="16"/>
      <c r="E3692" s="50" t="s">
        <v>1307</v>
      </c>
      <c r="F3692" s="216" t="s">
        <v>297</v>
      </c>
      <c r="G3692" s="147">
        <v>1.4999999999999999E-2</v>
      </c>
      <c r="H3692" s="119" t="s">
        <v>1308</v>
      </c>
      <c r="I3692" s="51">
        <f t="shared" si="154"/>
        <v>0.92</v>
      </c>
    </row>
    <row r="3693" spans="1:9" s="11" customFormat="1" ht="13.7" customHeight="1">
      <c r="A3693" s="135"/>
      <c r="B3693" s="16"/>
      <c r="C3693" s="16"/>
      <c r="D3693" s="16"/>
      <c r="E3693" s="50" t="s">
        <v>1309</v>
      </c>
      <c r="F3693" s="216" t="s">
        <v>297</v>
      </c>
      <c r="G3693" s="147">
        <v>7.1000000000000004E-3</v>
      </c>
      <c r="H3693" s="119" t="s">
        <v>1310</v>
      </c>
      <c r="I3693" s="51">
        <f t="shared" si="154"/>
        <v>0.01</v>
      </c>
    </row>
    <row r="3694" spans="1:9" s="11" customFormat="1" ht="17.649999999999999" customHeight="1">
      <c r="A3694" s="135"/>
      <c r="B3694" s="16"/>
      <c r="C3694" s="16"/>
      <c r="D3694" s="16"/>
      <c r="E3694" s="50" t="s">
        <v>1259</v>
      </c>
      <c r="F3694" s="216" t="s">
        <v>464</v>
      </c>
      <c r="G3694" s="147">
        <v>0.04</v>
      </c>
      <c r="H3694" s="214">
        <v>14.27</v>
      </c>
      <c r="I3694" s="51">
        <f t="shared" si="154"/>
        <v>0.56999999999999995</v>
      </c>
    </row>
    <row r="3695" spans="1:9" s="11" customFormat="1" ht="13.7" customHeight="1">
      <c r="A3695" s="135"/>
      <c r="B3695" s="16"/>
      <c r="C3695" s="16"/>
      <c r="D3695" s="16"/>
      <c r="E3695" s="50" t="s">
        <v>1260</v>
      </c>
      <c r="F3695" s="216" t="s">
        <v>464</v>
      </c>
      <c r="G3695" s="147">
        <v>0.04</v>
      </c>
      <c r="H3695" s="214">
        <v>18.260000000000002</v>
      </c>
      <c r="I3695" s="51">
        <f t="shared" si="154"/>
        <v>0.73</v>
      </c>
    </row>
    <row r="3696" spans="1:9" s="11" customFormat="1" ht="13.7" customHeight="1">
      <c r="A3696" s="135"/>
      <c r="B3696" s="16"/>
      <c r="C3696" s="16"/>
      <c r="D3696" s="16"/>
      <c r="E3696" s="124"/>
      <c r="F3696" s="177" t="s">
        <v>451</v>
      </c>
      <c r="G3696" s="178"/>
      <c r="H3696" s="179"/>
      <c r="I3696" s="200">
        <f>SUM(I3690:I3695)</f>
        <v>5.27</v>
      </c>
    </row>
    <row r="3697" spans="1:9" s="11" customFormat="1" ht="25.7" customHeight="1">
      <c r="A3697" s="196">
        <v>4502</v>
      </c>
      <c r="B3697" s="110" t="s">
        <v>413</v>
      </c>
      <c r="C3697" s="110" t="s">
        <v>12</v>
      </c>
      <c r="D3697" s="132">
        <v>89728</v>
      </c>
      <c r="E3697" s="111" t="str">
        <f>VLOOKUP(D3697,SERVIÇOS_AGOST!$A$7:$D$7425,2,0)</f>
        <v>CURVA CURTA 90 GRAUS, PVC, SERIE NORMAL, ESGOTO PREDIAL, DN 40 MM, JUNTA SOLDÁVEL, FORNECIDO E INSTALADO EM RAMAL DE DESCARGA OU RAMAL DE ESGOTO SANITÁRIO. AF_12/2014</v>
      </c>
      <c r="F3697" s="112" t="str">
        <f>VLOOKUP(D3697,SERVIÇOS_AGOST!$A$7:$D$7425,3,0)</f>
        <v>UN</v>
      </c>
      <c r="G3697" s="129">
        <f>VLOOKUP(D3697,SERVIÇOS_AGOST!$A$7:$D$7425,4,0)</f>
        <v>9.61</v>
      </c>
      <c r="H3697" s="114">
        <v>9.61</v>
      </c>
      <c r="I3697" s="115"/>
    </row>
    <row r="3698" spans="1:9" s="11" customFormat="1" ht="13.7" customHeight="1">
      <c r="A3698" s="135"/>
      <c r="B3698" s="16"/>
      <c r="C3698" s="16"/>
      <c r="D3698" s="16"/>
      <c r="E3698" s="50" t="s">
        <v>1304</v>
      </c>
      <c r="F3698" s="216" t="s">
        <v>297</v>
      </c>
      <c r="G3698" s="147">
        <v>9.9000000000000008E-3</v>
      </c>
      <c r="H3698" s="119" t="s">
        <v>1305</v>
      </c>
      <c r="I3698" s="51">
        <f t="shared" ref="I3698:I3703" si="155">ROUND(H3698*G3698,2)</f>
        <v>0.53</v>
      </c>
    </row>
    <row r="3699" spans="1:9" s="11" customFormat="1" ht="13.7" customHeight="1">
      <c r="A3699" s="135"/>
      <c r="B3699" s="16"/>
      <c r="C3699" s="16"/>
      <c r="D3699" s="16"/>
      <c r="E3699" s="215" t="s">
        <v>1458</v>
      </c>
      <c r="F3699" s="216" t="s">
        <v>297</v>
      </c>
      <c r="G3699" s="147">
        <v>1</v>
      </c>
      <c r="H3699" s="121">
        <v>4.2</v>
      </c>
      <c r="I3699" s="51">
        <f t="shared" si="155"/>
        <v>4.2</v>
      </c>
    </row>
    <row r="3700" spans="1:9" s="11" customFormat="1" ht="13.7" customHeight="1">
      <c r="A3700" s="135"/>
      <c r="B3700" s="16"/>
      <c r="C3700" s="16"/>
      <c r="D3700" s="16"/>
      <c r="E3700" s="50" t="s">
        <v>1307</v>
      </c>
      <c r="F3700" s="216" t="s">
        <v>297</v>
      </c>
      <c r="G3700" s="147">
        <v>1.4999999999999999E-2</v>
      </c>
      <c r="H3700" s="119" t="s">
        <v>1308</v>
      </c>
      <c r="I3700" s="51">
        <f t="shared" si="155"/>
        <v>0.92</v>
      </c>
    </row>
    <row r="3701" spans="1:9" s="11" customFormat="1" ht="13.7" customHeight="1">
      <c r="A3701" s="135"/>
      <c r="B3701" s="16"/>
      <c r="C3701" s="16"/>
      <c r="D3701" s="16"/>
      <c r="E3701" s="50" t="s">
        <v>1309</v>
      </c>
      <c r="F3701" s="216" t="s">
        <v>297</v>
      </c>
      <c r="G3701" s="147">
        <v>7.1000000000000004E-3</v>
      </c>
      <c r="H3701" s="119" t="s">
        <v>1310</v>
      </c>
      <c r="I3701" s="51">
        <f t="shared" si="155"/>
        <v>0.01</v>
      </c>
    </row>
    <row r="3702" spans="1:9" s="11" customFormat="1" ht="17.649999999999999" customHeight="1">
      <c r="E3702" s="194" t="s">
        <v>1259</v>
      </c>
      <c r="F3702" s="231" t="s">
        <v>464</v>
      </c>
      <c r="G3702" s="259">
        <v>0.1</v>
      </c>
      <c r="H3702" s="214">
        <v>14.27</v>
      </c>
      <c r="I3702" s="51">
        <f t="shared" si="155"/>
        <v>1.43</v>
      </c>
    </row>
    <row r="3703" spans="1:9" s="11" customFormat="1" ht="13.7" customHeight="1">
      <c r="A3703" s="135"/>
      <c r="B3703" s="16"/>
      <c r="C3703" s="16"/>
      <c r="D3703" s="16"/>
      <c r="E3703" s="50" t="s">
        <v>1260</v>
      </c>
      <c r="F3703" s="216" t="s">
        <v>464</v>
      </c>
      <c r="G3703" s="147">
        <v>0.1</v>
      </c>
      <c r="H3703" s="214">
        <v>18.260000000000002</v>
      </c>
      <c r="I3703" s="51">
        <f t="shared" si="155"/>
        <v>1.83</v>
      </c>
    </row>
    <row r="3704" spans="1:9" s="11" customFormat="1" ht="13.7" customHeight="1">
      <c r="A3704" s="135"/>
      <c r="B3704" s="16"/>
      <c r="C3704" s="16"/>
      <c r="D3704" s="16"/>
      <c r="E3704" s="124"/>
      <c r="F3704" s="177" t="s">
        <v>451</v>
      </c>
      <c r="G3704" s="178"/>
      <c r="H3704" s="179"/>
      <c r="I3704" s="200">
        <f>SUM(I3698:I3703)</f>
        <v>8.92</v>
      </c>
    </row>
    <row r="3705" spans="1:9" s="11" customFormat="1" ht="25.7" customHeight="1">
      <c r="A3705" s="196">
        <v>4503</v>
      </c>
      <c r="B3705" s="110" t="s">
        <v>413</v>
      </c>
      <c r="C3705" s="110" t="s">
        <v>12</v>
      </c>
      <c r="D3705" s="132">
        <v>89730</v>
      </c>
      <c r="E3705" s="111" t="str">
        <f>VLOOKUP(D3705,SERVIÇOS_AGOST!$A$7:$D$7425,2,0)</f>
        <v>CURVA LONGA 90 GRAUS, PVC, SERIE NORMAL, ESGOTO PREDIAL, DN 40 MM, JUNTA SOLDÁVEL, FORNECIDO E INSTALADO EM RAMAL DE DESCARGA OU RAMAL DE ESGOTO SANITÁRIO. AF_12/2014</v>
      </c>
      <c r="F3705" s="112" t="str">
        <f>VLOOKUP(D3705,SERVIÇOS_AGOST!$A$7:$D$7425,3,0)</f>
        <v>UN</v>
      </c>
      <c r="G3705" s="129">
        <f>VLOOKUP(D3705,SERVIÇOS_AGOST!$A$7:$D$7425,4,0)</f>
        <v>10.56</v>
      </c>
      <c r="H3705" s="114">
        <v>10.56</v>
      </c>
      <c r="I3705" s="115"/>
    </row>
    <row r="3706" spans="1:9" s="11" customFormat="1" ht="13.7" customHeight="1">
      <c r="A3706" s="135"/>
      <c r="B3706" s="16"/>
      <c r="C3706" s="16"/>
      <c r="D3706" s="16"/>
      <c r="E3706" s="50" t="s">
        <v>1304</v>
      </c>
      <c r="F3706" s="216" t="s">
        <v>297</v>
      </c>
      <c r="G3706" s="147">
        <v>9.9000000000000008E-3</v>
      </c>
      <c r="H3706" s="119" t="s">
        <v>1305</v>
      </c>
      <c r="I3706" s="51">
        <f t="shared" ref="I3706:I3711" si="156">ROUND(H3706*G3706,2)</f>
        <v>0.53</v>
      </c>
    </row>
    <row r="3707" spans="1:9" s="11" customFormat="1" ht="13.7" customHeight="1">
      <c r="A3707" s="135"/>
      <c r="B3707" s="16"/>
      <c r="C3707" s="16"/>
      <c r="D3707" s="16"/>
      <c r="E3707" s="50" t="s">
        <v>1459</v>
      </c>
      <c r="F3707" s="216" t="s">
        <v>297</v>
      </c>
      <c r="G3707" s="147">
        <v>1</v>
      </c>
      <c r="H3707" s="121">
        <v>5.07</v>
      </c>
      <c r="I3707" s="51">
        <f t="shared" si="156"/>
        <v>5.07</v>
      </c>
    </row>
    <row r="3708" spans="1:9" s="11" customFormat="1" ht="13.7" customHeight="1">
      <c r="E3708" s="194" t="s">
        <v>1307</v>
      </c>
      <c r="F3708" s="231" t="s">
        <v>297</v>
      </c>
      <c r="G3708" s="257" t="s">
        <v>1460</v>
      </c>
      <c r="H3708" s="258" t="s">
        <v>1308</v>
      </c>
      <c r="I3708" s="51">
        <f t="shared" si="156"/>
        <v>0.92</v>
      </c>
    </row>
    <row r="3709" spans="1:9" s="11" customFormat="1" ht="13.7" customHeight="1">
      <c r="A3709" s="135"/>
      <c r="B3709" s="16"/>
      <c r="C3709" s="16"/>
      <c r="D3709" s="16"/>
      <c r="E3709" s="50" t="s">
        <v>1309</v>
      </c>
      <c r="F3709" s="216" t="s">
        <v>297</v>
      </c>
      <c r="G3709" s="147">
        <v>7.1000000000000004E-3</v>
      </c>
      <c r="H3709" s="119" t="s">
        <v>1310</v>
      </c>
      <c r="I3709" s="51">
        <f t="shared" si="156"/>
        <v>0.01</v>
      </c>
    </row>
    <row r="3710" spans="1:9" s="11" customFormat="1" ht="17.649999999999999" customHeight="1">
      <c r="A3710" s="135"/>
      <c r="B3710" s="16"/>
      <c r="C3710" s="16"/>
      <c r="D3710" s="16"/>
      <c r="E3710" s="50" t="s">
        <v>1259</v>
      </c>
      <c r="F3710" s="216" t="s">
        <v>464</v>
      </c>
      <c r="G3710" s="147">
        <v>0.1</v>
      </c>
      <c r="H3710" s="214">
        <v>14.27</v>
      </c>
      <c r="I3710" s="51">
        <f t="shared" si="156"/>
        <v>1.43</v>
      </c>
    </row>
    <row r="3711" spans="1:9" s="11" customFormat="1" ht="13.7" customHeight="1">
      <c r="A3711" s="135"/>
      <c r="B3711" s="16"/>
      <c r="C3711" s="16"/>
      <c r="D3711" s="16"/>
      <c r="E3711" s="50" t="s">
        <v>1260</v>
      </c>
      <c r="F3711" s="216" t="s">
        <v>464</v>
      </c>
      <c r="G3711" s="147">
        <v>0.1</v>
      </c>
      <c r="H3711" s="214">
        <v>18.260000000000002</v>
      </c>
      <c r="I3711" s="51">
        <f t="shared" si="156"/>
        <v>1.83</v>
      </c>
    </row>
    <row r="3712" spans="1:9" s="11" customFormat="1" ht="13.7" customHeight="1">
      <c r="A3712" s="135"/>
      <c r="B3712" s="16"/>
      <c r="C3712" s="16"/>
      <c r="D3712" s="16"/>
      <c r="E3712" s="124"/>
      <c r="F3712" s="177" t="s">
        <v>451</v>
      </c>
      <c r="G3712" s="178"/>
      <c r="H3712" s="179"/>
      <c r="I3712" s="200">
        <f>SUM(I3706:I3711)</f>
        <v>9.7899999999999991</v>
      </c>
    </row>
    <row r="3713" spans="1:9" s="11" customFormat="1" ht="25.7" customHeight="1">
      <c r="A3713" s="196">
        <v>4504</v>
      </c>
      <c r="B3713" s="110" t="s">
        <v>413</v>
      </c>
      <c r="C3713" s="110" t="s">
        <v>12</v>
      </c>
      <c r="D3713" s="132">
        <v>89731</v>
      </c>
      <c r="E3713" s="111" t="str">
        <f>VLOOKUP(D3713,SERVIÇOS_AGOST!$A$7:$D$7425,2,0)</f>
        <v>JOELHO 90 GRAUS, PVC, SERIE NORMAL, ESGOTO PREDIAL, DN 50 MM, JUNTA ELÁSTICA, FORNECIDO E INSTALADO EM RAMAL DE DESCARGA OU RAMAL DE ESGOTO SANITÁRIO. AF_12/2014</v>
      </c>
      <c r="F3713" s="112" t="str">
        <f>VLOOKUP(D3713,SERVIÇOS_AGOST!$A$7:$D$7425,3,0)</f>
        <v>UN</v>
      </c>
      <c r="G3713" s="129">
        <f>VLOOKUP(D3713,SERVIÇOS_AGOST!$A$7:$D$7425,4,0)</f>
        <v>9.52</v>
      </c>
      <c r="H3713" s="114">
        <v>9.52</v>
      </c>
      <c r="I3713" s="115"/>
    </row>
    <row r="3714" spans="1:9" s="11" customFormat="1" ht="13.7" customHeight="1">
      <c r="E3714" s="194" t="s">
        <v>1461</v>
      </c>
      <c r="F3714" s="231" t="s">
        <v>297</v>
      </c>
      <c r="G3714" s="260">
        <v>1</v>
      </c>
      <c r="H3714" s="258" t="s">
        <v>1462</v>
      </c>
      <c r="I3714" s="51">
        <f>ROUND(H3714*G3714,2)</f>
        <v>2.15</v>
      </c>
    </row>
    <row r="3715" spans="1:9" s="11" customFormat="1" ht="13.7" customHeight="1">
      <c r="A3715" s="135"/>
      <c r="B3715" s="16"/>
      <c r="C3715" s="16"/>
      <c r="D3715" s="16"/>
      <c r="E3715" s="50" t="s">
        <v>1463</v>
      </c>
      <c r="F3715" s="216" t="s">
        <v>297</v>
      </c>
      <c r="G3715" s="147">
        <v>1</v>
      </c>
      <c r="H3715" s="119" t="s">
        <v>1464</v>
      </c>
      <c r="I3715" s="51">
        <f>ROUND(H3715*G3715,2)</f>
        <v>3.28</v>
      </c>
    </row>
    <row r="3716" spans="1:9" s="11" customFormat="1" ht="17.649999999999999" customHeight="1">
      <c r="A3716" s="135"/>
      <c r="B3716" s="16"/>
      <c r="C3716" s="16"/>
      <c r="D3716" s="16"/>
      <c r="E3716" s="50" t="s">
        <v>1413</v>
      </c>
      <c r="F3716" s="216" t="s">
        <v>297</v>
      </c>
      <c r="G3716" s="147">
        <v>0.05</v>
      </c>
      <c r="H3716" s="119" t="s">
        <v>1414</v>
      </c>
      <c r="I3716" s="51">
        <f>ROUND(H3716*G3716,2)</f>
        <v>1.1100000000000001</v>
      </c>
    </row>
    <row r="3717" spans="1:9" s="11" customFormat="1" ht="17.649999999999999" customHeight="1">
      <c r="A3717" s="135"/>
      <c r="B3717" s="16"/>
      <c r="C3717" s="16"/>
      <c r="D3717" s="16"/>
      <c r="E3717" s="50" t="s">
        <v>1259</v>
      </c>
      <c r="F3717" s="216" t="s">
        <v>464</v>
      </c>
      <c r="G3717" s="147">
        <v>0.05</v>
      </c>
      <c r="H3717" s="214">
        <v>14.27</v>
      </c>
      <c r="I3717" s="51">
        <f>ROUND(H3717*G3717,2)</f>
        <v>0.71</v>
      </c>
    </row>
    <row r="3718" spans="1:9" s="11" customFormat="1" ht="13.7" customHeight="1">
      <c r="A3718" s="135"/>
      <c r="B3718" s="16"/>
      <c r="C3718" s="16"/>
      <c r="D3718" s="16"/>
      <c r="E3718" s="50" t="s">
        <v>1260</v>
      </c>
      <c r="F3718" s="216" t="s">
        <v>464</v>
      </c>
      <c r="G3718" s="147">
        <v>0.05</v>
      </c>
      <c r="H3718" s="214">
        <v>18.260000000000002</v>
      </c>
      <c r="I3718" s="51">
        <f>ROUND(H3718*G3718,2)</f>
        <v>0.91</v>
      </c>
    </row>
    <row r="3719" spans="1:9" s="11" customFormat="1" ht="13.7" customHeight="1">
      <c r="A3719" s="135"/>
      <c r="B3719" s="16"/>
      <c r="C3719" s="16"/>
      <c r="D3719" s="16"/>
      <c r="E3719" s="124"/>
      <c r="F3719" s="177" t="s">
        <v>451</v>
      </c>
      <c r="G3719" s="178"/>
      <c r="H3719" s="179"/>
      <c r="I3719" s="200">
        <f>SUM(I3714:I3718)</f>
        <v>8.16</v>
      </c>
    </row>
    <row r="3720" spans="1:9" s="11" customFormat="1" ht="30" customHeight="1">
      <c r="A3720" s="196">
        <v>4505</v>
      </c>
      <c r="B3720" s="110" t="s">
        <v>413</v>
      </c>
      <c r="C3720" s="110" t="s">
        <v>12</v>
      </c>
      <c r="D3720" s="132">
        <v>89732</v>
      </c>
      <c r="E3720" s="111" t="str">
        <f>VLOOKUP(D3720,SERVIÇOS_AGOST!$A$7:$D$7425,2,0)</f>
        <v>JOELHO 45 GRAUS, PVC, SERIE NORMAL, ESGOTO PREDIAL, DN 50 MM, JUNTA ELÁSTICA, FORNECIDO E INSTALADO EM RAMAL DE DESCARGA OU RAMAL DE ESGOTO SANITÁRIO. AF_12/2014</v>
      </c>
      <c r="F3720" s="112" t="str">
        <f>VLOOKUP(D3720,SERVIÇOS_AGOST!$A$7:$D$7425,3,0)</f>
        <v>UN</v>
      </c>
      <c r="G3720" s="129">
        <f>VLOOKUP(D3720,SERVIÇOS_AGOST!$A$7:$D$7425,4,0)</f>
        <v>10.210000000000001</v>
      </c>
      <c r="H3720" s="114">
        <v>10.210000000000001</v>
      </c>
      <c r="I3720" s="115"/>
    </row>
    <row r="3721" spans="1:9" s="11" customFormat="1" ht="13.7" customHeight="1">
      <c r="A3721" s="135"/>
      <c r="B3721" s="16"/>
      <c r="C3721" s="16"/>
      <c r="D3721" s="16"/>
      <c r="E3721" s="50" t="s">
        <v>1461</v>
      </c>
      <c r="F3721" s="216" t="s">
        <v>297</v>
      </c>
      <c r="G3721" s="147">
        <v>1</v>
      </c>
      <c r="H3721" s="119" t="s">
        <v>1462</v>
      </c>
      <c r="I3721" s="51">
        <f>ROUND(H3721*G3721,2)</f>
        <v>2.15</v>
      </c>
    </row>
    <row r="3722" spans="1:9" s="11" customFormat="1" ht="13.7" customHeight="1">
      <c r="A3722" s="135"/>
      <c r="B3722" s="16"/>
      <c r="C3722" s="16"/>
      <c r="D3722" s="16"/>
      <c r="E3722" s="50" t="s">
        <v>1465</v>
      </c>
      <c r="F3722" s="216" t="s">
        <v>297</v>
      </c>
      <c r="G3722" s="147">
        <v>1</v>
      </c>
      <c r="H3722" s="119" t="s">
        <v>1466</v>
      </c>
      <c r="I3722" s="51">
        <f>ROUND(H3722*G3722,2)</f>
        <v>4.0599999999999996</v>
      </c>
    </row>
    <row r="3723" spans="1:9" s="11" customFormat="1" ht="17.649999999999999" customHeight="1">
      <c r="A3723" s="135"/>
      <c r="B3723" s="16"/>
      <c r="C3723" s="16"/>
      <c r="D3723" s="16"/>
      <c r="E3723" s="50" t="s">
        <v>1413</v>
      </c>
      <c r="F3723" s="216" t="s">
        <v>297</v>
      </c>
      <c r="G3723" s="147">
        <v>0.05</v>
      </c>
      <c r="H3723" s="119" t="s">
        <v>1414</v>
      </c>
      <c r="I3723" s="51">
        <f>ROUND(H3723*G3723,2)</f>
        <v>1.1100000000000001</v>
      </c>
    </row>
    <row r="3724" spans="1:9" s="11" customFormat="1" ht="17.649999999999999" customHeight="1">
      <c r="A3724" s="135"/>
      <c r="B3724" s="16"/>
      <c r="C3724" s="16"/>
      <c r="D3724" s="16"/>
      <c r="E3724" s="50" t="s">
        <v>1259</v>
      </c>
      <c r="F3724" s="216" t="s">
        <v>464</v>
      </c>
      <c r="G3724" s="147">
        <v>0.05</v>
      </c>
      <c r="H3724" s="214">
        <v>14.27</v>
      </c>
      <c r="I3724" s="51">
        <f>ROUND(H3724*G3724,2)</f>
        <v>0.71</v>
      </c>
    </row>
    <row r="3725" spans="1:9" s="11" customFormat="1" ht="13.7" customHeight="1">
      <c r="A3725" s="135"/>
      <c r="B3725" s="16"/>
      <c r="C3725" s="16"/>
      <c r="D3725" s="16"/>
      <c r="E3725" s="50" t="s">
        <v>1260</v>
      </c>
      <c r="F3725" s="216" t="s">
        <v>464</v>
      </c>
      <c r="G3725" s="147">
        <v>0.05</v>
      </c>
      <c r="H3725" s="214">
        <v>18.260000000000002</v>
      </c>
      <c r="I3725" s="51">
        <f>ROUND(H3725*G3725,2)</f>
        <v>0.91</v>
      </c>
    </row>
    <row r="3726" spans="1:9" s="11" customFormat="1" ht="30" customHeight="1">
      <c r="F3726" s="177" t="s">
        <v>451</v>
      </c>
      <c r="G3726" s="178"/>
      <c r="H3726" s="179"/>
      <c r="I3726" s="200">
        <f>SUM(I3721:I3725)</f>
        <v>8.94</v>
      </c>
    </row>
    <row r="3727" spans="1:9" s="11" customFormat="1" ht="25.7" customHeight="1">
      <c r="A3727" s="196">
        <v>4506</v>
      </c>
      <c r="B3727" s="110" t="s">
        <v>413</v>
      </c>
      <c r="C3727" s="110" t="s">
        <v>12</v>
      </c>
      <c r="D3727" s="132">
        <v>89733</v>
      </c>
      <c r="E3727" s="111" t="str">
        <f>VLOOKUP(D3727,SERVIÇOS_AGOST!$A$7:$D$7425,2,0)</f>
        <v>CURVA CURTA 90 GRAUS, PVC, SERIE NORMAL, ESGOTO PREDIAL, DN 50 MM, JUNTA ELÁSTICA, FORNECIDO E INSTALADO EM RAMAL DE DESCARGA OU RAMAL DE ESGOTO SANITÁRIO. AF_12/2014</v>
      </c>
      <c r="F3727" s="112" t="str">
        <f>VLOOKUP(D3727,SERVIÇOS_AGOST!$A$7:$D$7425,3,0)</f>
        <v>UN</v>
      </c>
      <c r="G3727" s="129">
        <f>VLOOKUP(D3727,SERVIÇOS_AGOST!$A$7:$D$7425,4,0)</f>
        <v>17.649999999999999</v>
      </c>
      <c r="H3727" s="114">
        <v>17.649999999999999</v>
      </c>
      <c r="I3727" s="115"/>
    </row>
    <row r="3728" spans="1:9" s="11" customFormat="1" ht="13.7" customHeight="1">
      <c r="A3728" s="135"/>
      <c r="B3728" s="16"/>
      <c r="C3728" s="16"/>
      <c r="D3728" s="16"/>
      <c r="E3728" s="50" t="s">
        <v>1461</v>
      </c>
      <c r="F3728" s="216" t="s">
        <v>297</v>
      </c>
      <c r="G3728" s="147">
        <v>1</v>
      </c>
      <c r="H3728" s="119" t="s">
        <v>1462</v>
      </c>
      <c r="I3728" s="51">
        <f>ROUND(H3728*G3728,2)</f>
        <v>2.15</v>
      </c>
    </row>
    <row r="3729" spans="1:9" s="11" customFormat="1" ht="13.7" customHeight="1">
      <c r="A3729" s="135"/>
      <c r="B3729" s="16"/>
      <c r="C3729" s="16"/>
      <c r="D3729" s="16"/>
      <c r="E3729" s="215" t="s">
        <v>1467</v>
      </c>
      <c r="F3729" s="216" t="s">
        <v>297</v>
      </c>
      <c r="G3729" s="147">
        <v>1</v>
      </c>
      <c r="H3729" s="121">
        <v>12.3</v>
      </c>
      <c r="I3729" s="51">
        <f>ROUND(H3729*G3729,2)</f>
        <v>12.3</v>
      </c>
    </row>
    <row r="3730" spans="1:9" s="11" customFormat="1" ht="17.649999999999999" customHeight="1">
      <c r="A3730" s="135"/>
      <c r="B3730" s="16"/>
      <c r="C3730" s="16"/>
      <c r="D3730" s="16"/>
      <c r="E3730" s="50" t="s">
        <v>1413</v>
      </c>
      <c r="F3730" s="216" t="s">
        <v>297</v>
      </c>
      <c r="G3730" s="147">
        <v>0.05</v>
      </c>
      <c r="H3730" s="119" t="s">
        <v>1414</v>
      </c>
      <c r="I3730" s="51">
        <f>ROUND(H3730*G3730,2)</f>
        <v>1.1100000000000001</v>
      </c>
    </row>
    <row r="3731" spans="1:9" s="11" customFormat="1" ht="17.649999999999999" customHeight="1">
      <c r="A3731" s="135"/>
      <c r="B3731" s="16"/>
      <c r="C3731" s="16"/>
      <c r="D3731" s="16"/>
      <c r="E3731" s="50" t="s">
        <v>1259</v>
      </c>
      <c r="F3731" s="216" t="s">
        <v>464</v>
      </c>
      <c r="G3731" s="147">
        <v>0.05</v>
      </c>
      <c r="H3731" s="214">
        <v>14.27</v>
      </c>
      <c r="I3731" s="51">
        <f>ROUND(H3731*G3731,2)</f>
        <v>0.71</v>
      </c>
    </row>
    <row r="3732" spans="1:9" s="11" customFormat="1" ht="13.7" customHeight="1">
      <c r="E3732" s="194" t="s">
        <v>1260</v>
      </c>
      <c r="F3732" s="231" t="s">
        <v>464</v>
      </c>
      <c r="G3732" s="259">
        <v>0.05</v>
      </c>
      <c r="H3732" s="214">
        <v>18.260000000000002</v>
      </c>
      <c r="I3732" s="51">
        <f>ROUND(H3732*G3732,2)</f>
        <v>0.91</v>
      </c>
    </row>
    <row r="3733" spans="1:9" s="11" customFormat="1" ht="13.7" customHeight="1">
      <c r="A3733" s="135"/>
      <c r="B3733" s="16"/>
      <c r="C3733" s="16"/>
      <c r="D3733" s="16"/>
      <c r="E3733" s="124"/>
      <c r="F3733" s="177" t="s">
        <v>451</v>
      </c>
      <c r="G3733" s="178"/>
      <c r="H3733" s="179"/>
      <c r="I3733" s="200">
        <f>SUM(I3728:I3732)</f>
        <v>17.18</v>
      </c>
    </row>
    <row r="3734" spans="1:9" s="11" customFormat="1" ht="25.7" customHeight="1">
      <c r="A3734" s="196">
        <v>4507</v>
      </c>
      <c r="B3734" s="110" t="s">
        <v>413</v>
      </c>
      <c r="C3734" s="110" t="s">
        <v>12</v>
      </c>
      <c r="D3734" s="132">
        <v>89735</v>
      </c>
      <c r="E3734" s="111" t="str">
        <f>VLOOKUP(D3734,SERVIÇOS_AGOST!$A$7:$D$7425,2,0)</f>
        <v>CURVA LONGA 90 GRAUS, PVC, SERIE NORMAL, ESGOTO PREDIAL, DN 50 MM, JUNTA ELÁSTICA, FORNECIDO E INSTALADO EM RAMAL DE DESCARGA OU RAMAL DE ESGOTO SANITÁRIO. AF_12/2014</v>
      </c>
      <c r="F3734" s="112" t="str">
        <f>VLOOKUP(D3734,SERVIÇOS_AGOST!$A$7:$D$7425,3,0)</f>
        <v>UN</v>
      </c>
      <c r="G3734" s="129">
        <f>VLOOKUP(D3734,SERVIÇOS_AGOST!$A$7:$D$7425,4,0)</f>
        <v>18.79</v>
      </c>
      <c r="H3734" s="114">
        <v>18.79</v>
      </c>
      <c r="I3734" s="115"/>
    </row>
    <row r="3735" spans="1:9" s="11" customFormat="1" ht="13.7" customHeight="1">
      <c r="A3735" s="135"/>
      <c r="B3735" s="16"/>
      <c r="C3735" s="16"/>
      <c r="D3735" s="16"/>
      <c r="E3735" s="50" t="s">
        <v>1461</v>
      </c>
      <c r="F3735" s="216" t="s">
        <v>297</v>
      </c>
      <c r="G3735" s="147">
        <v>1</v>
      </c>
      <c r="H3735" s="119" t="s">
        <v>1462</v>
      </c>
      <c r="I3735" s="51">
        <f>ROUND(H3735*G3735,2)</f>
        <v>2.15</v>
      </c>
    </row>
    <row r="3736" spans="1:9" s="11" customFormat="1" ht="13.7" customHeight="1">
      <c r="A3736" s="135"/>
      <c r="B3736" s="16"/>
      <c r="C3736" s="16"/>
      <c r="D3736" s="16"/>
      <c r="E3736" s="50" t="s">
        <v>1468</v>
      </c>
      <c r="F3736" s="216" t="s">
        <v>297</v>
      </c>
      <c r="G3736" s="147">
        <v>1</v>
      </c>
      <c r="H3736" s="121">
        <v>10.63</v>
      </c>
      <c r="I3736" s="51">
        <f>ROUND(H3736*G3736,2)</f>
        <v>10.63</v>
      </c>
    </row>
    <row r="3737" spans="1:9" s="11" customFormat="1" ht="17.649999999999999" customHeight="1">
      <c r="A3737" s="135"/>
      <c r="B3737" s="16"/>
      <c r="C3737" s="16"/>
      <c r="D3737" s="16"/>
      <c r="E3737" s="50" t="s">
        <v>1413</v>
      </c>
      <c r="F3737" s="216" t="s">
        <v>297</v>
      </c>
      <c r="G3737" s="147">
        <v>0.05</v>
      </c>
      <c r="H3737" s="119" t="s">
        <v>1414</v>
      </c>
      <c r="I3737" s="51">
        <f>ROUND(H3737*G3737,2)</f>
        <v>1.1100000000000001</v>
      </c>
    </row>
    <row r="3738" spans="1:9" s="11" customFormat="1" ht="17.649999999999999" customHeight="1">
      <c r="E3738" s="194" t="s">
        <v>1259</v>
      </c>
      <c r="F3738" s="231" t="s">
        <v>464</v>
      </c>
      <c r="G3738" s="259">
        <v>0.1</v>
      </c>
      <c r="H3738" s="214">
        <v>14.27</v>
      </c>
      <c r="I3738" s="51">
        <f>ROUND(H3738*G3738,2)</f>
        <v>1.43</v>
      </c>
    </row>
    <row r="3739" spans="1:9" s="11" customFormat="1" ht="13.7" customHeight="1">
      <c r="A3739" s="135"/>
      <c r="B3739" s="16"/>
      <c r="C3739" s="16"/>
      <c r="D3739" s="16"/>
      <c r="E3739" s="50" t="s">
        <v>1260</v>
      </c>
      <c r="F3739" s="216" t="s">
        <v>464</v>
      </c>
      <c r="G3739" s="147">
        <v>0.1</v>
      </c>
      <c r="H3739" s="214">
        <v>18.260000000000002</v>
      </c>
      <c r="I3739" s="51">
        <f>ROUND(H3739*G3739,2)</f>
        <v>1.83</v>
      </c>
    </row>
    <row r="3740" spans="1:9" s="11" customFormat="1" ht="13.7" customHeight="1">
      <c r="A3740" s="135"/>
      <c r="B3740" s="16"/>
      <c r="C3740" s="16"/>
      <c r="D3740" s="16"/>
      <c r="E3740" s="124"/>
      <c r="F3740" s="177" t="s">
        <v>451</v>
      </c>
      <c r="G3740" s="178"/>
      <c r="H3740" s="179"/>
      <c r="I3740" s="200">
        <f>SUM(I3735:I3739)</f>
        <v>17.149999999999999</v>
      </c>
    </row>
    <row r="3741" spans="1:9" s="11" customFormat="1" ht="25.7" customHeight="1">
      <c r="A3741" s="196">
        <v>4508</v>
      </c>
      <c r="B3741" s="110" t="s">
        <v>413</v>
      </c>
      <c r="C3741" s="110" t="s">
        <v>12</v>
      </c>
      <c r="D3741" s="132">
        <v>89737</v>
      </c>
      <c r="E3741" s="111" t="str">
        <f>VLOOKUP(D3741,SERVIÇOS_AGOST!$A$7:$D$7425,2,0)</f>
        <v>JOELHO 90 GRAUS, PVC, SERIE NORMAL, ESGOTO PREDIAL, DN 75 MM, JUNTA ELÁSTICA, FORNECIDO E INSTALADO EM RAMAL DE DESCARGA OU RAMAL DE ESGOTO SANITÁRIO. AF_06/2022</v>
      </c>
      <c r="F3741" s="112" t="str">
        <f>VLOOKUP(D3741,SERVIÇOS_AGOST!$A$7:$D$7425,3,0)</f>
        <v>UN</v>
      </c>
      <c r="G3741" s="129">
        <f>VLOOKUP(D3741,SERVIÇOS_AGOST!$A$7:$D$7425,4,0)</f>
        <v>13.68</v>
      </c>
      <c r="H3741" s="114">
        <v>13.68</v>
      </c>
      <c r="I3741" s="115"/>
    </row>
    <row r="3742" spans="1:9" s="11" customFormat="1" ht="13.7" customHeight="1">
      <c r="A3742" s="135"/>
      <c r="B3742" s="16"/>
      <c r="C3742" s="16"/>
      <c r="D3742" s="16"/>
      <c r="E3742" s="50" t="s">
        <v>1469</v>
      </c>
      <c r="F3742" s="216" t="s">
        <v>297</v>
      </c>
      <c r="G3742" s="147">
        <v>1</v>
      </c>
      <c r="H3742" s="119" t="s">
        <v>1470</v>
      </c>
      <c r="I3742" s="51">
        <f>ROUND(H3742*G3742,2)</f>
        <v>3.16</v>
      </c>
    </row>
    <row r="3743" spans="1:9" s="11" customFormat="1" ht="13.7" customHeight="1">
      <c r="A3743" s="135"/>
      <c r="B3743" s="16"/>
      <c r="C3743" s="16"/>
      <c r="D3743" s="16"/>
      <c r="E3743" s="50" t="s">
        <v>1471</v>
      </c>
      <c r="F3743" s="216" t="s">
        <v>297</v>
      </c>
      <c r="G3743" s="147">
        <v>1</v>
      </c>
      <c r="H3743" s="119" t="s">
        <v>1472</v>
      </c>
      <c r="I3743" s="51">
        <f>ROUND(H3743*G3743,2)</f>
        <v>7.46</v>
      </c>
    </row>
    <row r="3744" spans="1:9" s="11" customFormat="1" ht="17.649999999999999" customHeight="1">
      <c r="E3744" s="194" t="s">
        <v>1413</v>
      </c>
      <c r="F3744" s="231" t="s">
        <v>297</v>
      </c>
      <c r="G3744" s="260">
        <v>0.05</v>
      </c>
      <c r="H3744" s="258" t="s">
        <v>1414</v>
      </c>
      <c r="I3744" s="51">
        <f>ROUND(H3744*G3744,2)</f>
        <v>1.1100000000000001</v>
      </c>
    </row>
    <row r="3745" spans="1:9" s="11" customFormat="1" ht="17.649999999999999" customHeight="1">
      <c r="A3745" s="135"/>
      <c r="B3745" s="16"/>
      <c r="C3745" s="16"/>
      <c r="D3745" s="16"/>
      <c r="E3745" s="50" t="s">
        <v>1259</v>
      </c>
      <c r="F3745" s="216" t="s">
        <v>464</v>
      </c>
      <c r="G3745" s="147">
        <v>0.05</v>
      </c>
      <c r="H3745" s="214">
        <v>14.27</v>
      </c>
      <c r="I3745" s="51">
        <f>ROUND(H3745*G3745,2)</f>
        <v>0.71</v>
      </c>
    </row>
    <row r="3746" spans="1:9" s="11" customFormat="1" ht="13.7" customHeight="1">
      <c r="A3746" s="135"/>
      <c r="B3746" s="16"/>
      <c r="C3746" s="16"/>
      <c r="D3746" s="16"/>
      <c r="E3746" s="50" t="s">
        <v>1260</v>
      </c>
      <c r="F3746" s="216" t="s">
        <v>464</v>
      </c>
      <c r="G3746" s="147">
        <v>0.05</v>
      </c>
      <c r="H3746" s="214">
        <v>18.260000000000002</v>
      </c>
      <c r="I3746" s="51">
        <f>ROUND(H3746*G3746,2)</f>
        <v>0.91</v>
      </c>
    </row>
    <row r="3747" spans="1:9" s="11" customFormat="1" ht="13.7" customHeight="1">
      <c r="A3747" s="135"/>
      <c r="B3747" s="16"/>
      <c r="C3747" s="16"/>
      <c r="D3747" s="16"/>
      <c r="E3747" s="124"/>
      <c r="F3747" s="177" t="s">
        <v>451</v>
      </c>
      <c r="G3747" s="178"/>
      <c r="H3747" s="179"/>
      <c r="I3747" s="200">
        <f>SUM(I3742:I3746)</f>
        <v>13.350000000000001</v>
      </c>
    </row>
    <row r="3748" spans="1:9" s="11" customFormat="1" ht="25.7" customHeight="1">
      <c r="A3748" s="196">
        <v>4509</v>
      </c>
      <c r="B3748" s="110" t="s">
        <v>413</v>
      </c>
      <c r="C3748" s="110" t="s">
        <v>12</v>
      </c>
      <c r="D3748" s="132">
        <v>89739</v>
      </c>
      <c r="E3748" s="111" t="str">
        <f>VLOOKUP(D3748,SERVIÇOS_AGOST!$A$7:$D$7425,2,0)</f>
        <v>JOELHO 45 GRAUS, PVC, SERIE NORMAL, ESGOTO PREDIAL, DN 75 MM, JUNTA ELÁSTICA, FORNECIDO E INSTALADO EM RAMAL DE DESCARGA OU RAMAL DE ESGOTO SANITÁRIO. AF_12/2014</v>
      </c>
      <c r="F3748" s="112" t="str">
        <f>VLOOKUP(D3748,SERVIÇOS_AGOST!$A$7:$D$7425,3,0)</f>
        <v>UN</v>
      </c>
      <c r="G3748" s="129">
        <f>VLOOKUP(D3748,SERVIÇOS_AGOST!$A$7:$D$7425,4,0)</f>
        <v>18.149999999999999</v>
      </c>
      <c r="H3748" s="114">
        <v>18.149999999999999</v>
      </c>
      <c r="I3748" s="115"/>
    </row>
    <row r="3749" spans="1:9" s="11" customFormat="1" ht="13.7" customHeight="1">
      <c r="A3749" s="135"/>
      <c r="B3749" s="16"/>
      <c r="C3749" s="16"/>
      <c r="D3749" s="16"/>
      <c r="E3749" s="50" t="s">
        <v>1469</v>
      </c>
      <c r="F3749" s="216" t="s">
        <v>297</v>
      </c>
      <c r="G3749" s="147">
        <v>1</v>
      </c>
      <c r="H3749" s="119" t="s">
        <v>1470</v>
      </c>
      <c r="I3749" s="51">
        <f>ROUND(H3749*G3749,2)</f>
        <v>3.16</v>
      </c>
    </row>
    <row r="3750" spans="1:9" s="11" customFormat="1" ht="13.7" customHeight="1">
      <c r="A3750" s="135"/>
      <c r="B3750" s="16"/>
      <c r="C3750" s="16"/>
      <c r="D3750" s="16"/>
      <c r="E3750" s="50" t="s">
        <v>1473</v>
      </c>
      <c r="F3750" s="216" t="s">
        <v>297</v>
      </c>
      <c r="G3750" s="147">
        <v>1</v>
      </c>
      <c r="H3750" s="119" t="s">
        <v>1474</v>
      </c>
      <c r="I3750" s="51">
        <f>ROUND(H3750*G3750,2)</f>
        <v>8.51</v>
      </c>
    </row>
    <row r="3751" spans="1:9" s="11" customFormat="1" ht="17.649999999999999" customHeight="1">
      <c r="A3751" s="135"/>
      <c r="B3751" s="16"/>
      <c r="C3751" s="16"/>
      <c r="D3751" s="16"/>
      <c r="E3751" s="50" t="s">
        <v>1413</v>
      </c>
      <c r="F3751" s="216" t="s">
        <v>297</v>
      </c>
      <c r="G3751" s="147">
        <v>7.4999999999999997E-2</v>
      </c>
      <c r="H3751" s="119" t="s">
        <v>1414</v>
      </c>
      <c r="I3751" s="51">
        <f>ROUND(H3751*G3751,2)</f>
        <v>1.67</v>
      </c>
    </row>
    <row r="3752" spans="1:9" s="11" customFormat="1" ht="17.649999999999999" customHeight="1">
      <c r="A3752" s="135"/>
      <c r="B3752" s="16"/>
      <c r="C3752" s="16"/>
      <c r="D3752" s="16"/>
      <c r="E3752" s="50" t="s">
        <v>1259</v>
      </c>
      <c r="F3752" s="216" t="s">
        <v>464</v>
      </c>
      <c r="G3752" s="147">
        <v>0.12</v>
      </c>
      <c r="H3752" s="214">
        <v>14.27</v>
      </c>
      <c r="I3752" s="51">
        <f>ROUND(H3752*G3752,2)</f>
        <v>1.71</v>
      </c>
    </row>
    <row r="3753" spans="1:9" s="11" customFormat="1" ht="13.7" customHeight="1">
      <c r="A3753" s="135"/>
      <c r="B3753" s="16"/>
      <c r="C3753" s="16"/>
      <c r="D3753" s="16"/>
      <c r="E3753" s="50" t="s">
        <v>1260</v>
      </c>
      <c r="F3753" s="216" t="s">
        <v>464</v>
      </c>
      <c r="G3753" s="147">
        <v>0.12</v>
      </c>
      <c r="H3753" s="214">
        <v>18.260000000000002</v>
      </c>
      <c r="I3753" s="51">
        <f>ROUND(H3753*G3753,2)</f>
        <v>2.19</v>
      </c>
    </row>
    <row r="3754" spans="1:9" s="11" customFormat="1" ht="13.7" customHeight="1">
      <c r="A3754" s="135"/>
      <c r="B3754" s="16"/>
      <c r="C3754" s="16"/>
      <c r="D3754" s="16"/>
      <c r="E3754" s="124"/>
      <c r="F3754" s="177" t="s">
        <v>451</v>
      </c>
      <c r="G3754" s="178"/>
      <c r="H3754" s="179"/>
      <c r="I3754" s="200">
        <f>SUM(I3749:I3753)</f>
        <v>17.240000000000002</v>
      </c>
    </row>
    <row r="3755" spans="1:9" s="11" customFormat="1" ht="25.7" customHeight="1">
      <c r="A3755" s="196">
        <v>4510</v>
      </c>
      <c r="B3755" s="110" t="s">
        <v>413</v>
      </c>
      <c r="C3755" s="110" t="s">
        <v>12</v>
      </c>
      <c r="D3755" s="132">
        <v>89744</v>
      </c>
      <c r="E3755" s="111" t="str">
        <f>VLOOKUP(D3755,SERVIÇOS_AGOST!$A$7:$D$7425,2,0)</f>
        <v>JOELHO 90 GRAUS, PVC, SERIE NORMAL, ESGOTO PREDIAL, DN 100 MM, JUNTA ELÁSTICA, FORNECIDO E INSTALADO EM RAMAL DE DESCARGA OU RAMAL DE ESGOTO SANITÁRIO. AF_12/2014</v>
      </c>
      <c r="F3755" s="112" t="str">
        <f>VLOOKUP(D3755,SERVIÇOS_AGOST!$A$7:$D$7425,3,0)</f>
        <v>UN</v>
      </c>
      <c r="G3755" s="129">
        <f>VLOOKUP(D3755,SERVIÇOS_AGOST!$A$7:$D$7425,4,0)</f>
        <v>22.08</v>
      </c>
      <c r="H3755" s="114">
        <v>22.08</v>
      </c>
      <c r="I3755" s="115"/>
    </row>
    <row r="3756" spans="1:9" s="11" customFormat="1" ht="13.7" customHeight="1">
      <c r="A3756" s="135"/>
      <c r="B3756" s="16"/>
      <c r="C3756" s="16"/>
      <c r="D3756" s="16"/>
      <c r="E3756" s="50" t="s">
        <v>1475</v>
      </c>
      <c r="F3756" s="216" t="s">
        <v>297</v>
      </c>
      <c r="G3756" s="147">
        <v>1</v>
      </c>
      <c r="H3756" s="119" t="s">
        <v>1476</v>
      </c>
      <c r="I3756" s="51">
        <f>ROUND(H3756*G3756,2)</f>
        <v>3.81</v>
      </c>
    </row>
    <row r="3757" spans="1:9" s="11" customFormat="1" ht="13.7" customHeight="1">
      <c r="A3757" s="135"/>
      <c r="B3757" s="16"/>
      <c r="C3757" s="16"/>
      <c r="D3757" s="16"/>
      <c r="E3757" s="50" t="s">
        <v>1477</v>
      </c>
      <c r="F3757" s="216" t="s">
        <v>297</v>
      </c>
      <c r="G3757" s="147">
        <v>1</v>
      </c>
      <c r="H3757" s="119" t="s">
        <v>1478</v>
      </c>
      <c r="I3757" s="51">
        <f>ROUND(H3757*G3757,2)</f>
        <v>8.91</v>
      </c>
    </row>
    <row r="3758" spans="1:9" s="11" customFormat="1" ht="17.649999999999999" customHeight="1">
      <c r="A3758" s="135"/>
      <c r="B3758" s="16"/>
      <c r="C3758" s="16"/>
      <c r="D3758" s="16"/>
      <c r="E3758" s="50" t="s">
        <v>1413</v>
      </c>
      <c r="F3758" s="216" t="s">
        <v>297</v>
      </c>
      <c r="G3758" s="147">
        <v>0.115</v>
      </c>
      <c r="H3758" s="119" t="s">
        <v>1414</v>
      </c>
      <c r="I3758" s="51">
        <f>ROUND(H3758*G3758,2)</f>
        <v>2.56</v>
      </c>
    </row>
    <row r="3759" spans="1:9" s="11" customFormat="1" ht="17.649999999999999" customHeight="1">
      <c r="A3759" s="135"/>
      <c r="B3759" s="16"/>
      <c r="C3759" s="16"/>
      <c r="D3759" s="16"/>
      <c r="E3759" s="50" t="s">
        <v>1259</v>
      </c>
      <c r="F3759" s="216" t="s">
        <v>464</v>
      </c>
      <c r="G3759" s="147">
        <v>0.15</v>
      </c>
      <c r="H3759" s="214">
        <v>14.27</v>
      </c>
      <c r="I3759" s="51">
        <f>ROUND(H3759*G3759,2)</f>
        <v>2.14</v>
      </c>
    </row>
    <row r="3760" spans="1:9" s="11" customFormat="1" ht="13.7" customHeight="1">
      <c r="A3760" s="135"/>
      <c r="B3760" s="16"/>
      <c r="C3760" s="16"/>
      <c r="D3760" s="16"/>
      <c r="E3760" s="50" t="s">
        <v>1260</v>
      </c>
      <c r="F3760" s="216" t="s">
        <v>464</v>
      </c>
      <c r="G3760" s="147">
        <v>0.15</v>
      </c>
      <c r="H3760" s="214">
        <v>18.260000000000002</v>
      </c>
      <c r="I3760" s="51">
        <f>ROUND(H3760*G3760,2)</f>
        <v>2.74</v>
      </c>
    </row>
    <row r="3761" spans="1:9" s="11" customFormat="1" ht="13.7" customHeight="1">
      <c r="A3761" s="135"/>
      <c r="B3761" s="16"/>
      <c r="C3761" s="16"/>
      <c r="D3761" s="16"/>
      <c r="E3761" s="124"/>
      <c r="F3761" s="177" t="s">
        <v>451</v>
      </c>
      <c r="G3761" s="178"/>
      <c r="H3761" s="179"/>
      <c r="I3761" s="200">
        <f>SUM(I3756:I3760)</f>
        <v>20.160000000000004</v>
      </c>
    </row>
    <row r="3762" spans="1:9" s="11" customFormat="1" ht="25.7" customHeight="1">
      <c r="A3762" s="196">
        <v>4511</v>
      </c>
      <c r="B3762" s="110" t="s">
        <v>413</v>
      </c>
      <c r="C3762" s="110" t="s">
        <v>12</v>
      </c>
      <c r="D3762" s="132">
        <v>89746</v>
      </c>
      <c r="E3762" s="111" t="str">
        <f>VLOOKUP(D3762,SERVIÇOS_AGOST!$A$7:$D$7425,2,0)</f>
        <v>JOELHO 45 GRAUS, PVC, SERIE NORMAL, ESGOTO PREDIAL, DN 100 MM, JUNTA ELÁSTICA, FORNECIDO E INSTALADO EM RAMAL DE DESCARGA OU RAMAL DE ESGOTO SANITÁRIO. AF_12/2014</v>
      </c>
      <c r="F3762" s="112" t="str">
        <f>VLOOKUP(D3762,SERVIÇOS_AGOST!$A$7:$D$7425,3,0)</f>
        <v>UN</v>
      </c>
      <c r="G3762" s="129">
        <f>VLOOKUP(D3762,SERVIÇOS_AGOST!$A$7:$D$7425,4,0)</f>
        <v>22.02</v>
      </c>
      <c r="H3762" s="114">
        <v>22.02</v>
      </c>
      <c r="I3762" s="115"/>
    </row>
    <row r="3763" spans="1:9" s="11" customFormat="1" ht="13.7" customHeight="1">
      <c r="A3763" s="135"/>
      <c r="B3763" s="16"/>
      <c r="C3763" s="16"/>
      <c r="D3763" s="16"/>
      <c r="E3763" s="50" t="s">
        <v>1475</v>
      </c>
      <c r="F3763" s="216" t="s">
        <v>297</v>
      </c>
      <c r="G3763" s="147">
        <v>1</v>
      </c>
      <c r="H3763" s="119" t="s">
        <v>1476</v>
      </c>
      <c r="I3763" s="51">
        <f>ROUND(H3763*G3763,2)</f>
        <v>3.81</v>
      </c>
    </row>
    <row r="3764" spans="1:9" s="11" customFormat="1" ht="13.7" customHeight="1">
      <c r="A3764" s="135"/>
      <c r="B3764" s="16"/>
      <c r="C3764" s="16"/>
      <c r="D3764" s="16"/>
      <c r="E3764" s="50" t="s">
        <v>1479</v>
      </c>
      <c r="F3764" s="216" t="s">
        <v>297</v>
      </c>
      <c r="G3764" s="147">
        <v>1</v>
      </c>
      <c r="H3764" s="119" t="s">
        <v>1480</v>
      </c>
      <c r="I3764" s="51">
        <f>ROUND(H3764*G3764,2)</f>
        <v>9.81</v>
      </c>
    </row>
    <row r="3765" spans="1:9" s="11" customFormat="1" ht="17.649999999999999" customHeight="1">
      <c r="A3765" s="135"/>
      <c r="B3765" s="16"/>
      <c r="C3765" s="16"/>
      <c r="D3765" s="16"/>
      <c r="E3765" s="50" t="s">
        <v>1413</v>
      </c>
      <c r="F3765" s="216" t="s">
        <v>297</v>
      </c>
      <c r="G3765" s="147">
        <v>0.115</v>
      </c>
      <c r="H3765" s="119" t="s">
        <v>1414</v>
      </c>
      <c r="I3765" s="51">
        <f>ROUND(H3765*G3765,2)</f>
        <v>2.56</v>
      </c>
    </row>
    <row r="3766" spans="1:9" s="11" customFormat="1" ht="17.649999999999999" customHeight="1">
      <c r="A3766" s="135"/>
      <c r="B3766" s="16"/>
      <c r="C3766" s="16"/>
      <c r="D3766" s="16"/>
      <c r="E3766" s="50" t="s">
        <v>1259</v>
      </c>
      <c r="F3766" s="216" t="s">
        <v>464</v>
      </c>
      <c r="G3766" s="147">
        <v>0.12</v>
      </c>
      <c r="H3766" s="214">
        <v>14.27</v>
      </c>
      <c r="I3766" s="51">
        <f>ROUND(H3766*G3766,2)</f>
        <v>1.71</v>
      </c>
    </row>
    <row r="3767" spans="1:9" s="11" customFormat="1" ht="13.7" customHeight="1">
      <c r="A3767" s="135"/>
      <c r="B3767" s="16"/>
      <c r="C3767" s="16"/>
      <c r="D3767" s="16"/>
      <c r="E3767" s="50" t="s">
        <v>1260</v>
      </c>
      <c r="F3767" s="216" t="s">
        <v>464</v>
      </c>
      <c r="G3767" s="147">
        <v>0.12</v>
      </c>
      <c r="H3767" s="214">
        <v>18.260000000000002</v>
      </c>
      <c r="I3767" s="51">
        <f>ROUND(H3767*G3767,2)</f>
        <v>2.19</v>
      </c>
    </row>
    <row r="3768" spans="1:9" s="11" customFormat="1" ht="13.7" customHeight="1">
      <c r="A3768" s="135"/>
      <c r="B3768" s="16"/>
      <c r="C3768" s="16"/>
      <c r="D3768" s="16"/>
      <c r="E3768" s="124"/>
      <c r="F3768" s="177" t="s">
        <v>451</v>
      </c>
      <c r="G3768" s="178"/>
      <c r="H3768" s="179"/>
      <c r="I3768" s="200">
        <f>SUM(I3763:I3767)</f>
        <v>20.080000000000002</v>
      </c>
    </row>
    <row r="3769" spans="1:9" s="11" customFormat="1" ht="25.7" customHeight="1">
      <c r="A3769" s="196">
        <v>4512</v>
      </c>
      <c r="B3769" s="110" t="s">
        <v>413</v>
      </c>
      <c r="C3769" s="110" t="s">
        <v>12</v>
      </c>
      <c r="D3769" s="132">
        <v>89748</v>
      </c>
      <c r="E3769" s="111" t="str">
        <f>VLOOKUP(D3769,SERVIÇOS_AGOST!$A$7:$D$7425,2,0)</f>
        <v>CURVA CURTA 90 GRAUS, PVC, SERIE NORMAL, ESGOTO PREDIAL, DN 100 MM, JUNTA ELÁSTICA, FORNECIDO E INSTALADO EM RAMAL DE DESCARGA OU RAMAL DE ESGOTO SANITÁRIO. AF_12/2014</v>
      </c>
      <c r="F3769" s="112" t="str">
        <f>VLOOKUP(D3769,SERVIÇOS_AGOST!$A$7:$D$7425,3,0)</f>
        <v>UN</v>
      </c>
      <c r="G3769" s="129">
        <f>VLOOKUP(D3769,SERVIÇOS_AGOST!$A$7:$D$7425,4,0)</f>
        <v>37.4</v>
      </c>
      <c r="H3769" s="114">
        <v>37.4</v>
      </c>
      <c r="I3769" s="115"/>
    </row>
    <row r="3770" spans="1:9" s="11" customFormat="1" ht="13.7" customHeight="1">
      <c r="A3770" s="135"/>
      <c r="B3770" s="16"/>
      <c r="C3770" s="16"/>
      <c r="D3770" s="16"/>
      <c r="E3770" s="50" t="s">
        <v>1475</v>
      </c>
      <c r="F3770" s="216" t="s">
        <v>297</v>
      </c>
      <c r="G3770" s="147">
        <v>1</v>
      </c>
      <c r="H3770" s="119" t="s">
        <v>1476</v>
      </c>
      <c r="I3770" s="51">
        <f>ROUND(H3770*G3770,2)</f>
        <v>3.81</v>
      </c>
    </row>
    <row r="3771" spans="1:9" s="11" customFormat="1" ht="13.7" customHeight="1">
      <c r="A3771" s="135"/>
      <c r="B3771" s="16"/>
      <c r="C3771" s="16"/>
      <c r="D3771" s="16"/>
      <c r="E3771" s="215" t="s">
        <v>1481</v>
      </c>
      <c r="F3771" s="216" t="s">
        <v>297</v>
      </c>
      <c r="G3771" s="147">
        <v>1</v>
      </c>
      <c r="H3771" s="121">
        <v>21.7</v>
      </c>
      <c r="I3771" s="51">
        <f>ROUND(H3771*G3771,2)</f>
        <v>21.7</v>
      </c>
    </row>
    <row r="3772" spans="1:9" s="11" customFormat="1" ht="17.649999999999999" customHeight="1">
      <c r="A3772" s="135"/>
      <c r="B3772" s="16"/>
      <c r="C3772" s="16"/>
      <c r="D3772" s="16"/>
      <c r="E3772" s="50" t="s">
        <v>1413</v>
      </c>
      <c r="F3772" s="216" t="s">
        <v>297</v>
      </c>
      <c r="G3772" s="147">
        <v>0.115</v>
      </c>
      <c r="H3772" s="119" t="s">
        <v>1414</v>
      </c>
      <c r="I3772" s="51">
        <f>ROUND(H3772*G3772,2)</f>
        <v>2.56</v>
      </c>
    </row>
    <row r="3773" spans="1:9" s="11" customFormat="1" ht="17.649999999999999" customHeight="1">
      <c r="A3773" s="135"/>
      <c r="B3773" s="16"/>
      <c r="C3773" s="16"/>
      <c r="D3773" s="16"/>
      <c r="E3773" s="50" t="s">
        <v>1259</v>
      </c>
      <c r="F3773" s="216" t="s">
        <v>464</v>
      </c>
      <c r="G3773" s="147">
        <v>0.2</v>
      </c>
      <c r="H3773" s="214">
        <v>14.27</v>
      </c>
      <c r="I3773" s="51">
        <f>ROUND(H3773*G3773,2)</f>
        <v>2.85</v>
      </c>
    </row>
    <row r="3774" spans="1:9" s="11" customFormat="1" ht="21" customHeight="1">
      <c r="E3774" s="194" t="s">
        <v>1260</v>
      </c>
      <c r="F3774" s="195" t="s">
        <v>464</v>
      </c>
      <c r="G3774" s="147">
        <v>0.2</v>
      </c>
      <c r="H3774" s="214">
        <v>18.260000000000002</v>
      </c>
      <c r="I3774" s="51">
        <f>ROUND(H3774*G3774,2)</f>
        <v>3.65</v>
      </c>
    </row>
    <row r="3775" spans="1:9" s="11" customFormat="1" ht="13.7" customHeight="1">
      <c r="A3775" s="135"/>
      <c r="B3775" s="16"/>
      <c r="C3775" s="16"/>
      <c r="D3775" s="16"/>
      <c r="E3775" s="124"/>
      <c r="F3775" s="177" t="s">
        <v>451</v>
      </c>
      <c r="G3775" s="178"/>
      <c r="H3775" s="179"/>
      <c r="I3775" s="200">
        <f>SUM(I3770:I3774)</f>
        <v>34.57</v>
      </c>
    </row>
    <row r="3776" spans="1:9" s="11" customFormat="1" ht="17.649999999999999" customHeight="1">
      <c r="A3776" s="196">
        <v>4513</v>
      </c>
      <c r="B3776" s="110" t="s">
        <v>413</v>
      </c>
      <c r="C3776" s="110" t="s">
        <v>12</v>
      </c>
      <c r="D3776" s="132">
        <v>89576</v>
      </c>
      <c r="E3776" s="111" t="str">
        <f>VLOOKUP(D3776,SERVIÇOS_AGOST!$A$7:$D$7425,2,0)</f>
        <v>TUBO PVC, SÉRIE R, ÁGUA PLUVIAL, DN 75 MM, FORNECIDO E INSTALADO EM CONDUTORES VERTICAIS DE ÁGUAS PLUVIAIS. AF_06/2022</v>
      </c>
      <c r="F3776" s="112" t="str">
        <f>VLOOKUP(D3776,SERVIÇOS_AGOST!$A$7:$D$7425,3,0)</f>
        <v>M</v>
      </c>
      <c r="G3776" s="129">
        <f>VLOOKUP(D3776,SERVIÇOS_AGOST!$A$7:$D$7425,4,0)</f>
        <v>26</v>
      </c>
      <c r="H3776" s="114">
        <v>26</v>
      </c>
      <c r="I3776" s="115"/>
    </row>
    <row r="3777" spans="1:9" s="11" customFormat="1" ht="13.7" customHeight="1">
      <c r="A3777" s="135"/>
      <c r="B3777" s="16"/>
      <c r="C3777" s="16"/>
      <c r="D3777" s="16"/>
      <c r="E3777" s="50" t="s">
        <v>1439</v>
      </c>
      <c r="F3777" s="216" t="s">
        <v>53</v>
      </c>
      <c r="G3777" s="147">
        <v>1</v>
      </c>
      <c r="H3777" s="119" t="s">
        <v>1440</v>
      </c>
      <c r="I3777" s="51">
        <f>ROUND(H3777*G3777,2)</f>
        <v>24.94</v>
      </c>
    </row>
    <row r="3778" spans="1:9" s="11" customFormat="1" ht="13.7" customHeight="1">
      <c r="A3778" s="135"/>
      <c r="B3778" s="16"/>
      <c r="C3778" s="16"/>
      <c r="D3778" s="16"/>
      <c r="E3778" s="50" t="s">
        <v>1309</v>
      </c>
      <c r="F3778" s="216" t="s">
        <v>297</v>
      </c>
      <c r="G3778" s="147">
        <v>2.7E-2</v>
      </c>
      <c r="H3778" s="119" t="s">
        <v>1310</v>
      </c>
      <c r="I3778" s="51">
        <f>ROUND(H3778*G3778,2)</f>
        <v>0.05</v>
      </c>
    </row>
    <row r="3779" spans="1:9" s="11" customFormat="1" ht="17.649999999999999" customHeight="1">
      <c r="A3779" s="135"/>
      <c r="B3779" s="16"/>
      <c r="C3779" s="16"/>
      <c r="D3779" s="16"/>
      <c r="E3779" s="50" t="s">
        <v>1259</v>
      </c>
      <c r="F3779" s="216" t="s">
        <v>464</v>
      </c>
      <c r="G3779" s="147">
        <v>0.02</v>
      </c>
      <c r="H3779" s="214">
        <v>14.27</v>
      </c>
      <c r="I3779" s="51">
        <f>ROUND(H3779*G3779,2)</f>
        <v>0.28999999999999998</v>
      </c>
    </row>
    <row r="3780" spans="1:9" s="11" customFormat="1" ht="13.7" customHeight="1">
      <c r="E3780" s="194" t="s">
        <v>1260</v>
      </c>
      <c r="F3780" s="231" t="s">
        <v>464</v>
      </c>
      <c r="G3780" s="259">
        <v>0.02</v>
      </c>
      <c r="H3780" s="214">
        <v>18.260000000000002</v>
      </c>
      <c r="I3780" s="51">
        <f>ROUND(H3780*G3780,2)</f>
        <v>0.37</v>
      </c>
    </row>
    <row r="3781" spans="1:9" s="11" customFormat="1" ht="13.7" customHeight="1">
      <c r="A3781" s="135"/>
      <c r="B3781" s="16"/>
      <c r="C3781" s="16"/>
      <c r="D3781" s="16"/>
      <c r="E3781" s="124"/>
      <c r="F3781" s="177" t="s">
        <v>451</v>
      </c>
      <c r="G3781" s="178"/>
      <c r="H3781" s="179"/>
      <c r="I3781" s="200">
        <f>SUM(I3777:I3780)</f>
        <v>25.650000000000002</v>
      </c>
    </row>
    <row r="3782" spans="1:9" s="11" customFormat="1" ht="17.649999999999999" customHeight="1">
      <c r="A3782" s="196">
        <v>4514</v>
      </c>
      <c r="B3782" s="110" t="s">
        <v>413</v>
      </c>
      <c r="C3782" s="110" t="s">
        <v>12</v>
      </c>
      <c r="D3782" s="132">
        <v>89578</v>
      </c>
      <c r="E3782" s="111" t="str">
        <f>VLOOKUP(D3782,SERVIÇOS_AGOST!$A$7:$D$7425,2,0)</f>
        <v>TUBO PVC, SÉRIE R, ÁGUA PLUVIAL, DN 100 MM, FORNECIDO E INSTALADO EM CONDUTORES VERTICAIS DE ÁGUAS PLUVIAIS. AF_06/2022</v>
      </c>
      <c r="F3782" s="112" t="str">
        <f>VLOOKUP(D3782,SERVIÇOS_AGOST!$A$7:$D$7425,3,0)</f>
        <v>M</v>
      </c>
      <c r="G3782" s="129">
        <f>VLOOKUP(D3782,SERVIÇOS_AGOST!$A$7:$D$7425,4,0)</f>
        <v>45.13</v>
      </c>
      <c r="H3782" s="114">
        <v>45.13</v>
      </c>
      <c r="I3782" s="115"/>
    </row>
    <row r="3783" spans="1:9" s="11" customFormat="1" ht="13.7" customHeight="1">
      <c r="A3783" s="135"/>
      <c r="B3783" s="16"/>
      <c r="C3783" s="16"/>
      <c r="D3783" s="16"/>
      <c r="E3783" s="50" t="s">
        <v>1442</v>
      </c>
      <c r="F3783" s="216" t="s">
        <v>53</v>
      </c>
      <c r="G3783" s="147">
        <v>1.0353000000000001</v>
      </c>
      <c r="H3783" s="119" t="s">
        <v>1443</v>
      </c>
      <c r="I3783" s="51">
        <f>ROUND(H3783*G3783,2)</f>
        <v>31.17</v>
      </c>
    </row>
    <row r="3784" spans="1:9" s="11" customFormat="1" ht="13.7" customHeight="1">
      <c r="A3784" s="135"/>
      <c r="B3784" s="16"/>
      <c r="C3784" s="16"/>
      <c r="D3784" s="16"/>
      <c r="E3784" s="50" t="s">
        <v>1309</v>
      </c>
      <c r="F3784" s="216" t="s">
        <v>297</v>
      </c>
      <c r="G3784" s="147">
        <v>4.2000000000000003E-2</v>
      </c>
      <c r="H3784" s="119" t="s">
        <v>1310</v>
      </c>
      <c r="I3784" s="51">
        <f>ROUND(H3784*G3784,2)</f>
        <v>0.08</v>
      </c>
    </row>
    <row r="3785" spans="1:9" s="11" customFormat="1" ht="17.649999999999999" customHeight="1">
      <c r="A3785" s="135"/>
      <c r="B3785" s="16"/>
      <c r="C3785" s="16"/>
      <c r="D3785" s="16"/>
      <c r="E3785" s="50" t="s">
        <v>1259</v>
      </c>
      <c r="F3785" s="216" t="s">
        <v>464</v>
      </c>
      <c r="G3785" s="147">
        <v>0.2</v>
      </c>
      <c r="H3785" s="214">
        <v>14.27</v>
      </c>
      <c r="I3785" s="51">
        <f>ROUND(H3785*G3785,2)</f>
        <v>2.85</v>
      </c>
    </row>
    <row r="3786" spans="1:9" s="11" customFormat="1" ht="13.7" customHeight="1">
      <c r="E3786" s="194" t="s">
        <v>1260</v>
      </c>
      <c r="F3786" s="231" t="s">
        <v>464</v>
      </c>
      <c r="G3786" s="259">
        <v>0.2</v>
      </c>
      <c r="H3786" s="214">
        <v>18.260000000000002</v>
      </c>
      <c r="I3786" s="51">
        <f>ROUND(H3786*G3786,2)</f>
        <v>3.65</v>
      </c>
    </row>
    <row r="3787" spans="1:9" s="11" customFormat="1" ht="13.7" customHeight="1">
      <c r="A3787" s="135"/>
      <c r="B3787" s="16"/>
      <c r="C3787" s="16"/>
      <c r="D3787" s="16"/>
      <c r="E3787" s="124"/>
      <c r="F3787" s="177" t="s">
        <v>451</v>
      </c>
      <c r="G3787" s="178"/>
      <c r="H3787" s="179"/>
      <c r="I3787" s="200">
        <f>SUM(I3783:I3786)</f>
        <v>37.75</v>
      </c>
    </row>
    <row r="3788" spans="1:9" s="11" customFormat="1" ht="25.7" customHeight="1">
      <c r="A3788" s="196">
        <v>4515</v>
      </c>
      <c r="B3788" s="110" t="s">
        <v>413</v>
      </c>
      <c r="C3788" s="110" t="s">
        <v>12</v>
      </c>
      <c r="D3788" s="132">
        <v>89785</v>
      </c>
      <c r="E3788" s="111" t="str">
        <f>VLOOKUP(D3788,SERVIÇOS_AGOST!$A$7:$D$7425,2,0)</f>
        <v>JUNÇÃO SIMPLES, PVC, SERIE NORMAL, ESGOTO PREDIAL, DN 50 X 50 MM, JUNTA ELÁSTICA, FORNECIDO E INSTALADO EM RAMAL DE DESCARGA OU RAMAL DE ESGOTO SANITÁRIO. AF_12/2014</v>
      </c>
      <c r="F3788" s="112" t="str">
        <f>VLOOKUP(D3788,SERVIÇOS_AGOST!$A$7:$D$7425,3,0)</f>
        <v>UN</v>
      </c>
      <c r="G3788" s="129">
        <f>VLOOKUP(D3788,SERVIÇOS_AGOST!$A$7:$D$7425,4,0)</f>
        <v>20.41</v>
      </c>
      <c r="H3788" s="114">
        <v>20.41</v>
      </c>
      <c r="I3788" s="115"/>
    </row>
    <row r="3789" spans="1:9" s="11" customFormat="1" ht="13.7" customHeight="1">
      <c r="A3789" s="135"/>
      <c r="B3789" s="16"/>
      <c r="C3789" s="16"/>
      <c r="D3789" s="16"/>
      <c r="E3789" s="50" t="s">
        <v>1461</v>
      </c>
      <c r="F3789" s="216" t="s">
        <v>297</v>
      </c>
      <c r="G3789" s="147">
        <v>1</v>
      </c>
      <c r="H3789" s="119" t="s">
        <v>1462</v>
      </c>
      <c r="I3789" s="51">
        <f>ROUND(H3789*G3789,2)</f>
        <v>2.15</v>
      </c>
    </row>
    <row r="3790" spans="1:9" s="11" customFormat="1" ht="13.7" customHeight="1">
      <c r="A3790" s="135"/>
      <c r="B3790" s="16"/>
      <c r="C3790" s="16"/>
      <c r="D3790" s="16"/>
      <c r="E3790" s="50" t="s">
        <v>1482</v>
      </c>
      <c r="F3790" s="216" t="s">
        <v>297</v>
      </c>
      <c r="G3790" s="147">
        <v>1</v>
      </c>
      <c r="H3790" s="119" t="s">
        <v>1483</v>
      </c>
      <c r="I3790" s="51">
        <f>ROUND(H3790*G3790,2)</f>
        <v>10.58</v>
      </c>
    </row>
    <row r="3791" spans="1:9" s="11" customFormat="1" ht="17.649999999999999" customHeight="1">
      <c r="A3791" s="135"/>
      <c r="B3791" s="16"/>
      <c r="C3791" s="16"/>
      <c r="D3791" s="16"/>
      <c r="E3791" s="50" t="s">
        <v>1413</v>
      </c>
      <c r="F3791" s="216" t="s">
        <v>297</v>
      </c>
      <c r="G3791" s="147">
        <v>7.4999999999999997E-2</v>
      </c>
      <c r="H3791" s="119" t="s">
        <v>1414</v>
      </c>
      <c r="I3791" s="51">
        <f>ROUND(H3791*G3791,2)</f>
        <v>1.67</v>
      </c>
    </row>
    <row r="3792" spans="1:9" s="11" customFormat="1" ht="17.649999999999999" customHeight="1">
      <c r="E3792" s="194" t="s">
        <v>1259</v>
      </c>
      <c r="F3792" s="231" t="s">
        <v>464</v>
      </c>
      <c r="G3792" s="259">
        <v>0.12</v>
      </c>
      <c r="H3792" s="214">
        <v>14.27</v>
      </c>
      <c r="I3792" s="51">
        <f>ROUND(H3792*G3792,2)</f>
        <v>1.71</v>
      </c>
    </row>
    <row r="3793" spans="1:9" s="11" customFormat="1" ht="13.7" customHeight="1">
      <c r="A3793" s="135"/>
      <c r="B3793" s="16"/>
      <c r="C3793" s="16"/>
      <c r="D3793" s="16"/>
      <c r="E3793" s="50" t="s">
        <v>1260</v>
      </c>
      <c r="F3793" s="216" t="s">
        <v>464</v>
      </c>
      <c r="G3793" s="147">
        <v>0.12</v>
      </c>
      <c r="H3793" s="214">
        <v>18.260000000000002</v>
      </c>
      <c r="I3793" s="51">
        <f>ROUND(H3793*G3793,2)</f>
        <v>2.19</v>
      </c>
    </row>
    <row r="3794" spans="1:9" s="11" customFormat="1" ht="13.7" customHeight="1">
      <c r="A3794" s="135"/>
      <c r="B3794" s="16"/>
      <c r="C3794" s="16"/>
      <c r="D3794" s="16"/>
      <c r="E3794" s="124"/>
      <c r="F3794" s="177" t="s">
        <v>451</v>
      </c>
      <c r="G3794" s="178"/>
      <c r="H3794" s="179"/>
      <c r="I3794" s="200">
        <f>SUM(I3789:I3793)</f>
        <v>18.3</v>
      </c>
    </row>
    <row r="3795" spans="1:9" s="11" customFormat="1" ht="25.7" customHeight="1">
      <c r="A3795" s="196">
        <v>4516</v>
      </c>
      <c r="B3795" s="110" t="s">
        <v>413</v>
      </c>
      <c r="C3795" s="110" t="s">
        <v>12</v>
      </c>
      <c r="D3795" s="132">
        <v>89797</v>
      </c>
      <c r="E3795" s="111" t="str">
        <f>VLOOKUP(D3795,SERVIÇOS_AGOST!$A$7:$D$7425,2,0)</f>
        <v>JUNÇÃO SIMPLES, PVC, SERIE NORMAL, ESGOTO PREDIAL, DN 100 X 100 MM, JUNTA ELÁSTICA, FORNECIDO E INSTALADO EM RAMAL DE DESCARGA OU RAMAL DE ESGOTO SANITÁRIO. AF_12/2014</v>
      </c>
      <c r="F3795" s="112" t="str">
        <f>VLOOKUP(D3795,SERVIÇOS_AGOST!$A$7:$D$7425,3,0)</f>
        <v>UN</v>
      </c>
      <c r="G3795" s="129">
        <f>VLOOKUP(D3795,SERVIÇOS_AGOST!$A$7:$D$7425,4,0)</f>
        <v>44.25</v>
      </c>
      <c r="H3795" s="114">
        <v>44.25</v>
      </c>
      <c r="I3795" s="115"/>
    </row>
    <row r="3796" spans="1:9" s="11" customFormat="1" ht="13.7" customHeight="1">
      <c r="A3796" s="135"/>
      <c r="B3796" s="16"/>
      <c r="C3796" s="16"/>
      <c r="D3796" s="16"/>
      <c r="E3796" s="50" t="s">
        <v>1475</v>
      </c>
      <c r="F3796" s="216" t="s">
        <v>297</v>
      </c>
      <c r="G3796" s="147">
        <v>1</v>
      </c>
      <c r="H3796" s="119" t="s">
        <v>1476</v>
      </c>
      <c r="I3796" s="51">
        <f>ROUND(H3796*G3796,2)</f>
        <v>3.81</v>
      </c>
    </row>
    <row r="3797" spans="1:9" s="11" customFormat="1" ht="17.649999999999999" customHeight="1">
      <c r="A3797" s="135"/>
      <c r="B3797" s="16"/>
      <c r="C3797" s="16"/>
      <c r="D3797" s="16"/>
      <c r="E3797" s="50" t="s">
        <v>1484</v>
      </c>
      <c r="F3797" s="216" t="s">
        <v>297</v>
      </c>
      <c r="G3797" s="147">
        <v>1</v>
      </c>
      <c r="H3797" s="119" t="s">
        <v>1485</v>
      </c>
      <c r="I3797" s="51">
        <f>ROUND(H3797*G3797,2)</f>
        <v>25.77</v>
      </c>
    </row>
    <row r="3798" spans="1:9" s="11" customFormat="1" ht="20.100000000000001" customHeight="1">
      <c r="E3798" s="194" t="s">
        <v>1413</v>
      </c>
      <c r="F3798" s="231" t="s">
        <v>297</v>
      </c>
      <c r="G3798" s="257" t="s">
        <v>1486</v>
      </c>
      <c r="H3798" s="258" t="s">
        <v>1414</v>
      </c>
      <c r="I3798" s="51">
        <f>ROUND(H3798*G3798,2)</f>
        <v>3.83</v>
      </c>
    </row>
    <row r="3799" spans="1:9" s="11" customFormat="1" ht="17.649999999999999" customHeight="1">
      <c r="A3799" s="135"/>
      <c r="B3799" s="16"/>
      <c r="C3799" s="16"/>
      <c r="D3799" s="16"/>
      <c r="E3799" s="50" t="s">
        <v>1259</v>
      </c>
      <c r="F3799" s="216" t="s">
        <v>464</v>
      </c>
      <c r="G3799" s="147">
        <v>0.25679999999999997</v>
      </c>
      <c r="H3799" s="214">
        <v>14.27</v>
      </c>
      <c r="I3799" s="51">
        <f>ROUND(H3799*G3799,2)</f>
        <v>3.66</v>
      </c>
    </row>
    <row r="3800" spans="1:9" s="11" customFormat="1" ht="13.7" customHeight="1">
      <c r="A3800" s="135"/>
      <c r="B3800" s="16"/>
      <c r="C3800" s="16"/>
      <c r="D3800" s="16"/>
      <c r="E3800" s="50" t="s">
        <v>1260</v>
      </c>
      <c r="F3800" s="216" t="s">
        <v>464</v>
      </c>
      <c r="G3800" s="147">
        <v>0.25679999999999997</v>
      </c>
      <c r="H3800" s="214">
        <v>18.260000000000002</v>
      </c>
      <c r="I3800" s="51">
        <f>ROUND(H3800*G3800,2)</f>
        <v>4.6900000000000004</v>
      </c>
    </row>
    <row r="3801" spans="1:9" s="11" customFormat="1" ht="13.7" customHeight="1">
      <c r="A3801" s="135"/>
      <c r="B3801" s="16"/>
      <c r="C3801" s="16"/>
      <c r="D3801" s="16"/>
      <c r="E3801" s="124"/>
      <c r="F3801" s="177" t="s">
        <v>451</v>
      </c>
      <c r="G3801" s="178"/>
      <c r="H3801" s="179"/>
      <c r="I3801" s="200">
        <f>SUM(I3796:I3800)</f>
        <v>41.759999999999991</v>
      </c>
    </row>
    <row r="3802" spans="1:9" s="11" customFormat="1" ht="17.649999999999999" customHeight="1">
      <c r="A3802" s="196">
        <v>4517</v>
      </c>
      <c r="B3802" s="110" t="s">
        <v>413</v>
      </c>
      <c r="C3802" s="110" t="s">
        <v>12</v>
      </c>
      <c r="D3802" s="132">
        <v>92341</v>
      </c>
      <c r="E3802" s="111" t="str">
        <f>VLOOKUP(D3802,SERVIÇOS_AGOST!$A$7:$D$7425,2,0)</f>
        <v>TUBO DE AÇO GALVANIZADO COM COSTURA, CLASSE MÉDIA, DN 50 (2"), CONEXÃO ROSQUEADA, INSTALADO EM PRUMADAS - FORNECIMENTO E INSTALAÇÃO. AF_10/2020</v>
      </c>
      <c r="F3802" s="112" t="str">
        <f>VLOOKUP(D3802,SERVIÇOS_AGOST!$A$7:$D$7425,3,0)</f>
        <v>M</v>
      </c>
      <c r="G3802" s="129">
        <f>VLOOKUP(D3802,SERVIÇOS_AGOST!$A$7:$D$7425,4,0)</f>
        <v>118.49</v>
      </c>
      <c r="H3802" s="114">
        <v>118.49</v>
      </c>
      <c r="I3802" s="115"/>
    </row>
    <row r="3803" spans="1:9" s="11" customFormat="1" ht="17.649999999999999" customHeight="1">
      <c r="A3803" s="135"/>
      <c r="B3803" s="16"/>
      <c r="C3803" s="16"/>
      <c r="D3803" s="16"/>
      <c r="E3803" s="50" t="s">
        <v>1487</v>
      </c>
      <c r="F3803" s="216" t="s">
        <v>53</v>
      </c>
      <c r="G3803" s="147">
        <v>1.0389999999999999</v>
      </c>
      <c r="H3803" s="119" t="s">
        <v>1488</v>
      </c>
      <c r="I3803" s="51">
        <f>ROUND(H3803*G3803,2)</f>
        <v>86.4</v>
      </c>
    </row>
    <row r="3804" spans="1:9" s="11" customFormat="1" ht="20.100000000000001" customHeight="1">
      <c r="E3804" s="194" t="s">
        <v>1259</v>
      </c>
      <c r="F3804" s="231" t="s">
        <v>464</v>
      </c>
      <c r="G3804" s="259">
        <v>0.5</v>
      </c>
      <c r="H3804" s="214">
        <v>14.27</v>
      </c>
      <c r="I3804" s="51">
        <f>ROUND(H3804*G3804,2)</f>
        <v>7.14</v>
      </c>
    </row>
    <row r="3805" spans="1:9" s="11" customFormat="1" ht="13.7" customHeight="1">
      <c r="A3805" s="135"/>
      <c r="B3805" s="16"/>
      <c r="C3805" s="16"/>
      <c r="D3805" s="16"/>
      <c r="E3805" s="50" t="s">
        <v>1260</v>
      </c>
      <c r="F3805" s="216" t="s">
        <v>464</v>
      </c>
      <c r="G3805" s="147">
        <v>0.5</v>
      </c>
      <c r="H3805" s="214">
        <v>18.260000000000002</v>
      </c>
      <c r="I3805" s="51">
        <f>ROUND(H3805*G3805,2)</f>
        <v>9.1300000000000008</v>
      </c>
    </row>
    <row r="3806" spans="1:9" s="11" customFormat="1" ht="13.7" customHeight="1">
      <c r="A3806" s="135"/>
      <c r="B3806" s="16"/>
      <c r="C3806" s="16"/>
      <c r="D3806" s="16"/>
      <c r="E3806" s="124"/>
      <c r="F3806" s="177" t="s">
        <v>451</v>
      </c>
      <c r="G3806" s="178"/>
      <c r="H3806" s="179"/>
      <c r="I3806" s="200">
        <f>SUM(I3803:I3805)</f>
        <v>102.67</v>
      </c>
    </row>
    <row r="3807" spans="1:9" s="11" customFormat="1" ht="17.649999999999999" customHeight="1">
      <c r="A3807" s="196">
        <v>4518</v>
      </c>
      <c r="B3807" s="110" t="s">
        <v>413</v>
      </c>
      <c r="C3807" s="110" t="s">
        <v>12</v>
      </c>
      <c r="D3807" s="132">
        <v>92342</v>
      </c>
      <c r="E3807" s="111" t="str">
        <f>VLOOKUP(D3807,SERVIÇOS_AGOST!$A$7:$D$7425,2,0)</f>
        <v>TUBO DE AÇO GALVANIZADO COM COSTURA, CLASSE MÉDIA, DN 65 (2 1/2"), CONEXÃO ROSQUEADA, INSTALADO EM PRUMADAS - FORNECIMENTO E INSTALAÇÃO. AF_10/2020</v>
      </c>
      <c r="F3807" s="112" t="str">
        <f>VLOOKUP(D3807,SERVIÇOS_AGOST!$A$7:$D$7425,3,0)</f>
        <v>M</v>
      </c>
      <c r="G3807" s="129">
        <f>VLOOKUP(D3807,SERVIÇOS_AGOST!$A$7:$D$7425,4,0)</f>
        <v>144.66999999999999</v>
      </c>
      <c r="H3807" s="114">
        <v>144.66999999999999</v>
      </c>
      <c r="I3807" s="115"/>
    </row>
    <row r="3808" spans="1:9" s="11" customFormat="1" ht="17.649999999999999" customHeight="1">
      <c r="A3808" s="135"/>
      <c r="B3808" s="16"/>
      <c r="C3808" s="16"/>
      <c r="D3808" s="16"/>
      <c r="E3808" s="50" t="s">
        <v>1489</v>
      </c>
      <c r="F3808" s="216" t="s">
        <v>53</v>
      </c>
      <c r="G3808" s="147">
        <v>1.0389999999999999</v>
      </c>
      <c r="H3808" s="119" t="s">
        <v>1490</v>
      </c>
      <c r="I3808" s="51">
        <f>ROUND(H3808*G3808,2)</f>
        <v>107.22</v>
      </c>
    </row>
    <row r="3809" spans="1:9" s="11" customFormat="1" ht="17.649999999999999" customHeight="1">
      <c r="A3809" s="135"/>
      <c r="B3809" s="16"/>
      <c r="C3809" s="16"/>
      <c r="D3809" s="16"/>
      <c r="E3809" s="50" t="s">
        <v>1259</v>
      </c>
      <c r="F3809" s="216" t="s">
        <v>464</v>
      </c>
      <c r="G3809" s="147">
        <v>0.8</v>
      </c>
      <c r="H3809" s="214">
        <v>14.27</v>
      </c>
      <c r="I3809" s="51">
        <f>ROUND(H3809*G3809,2)</f>
        <v>11.42</v>
      </c>
    </row>
    <row r="3810" spans="1:9" s="11" customFormat="1" ht="20.25" customHeight="1">
      <c r="E3810" s="194" t="s">
        <v>1260</v>
      </c>
      <c r="F3810" s="231" t="s">
        <v>464</v>
      </c>
      <c r="G3810" s="259">
        <v>0.7</v>
      </c>
      <c r="H3810" s="214">
        <v>18.260000000000002</v>
      </c>
      <c r="I3810" s="51">
        <f>ROUND(H3810*G3810,2)</f>
        <v>12.78</v>
      </c>
    </row>
    <row r="3811" spans="1:9" s="11" customFormat="1" ht="13.7" customHeight="1">
      <c r="A3811" s="135"/>
      <c r="B3811" s="16"/>
      <c r="C3811" s="16"/>
      <c r="D3811" s="16"/>
      <c r="E3811" s="124"/>
      <c r="F3811" s="177" t="s">
        <v>451</v>
      </c>
      <c r="G3811" s="178"/>
      <c r="H3811" s="179"/>
      <c r="I3811" s="200">
        <f>SUM(I3808:I3810)</f>
        <v>131.41999999999999</v>
      </c>
    </row>
    <row r="3812" spans="1:9" s="11" customFormat="1" ht="17.649999999999999" customHeight="1">
      <c r="A3812" s="196">
        <v>4519</v>
      </c>
      <c r="B3812" s="110" t="s">
        <v>413</v>
      </c>
      <c r="C3812" s="110" t="s">
        <v>12</v>
      </c>
      <c r="D3812" s="132">
        <v>92343</v>
      </c>
      <c r="E3812" s="111" t="str">
        <f>VLOOKUP(D3812,SERVIÇOS_AGOST!$A$7:$D$7425,2,0)</f>
        <v>TUBO DE AÇO GALVANIZADO COM COSTURA, CLASSE MÉDIA, DN 80 (3"), CONEXÃO ROSQUEADA, INSTALADO EM PRUMADAS - FORNECIMENTO E INSTALAÇÃO. AF_10/2020</v>
      </c>
      <c r="F3812" s="112" t="str">
        <f>VLOOKUP(D3812,SERVIÇOS_AGOST!$A$7:$D$7425,3,0)</f>
        <v>M</v>
      </c>
      <c r="G3812" s="129">
        <f>VLOOKUP(D3812,SERVIÇOS_AGOST!$A$7:$D$7425,4,0)</f>
        <v>190.19</v>
      </c>
      <c r="H3812" s="114">
        <v>190.19</v>
      </c>
      <c r="I3812" s="115"/>
    </row>
    <row r="3813" spans="1:9" s="11" customFormat="1" ht="17.649999999999999" customHeight="1">
      <c r="A3813" s="135"/>
      <c r="B3813" s="16"/>
      <c r="C3813" s="16"/>
      <c r="D3813" s="16"/>
      <c r="E3813" s="50" t="s">
        <v>1491</v>
      </c>
      <c r="F3813" s="216" t="s">
        <v>53</v>
      </c>
      <c r="G3813" s="147">
        <v>1.0389999999999999</v>
      </c>
      <c r="H3813" s="119" t="s">
        <v>1492</v>
      </c>
      <c r="I3813" s="51">
        <f>ROUND(H3813*G3813,2)</f>
        <v>144.30000000000001</v>
      </c>
    </row>
    <row r="3814" spans="1:9" s="11" customFormat="1" ht="17.649999999999999" customHeight="1">
      <c r="A3814" s="135"/>
      <c r="B3814" s="16"/>
      <c r="C3814" s="16"/>
      <c r="D3814" s="16"/>
      <c r="E3814" s="50" t="s">
        <v>1259</v>
      </c>
      <c r="F3814" s="216" t="s">
        <v>464</v>
      </c>
      <c r="G3814" s="147">
        <v>0.8</v>
      </c>
      <c r="H3814" s="214">
        <v>14.27</v>
      </c>
      <c r="I3814" s="51">
        <f>ROUND(H3814*G3814,2)</f>
        <v>11.42</v>
      </c>
    </row>
    <row r="3815" spans="1:9" s="11" customFormat="1" ht="13.7" customHeight="1">
      <c r="A3815" s="135"/>
      <c r="B3815" s="16"/>
      <c r="C3815" s="16"/>
      <c r="D3815" s="16"/>
      <c r="E3815" s="50" t="s">
        <v>1260</v>
      </c>
      <c r="F3815" s="216" t="s">
        <v>464</v>
      </c>
      <c r="G3815" s="147">
        <v>0.8</v>
      </c>
      <c r="H3815" s="214">
        <v>18.260000000000002</v>
      </c>
      <c r="I3815" s="51">
        <f>ROUND(H3815*G3815,2)</f>
        <v>14.61</v>
      </c>
    </row>
    <row r="3816" spans="1:9" s="11" customFormat="1" ht="30" customHeight="1">
      <c r="F3816" s="177" t="s">
        <v>451</v>
      </c>
      <c r="G3816" s="178"/>
      <c r="H3816" s="179"/>
      <c r="I3816" s="200">
        <f>SUM(I3813:I3815)</f>
        <v>170.32999999999998</v>
      </c>
    </row>
    <row r="3817" spans="1:9" s="11" customFormat="1" ht="25.7" customHeight="1">
      <c r="A3817" s="196">
        <v>4520</v>
      </c>
      <c r="B3817" s="110" t="s">
        <v>413</v>
      </c>
      <c r="C3817" s="110" t="s">
        <v>12</v>
      </c>
      <c r="D3817" s="132">
        <v>92367</v>
      </c>
      <c r="E3817" s="111" t="str">
        <f>VLOOKUP(D3817,SERVIÇOS_AGOST!$A$7:$D$7425,2,0)</f>
        <v>TUBO DE AÇO GALVANIZADO COM COSTURA, CLASSE MÉDIA, DN 65 (2 1/2"), CONEXÃO ROSQUEADA, INSTALADO EM REDE DE ALIMENTAÇÃO PARA HIDRANTE - FORNECIMENTO E INSTALAÇÃO. AF_10/2020</v>
      </c>
      <c r="F3817" s="112" t="str">
        <f>VLOOKUP(D3817,SERVIÇOS_AGOST!$A$7:$D$7425,3,0)</f>
        <v>M</v>
      </c>
      <c r="G3817" s="129">
        <f>VLOOKUP(D3817,SERVIÇOS_AGOST!$A$7:$D$7425,4,0)</f>
        <v>135.72</v>
      </c>
      <c r="H3817" s="114">
        <v>135.72</v>
      </c>
      <c r="I3817" s="115"/>
    </row>
    <row r="3818" spans="1:9" s="11" customFormat="1" ht="17.649999999999999" customHeight="1">
      <c r="A3818" s="135"/>
      <c r="B3818" s="16"/>
      <c r="C3818" s="16"/>
      <c r="D3818" s="16"/>
      <c r="E3818" s="50" t="s">
        <v>1489</v>
      </c>
      <c r="F3818" s="216" t="s">
        <v>53</v>
      </c>
      <c r="G3818" s="147">
        <v>1.0389999999999999</v>
      </c>
      <c r="H3818" s="119" t="s">
        <v>1490</v>
      </c>
      <c r="I3818" s="51">
        <f>ROUND(H3818*G3818,2)</f>
        <v>107.22</v>
      </c>
    </row>
    <row r="3819" spans="1:9" s="11" customFormat="1" ht="17.649999999999999" customHeight="1">
      <c r="A3819" s="135"/>
      <c r="B3819" s="16"/>
      <c r="C3819" s="16"/>
      <c r="D3819" s="16"/>
      <c r="E3819" s="50" t="s">
        <v>1259</v>
      </c>
      <c r="F3819" s="216" t="s">
        <v>464</v>
      </c>
      <c r="G3819" s="147">
        <v>0.245</v>
      </c>
      <c r="H3819" s="214">
        <v>14.27</v>
      </c>
      <c r="I3819" s="51">
        <f>ROUND(H3819*G3819,2)</f>
        <v>3.5</v>
      </c>
    </row>
    <row r="3820" spans="1:9" s="11" customFormat="1" ht="13.7" customHeight="1">
      <c r="A3820" s="135"/>
      <c r="B3820" s="16"/>
      <c r="C3820" s="16"/>
      <c r="D3820" s="16"/>
      <c r="E3820" s="50" t="s">
        <v>1260</v>
      </c>
      <c r="F3820" s="216" t="s">
        <v>464</v>
      </c>
      <c r="G3820" s="147">
        <v>0.245</v>
      </c>
      <c r="H3820" s="214">
        <v>18.260000000000002</v>
      </c>
      <c r="I3820" s="51">
        <f>ROUND(H3820*G3820,2)</f>
        <v>4.47</v>
      </c>
    </row>
    <row r="3821" spans="1:9" s="11" customFormat="1" ht="13.7" customHeight="1">
      <c r="A3821" s="135"/>
      <c r="B3821" s="16"/>
      <c r="C3821" s="16"/>
      <c r="D3821" s="16"/>
      <c r="E3821" s="124"/>
      <c r="F3821" s="177" t="s">
        <v>451</v>
      </c>
      <c r="G3821" s="178"/>
      <c r="H3821" s="179"/>
      <c r="I3821" s="200">
        <f>SUM(I3818:I3820)</f>
        <v>115.19</v>
      </c>
    </row>
    <row r="3822" spans="1:9" s="11" customFormat="1" ht="30" customHeight="1">
      <c r="A3822" s="196">
        <v>4521</v>
      </c>
      <c r="B3822" s="110" t="s">
        <v>413</v>
      </c>
      <c r="C3822" s="110" t="s">
        <v>12</v>
      </c>
      <c r="D3822" s="132">
        <v>92368</v>
      </c>
      <c r="E3822" s="111" t="str">
        <f>VLOOKUP(D3822,SERVIÇOS_AGOST!$A$7:$D$7425,2,0)</f>
        <v>TUBO DE AÇO GALVANIZADO COM COSTURA, CLASSE MÉDIA, DN 80 (3"), CONEXÃO ROSQUEADA, INSTALADO EM REDE DE ALIMENTAÇÃO PARA HIDRANTE - FORNECIMENTO E INSTALAÇÃO. AF_10/2020</v>
      </c>
      <c r="F3822" s="112" t="str">
        <f>VLOOKUP(D3822,SERVIÇOS_AGOST!$A$7:$D$7425,3,0)</f>
        <v>M</v>
      </c>
      <c r="G3822" s="129">
        <f>VLOOKUP(D3822,SERVIÇOS_AGOST!$A$7:$D$7425,4,0)</f>
        <v>180.88</v>
      </c>
      <c r="H3822" s="114">
        <v>180.88</v>
      </c>
      <c r="I3822" s="115"/>
    </row>
    <row r="3823" spans="1:9" s="11" customFormat="1" ht="17.649999999999999" customHeight="1">
      <c r="A3823" s="135"/>
      <c r="B3823" s="16"/>
      <c r="C3823" s="16"/>
      <c r="D3823" s="16"/>
      <c r="E3823" s="50" t="s">
        <v>1491</v>
      </c>
      <c r="F3823" s="216" t="s">
        <v>53</v>
      </c>
      <c r="G3823" s="147">
        <v>1.0389999999999999</v>
      </c>
      <c r="H3823" s="119" t="s">
        <v>1492</v>
      </c>
      <c r="I3823" s="51">
        <f>ROUND(H3823*G3823,2)</f>
        <v>144.30000000000001</v>
      </c>
    </row>
    <row r="3824" spans="1:9" s="11" customFormat="1" ht="17.649999999999999" customHeight="1">
      <c r="A3824" s="135"/>
      <c r="B3824" s="16"/>
      <c r="C3824" s="16"/>
      <c r="D3824" s="16"/>
      <c r="E3824" s="50" t="s">
        <v>1259</v>
      </c>
      <c r="F3824" s="216" t="s">
        <v>464</v>
      </c>
      <c r="G3824" s="147">
        <v>0.27600000000000002</v>
      </c>
      <c r="H3824" s="214">
        <v>14.27</v>
      </c>
      <c r="I3824" s="51">
        <f>ROUND(H3824*G3824,2)</f>
        <v>3.94</v>
      </c>
    </row>
    <row r="3825" spans="1:9" s="11" customFormat="1" ht="13.7" customHeight="1">
      <c r="A3825" s="135"/>
      <c r="B3825" s="16"/>
      <c r="C3825" s="16"/>
      <c r="D3825" s="16"/>
      <c r="E3825" s="50" t="s">
        <v>1260</v>
      </c>
      <c r="F3825" s="216" t="s">
        <v>464</v>
      </c>
      <c r="G3825" s="147">
        <v>0.27600000000000002</v>
      </c>
      <c r="H3825" s="214">
        <v>18.260000000000002</v>
      </c>
      <c r="I3825" s="51">
        <f>ROUND(H3825*G3825,2)</f>
        <v>5.04</v>
      </c>
    </row>
    <row r="3826" spans="1:9" s="11" customFormat="1" ht="13.7" customHeight="1">
      <c r="A3826" s="135"/>
      <c r="B3826" s="16"/>
      <c r="C3826" s="16"/>
      <c r="D3826" s="16"/>
      <c r="E3826" s="124"/>
      <c r="F3826" s="177" t="s">
        <v>451</v>
      </c>
      <c r="G3826" s="178"/>
      <c r="H3826" s="179"/>
      <c r="I3826" s="200">
        <f>SUM(I3823:I3825)</f>
        <v>153.28</v>
      </c>
    </row>
    <row r="3827" spans="1:9" s="11" customFormat="1" ht="17.649999999999999" customHeight="1">
      <c r="A3827" s="196">
        <v>4522</v>
      </c>
      <c r="B3827" s="110" t="s">
        <v>413</v>
      </c>
      <c r="C3827" s="110" t="s">
        <v>12</v>
      </c>
      <c r="D3827" s="132">
        <v>101918</v>
      </c>
      <c r="E3827" s="111" t="str">
        <f>VLOOKUP(D3827,SERVIÇOS_AGOST!$A$7:$D$7425,2,0)</f>
        <v>TUBO DE AÇO GALVANIZADO COM COSTURA, CLASSE MÉDIA, DN 100 (4"), CONEXÃO ROSQUEADA, INSTALADO EM PRUMADAS - FORNECIMENTO E INSTALAÇÃO. AF_10/2020</v>
      </c>
      <c r="F3827" s="112" t="str">
        <f>VLOOKUP(D3827,SERVIÇOS_AGOST!$A$7:$D$7425,3,0)</f>
        <v>M</v>
      </c>
      <c r="G3827" s="129">
        <f>VLOOKUP(D3827,SERVIÇOS_AGOST!$A$7:$D$7425,4,0)</f>
        <v>257</v>
      </c>
      <c r="H3827" s="114">
        <v>257</v>
      </c>
      <c r="I3827" s="115"/>
    </row>
    <row r="3828" spans="1:9" s="11" customFormat="1" ht="17.649999999999999" customHeight="1">
      <c r="E3828" s="194" t="s">
        <v>1493</v>
      </c>
      <c r="F3828" s="231" t="s">
        <v>53</v>
      </c>
      <c r="G3828" s="257" t="s">
        <v>1494</v>
      </c>
      <c r="H3828" s="258" t="s">
        <v>1495</v>
      </c>
      <c r="I3828" s="51">
        <f>ROUND(H3828*G3828,2)</f>
        <v>198.74</v>
      </c>
    </row>
    <row r="3829" spans="1:9" s="11" customFormat="1" ht="17.649999999999999" customHeight="1">
      <c r="A3829" s="135"/>
      <c r="B3829" s="16"/>
      <c r="C3829" s="16"/>
      <c r="D3829" s="16"/>
      <c r="E3829" s="50" t="s">
        <v>1259</v>
      </c>
      <c r="F3829" s="216" t="s">
        <v>464</v>
      </c>
      <c r="G3829" s="147">
        <v>0.62129999999999996</v>
      </c>
      <c r="H3829" s="214">
        <v>14.27</v>
      </c>
      <c r="I3829" s="51">
        <f>ROUND(H3829*G3829,2)</f>
        <v>8.8699999999999992</v>
      </c>
    </row>
    <row r="3830" spans="1:9" s="11" customFormat="1" ht="13.7" customHeight="1">
      <c r="A3830" s="135"/>
      <c r="B3830" s="16"/>
      <c r="C3830" s="16"/>
      <c r="D3830" s="16"/>
      <c r="E3830" s="50" t="s">
        <v>1260</v>
      </c>
      <c r="F3830" s="216" t="s">
        <v>464</v>
      </c>
      <c r="G3830" s="147">
        <v>0.62129999999999996</v>
      </c>
      <c r="H3830" s="214">
        <v>18.260000000000002</v>
      </c>
      <c r="I3830" s="51">
        <f>ROUND(H3830*G3830,2)</f>
        <v>11.34</v>
      </c>
    </row>
    <row r="3831" spans="1:9" s="11" customFormat="1" ht="13.7" customHeight="1">
      <c r="A3831" s="135"/>
      <c r="B3831" s="16"/>
      <c r="C3831" s="16"/>
      <c r="D3831" s="16"/>
      <c r="E3831" s="124"/>
      <c r="F3831" s="177" t="s">
        <v>451</v>
      </c>
      <c r="G3831" s="178"/>
      <c r="H3831" s="179"/>
      <c r="I3831" s="200">
        <f>SUM(I3828:I3830)</f>
        <v>218.95000000000002</v>
      </c>
    </row>
    <row r="3832" spans="1:9" s="11" customFormat="1" ht="25.7" customHeight="1">
      <c r="A3832" s="196">
        <v>4523</v>
      </c>
      <c r="B3832" s="110" t="s">
        <v>413</v>
      </c>
      <c r="C3832" s="110" t="s">
        <v>12</v>
      </c>
      <c r="D3832" s="132">
        <v>101927</v>
      </c>
      <c r="E3832" s="111" t="str">
        <f>VLOOKUP(D3832,SERVIÇOS_AGOST!$A$7:$D$7425,2,0)</f>
        <v>TUBO DE AÇO GALVANIZADO COM COSTURA, CLASSE MÉDIA, DN 100 (4"), CONEXÃO ROSQUEADA, INSTALADO EM REDE DE ALIMENTAÇÃO PARA HIDRANTE - FORNECIMENTO E INSTALAÇÃO. AF_10/2020</v>
      </c>
      <c r="F3832" s="112" t="str">
        <f>VLOOKUP(D3832,SERVIÇOS_AGOST!$A$7:$D$7425,3,0)</f>
        <v>M</v>
      </c>
      <c r="G3832" s="129">
        <f>VLOOKUP(D3832,SERVIÇOS_AGOST!$A$7:$D$7425,4,0)</f>
        <v>247.16</v>
      </c>
      <c r="H3832" s="114">
        <v>247.16</v>
      </c>
      <c r="I3832" s="115"/>
    </row>
    <row r="3833" spans="1:9" s="11" customFormat="1" ht="17.649999999999999" customHeight="1">
      <c r="A3833" s="135"/>
      <c r="B3833" s="16"/>
      <c r="C3833" s="16"/>
      <c r="D3833" s="16"/>
      <c r="E3833" s="50" t="s">
        <v>1493</v>
      </c>
      <c r="F3833" s="216" t="s">
        <v>53</v>
      </c>
      <c r="G3833" s="147">
        <v>1.0390999999999999</v>
      </c>
      <c r="H3833" s="119" t="s">
        <v>1495</v>
      </c>
      <c r="I3833" s="51">
        <f>ROUND(H3833*G3833,2)</f>
        <v>198.74</v>
      </c>
    </row>
    <row r="3834" spans="1:9" s="11" customFormat="1" ht="17.649999999999999" customHeight="1">
      <c r="E3834" s="194" t="s">
        <v>1259</v>
      </c>
      <c r="F3834" s="231" t="s">
        <v>464</v>
      </c>
      <c r="G3834" s="256" t="s">
        <v>1496</v>
      </c>
      <c r="H3834" s="214">
        <v>14.27</v>
      </c>
      <c r="I3834" s="51">
        <f>ROUND(H3834*G3834,2)</f>
        <v>4.55</v>
      </c>
    </row>
    <row r="3835" spans="1:9" s="11" customFormat="1" ht="13.7" customHeight="1">
      <c r="A3835" s="135"/>
      <c r="B3835" s="16"/>
      <c r="C3835" s="16"/>
      <c r="D3835" s="16"/>
      <c r="E3835" s="50" t="s">
        <v>1260</v>
      </c>
      <c r="F3835" s="216" t="s">
        <v>464</v>
      </c>
      <c r="G3835" s="147">
        <v>0.31879999999999997</v>
      </c>
      <c r="H3835" s="214">
        <v>18.260000000000002</v>
      </c>
      <c r="I3835" s="51">
        <f>ROUND(H3835*G3835,2)</f>
        <v>5.82</v>
      </c>
    </row>
    <row r="3836" spans="1:9" s="11" customFormat="1" ht="13.7" customHeight="1">
      <c r="A3836" s="135"/>
      <c r="B3836" s="16"/>
      <c r="C3836" s="16"/>
      <c r="D3836" s="16"/>
      <c r="E3836" s="124"/>
      <c r="F3836" s="177" t="s">
        <v>451</v>
      </c>
      <c r="G3836" s="178"/>
      <c r="H3836" s="179"/>
      <c r="I3836" s="200">
        <f>SUM(I3833:I3835)</f>
        <v>209.11</v>
      </c>
    </row>
    <row r="3837" spans="1:9" s="11" customFormat="1" ht="20.100000000000001" customHeight="1">
      <c r="A3837" s="196">
        <v>4524</v>
      </c>
      <c r="B3837" s="110" t="s">
        <v>413</v>
      </c>
      <c r="C3837" s="110" t="s">
        <v>12</v>
      </c>
      <c r="D3837" s="132">
        <v>101924</v>
      </c>
      <c r="E3837" s="111" t="str">
        <f>VLOOKUP(D3837,SERVIÇOS_AGOST!$A$7:$D$7425,2,0)</f>
        <v>NIPLE, EM FERRO GALVANIZADO, 4", CONEXÃO ROSQUEADA, INSTALADO EM PRUMADAS - FORNECIMENTO E INSTALAÇÃO. AF_10/2020</v>
      </c>
      <c r="F3837" s="112" t="str">
        <f>VLOOKUP(D3837,SERVIÇOS_AGOST!$A$7:$D$7425,3,0)</f>
        <v>UN</v>
      </c>
      <c r="G3837" s="129">
        <f>VLOOKUP(D3837,SERVIÇOS_AGOST!$A$7:$D$7425,4,0)</f>
        <v>176.01</v>
      </c>
      <c r="H3837" s="114">
        <v>176.01</v>
      </c>
      <c r="I3837" s="115"/>
    </row>
    <row r="3838" spans="1:9" s="11" customFormat="1" ht="13.7" customHeight="1">
      <c r="A3838" s="135"/>
      <c r="B3838" s="16"/>
      <c r="C3838" s="16"/>
      <c r="D3838" s="16"/>
      <c r="E3838" s="50" t="s">
        <v>1497</v>
      </c>
      <c r="F3838" s="216" t="s">
        <v>297</v>
      </c>
      <c r="G3838" s="147">
        <v>4.5199999999999997E-2</v>
      </c>
      <c r="H3838" s="119" t="s">
        <v>1498</v>
      </c>
      <c r="I3838" s="51">
        <f>ROUND(H3838*G3838,2)</f>
        <v>0.56999999999999995</v>
      </c>
    </row>
    <row r="3839" spans="1:9" s="11" customFormat="1" ht="13.7" customHeight="1">
      <c r="A3839" s="135"/>
      <c r="B3839" s="16"/>
      <c r="C3839" s="16"/>
      <c r="D3839" s="16"/>
      <c r="E3839" s="50" t="s">
        <v>1499</v>
      </c>
      <c r="F3839" s="216" t="s">
        <v>297</v>
      </c>
      <c r="G3839" s="147">
        <v>1</v>
      </c>
      <c r="H3839" s="119" t="s">
        <v>1500</v>
      </c>
      <c r="I3839" s="51">
        <f>ROUND(H3839*G3839,2)</f>
        <v>147.72</v>
      </c>
    </row>
    <row r="3840" spans="1:9" s="11" customFormat="1" ht="13.7" customHeight="1">
      <c r="A3840" s="135"/>
      <c r="B3840" s="16"/>
      <c r="C3840" s="16"/>
      <c r="D3840" s="16"/>
      <c r="E3840" s="50" t="s">
        <v>1501</v>
      </c>
      <c r="F3840" s="216" t="s">
        <v>645</v>
      </c>
      <c r="G3840" s="147">
        <v>1.0500000000000001E-2</v>
      </c>
      <c r="H3840" s="119" t="s">
        <v>1502</v>
      </c>
      <c r="I3840" s="51">
        <f>ROUND(H3840*G3840,2)</f>
        <v>0.44</v>
      </c>
    </row>
    <row r="3841" spans="1:9" s="11" customFormat="1" ht="17.649999999999999" customHeight="1">
      <c r="A3841" s="135"/>
      <c r="B3841" s="16"/>
      <c r="C3841" s="16"/>
      <c r="D3841" s="16"/>
      <c r="E3841" s="50" t="s">
        <v>1259</v>
      </c>
      <c r="F3841" s="216" t="s">
        <v>464</v>
      </c>
      <c r="G3841" s="147">
        <v>0.6</v>
      </c>
      <c r="H3841" s="214">
        <v>14.27</v>
      </c>
      <c r="I3841" s="51">
        <f>ROUND(H3841*G3841,2)</f>
        <v>8.56</v>
      </c>
    </row>
    <row r="3842" spans="1:9" s="11" customFormat="1" ht="13.7" customHeight="1">
      <c r="A3842" s="135"/>
      <c r="B3842" s="16"/>
      <c r="C3842" s="16"/>
      <c r="D3842" s="16"/>
      <c r="E3842" s="50" t="s">
        <v>1260</v>
      </c>
      <c r="F3842" s="216" t="s">
        <v>464</v>
      </c>
      <c r="G3842" s="147">
        <v>0.6</v>
      </c>
      <c r="H3842" s="214">
        <v>18.260000000000002</v>
      </c>
      <c r="I3842" s="51">
        <f>ROUND(H3842*G3842,2)</f>
        <v>10.96</v>
      </c>
    </row>
    <row r="3843" spans="1:9" s="11" customFormat="1" ht="13.7" customHeight="1">
      <c r="A3843" s="135"/>
      <c r="B3843" s="16"/>
      <c r="C3843" s="16"/>
      <c r="D3843" s="16"/>
      <c r="E3843" s="124"/>
      <c r="F3843" s="177" t="s">
        <v>451</v>
      </c>
      <c r="G3843" s="178"/>
      <c r="H3843" s="179"/>
      <c r="I3843" s="200">
        <f>SUM(I3838:I3842)</f>
        <v>168.25</v>
      </c>
    </row>
    <row r="3844" spans="1:9" s="11" customFormat="1" ht="17.649999999999999" customHeight="1">
      <c r="A3844" s="196">
        <v>4525</v>
      </c>
      <c r="B3844" s="110" t="s">
        <v>413</v>
      </c>
      <c r="C3844" s="110" t="s">
        <v>12</v>
      </c>
      <c r="D3844" s="132">
        <v>101925</v>
      </c>
      <c r="E3844" s="111" t="str">
        <f>VLOOKUP(D3844,SERVIÇOS_AGOST!$A$7:$D$7425,2,0)</f>
        <v>JOELHO 90°, EM FERRO GALVANIZADO, 4", CONEXÃO ROSQUEADA, INSTALADO EM PRUMADAS - FORNECIMENTO E INSTALAÇÃO. AF_10/2020</v>
      </c>
      <c r="F3844" s="112" t="str">
        <f>VLOOKUP(D3844,SERVIÇOS_AGOST!$A$7:$D$7425,3,0)</f>
        <v>UN</v>
      </c>
      <c r="G3844" s="129">
        <f>VLOOKUP(D3844,SERVIÇOS_AGOST!$A$7:$D$7425,4,0)</f>
        <v>297.3</v>
      </c>
      <c r="H3844" s="114">
        <v>297.3</v>
      </c>
      <c r="I3844" s="115"/>
    </row>
    <row r="3845" spans="1:9" s="11" customFormat="1" ht="13.7" customHeight="1">
      <c r="A3845" s="135"/>
      <c r="B3845" s="16"/>
      <c r="C3845" s="16"/>
      <c r="D3845" s="16"/>
      <c r="E3845" s="50" t="s">
        <v>1497</v>
      </c>
      <c r="F3845" s="216" t="s">
        <v>297</v>
      </c>
      <c r="G3845" s="147">
        <v>4.5199999999999997E-2</v>
      </c>
      <c r="H3845" s="119" t="s">
        <v>1498</v>
      </c>
      <c r="I3845" s="51">
        <f>ROUND(H3845*G3845,2)</f>
        <v>0.56999999999999995</v>
      </c>
    </row>
    <row r="3846" spans="1:9" s="11" customFormat="1" ht="13.7" customHeight="1">
      <c r="A3846" s="135"/>
      <c r="B3846" s="16"/>
      <c r="C3846" s="16"/>
      <c r="D3846" s="16"/>
      <c r="E3846" s="50" t="s">
        <v>1503</v>
      </c>
      <c r="F3846" s="216" t="s">
        <v>297</v>
      </c>
      <c r="G3846" s="147">
        <v>1</v>
      </c>
      <c r="H3846" s="119" t="s">
        <v>1504</v>
      </c>
      <c r="I3846" s="51">
        <f>ROUND(H3846*G3846,2)</f>
        <v>255.36</v>
      </c>
    </row>
    <row r="3847" spans="1:9" s="11" customFormat="1" ht="13.7" customHeight="1">
      <c r="A3847" s="135"/>
      <c r="B3847" s="16"/>
      <c r="C3847" s="16"/>
      <c r="D3847" s="16"/>
      <c r="E3847" s="50" t="s">
        <v>1501</v>
      </c>
      <c r="F3847" s="216" t="s">
        <v>645</v>
      </c>
      <c r="G3847" s="147">
        <v>1.0500000000000001E-2</v>
      </c>
      <c r="H3847" s="119" t="s">
        <v>1502</v>
      </c>
      <c r="I3847" s="51">
        <f>ROUND(H3847*G3847,2)</f>
        <v>0.44</v>
      </c>
    </row>
    <row r="3848" spans="1:9" s="11" customFormat="1" ht="17.649999999999999" customHeight="1">
      <c r="A3848" s="135"/>
      <c r="B3848" s="16"/>
      <c r="C3848" s="16"/>
      <c r="D3848" s="16"/>
      <c r="E3848" s="50" t="s">
        <v>1259</v>
      </c>
      <c r="F3848" s="216" t="s">
        <v>464</v>
      </c>
      <c r="G3848" s="147">
        <v>0.9</v>
      </c>
      <c r="H3848" s="214">
        <v>14.27</v>
      </c>
      <c r="I3848" s="51">
        <f>ROUND(H3848*G3848,2)</f>
        <v>12.84</v>
      </c>
    </row>
    <row r="3849" spans="1:9" s="11" customFormat="1" ht="13.7" customHeight="1">
      <c r="A3849" s="135"/>
      <c r="B3849" s="16"/>
      <c r="C3849" s="16"/>
      <c r="D3849" s="16"/>
      <c r="E3849" s="50" t="s">
        <v>1260</v>
      </c>
      <c r="F3849" s="216" t="s">
        <v>464</v>
      </c>
      <c r="G3849" s="147">
        <v>0.9</v>
      </c>
      <c r="H3849" s="214">
        <v>18.260000000000002</v>
      </c>
      <c r="I3849" s="51">
        <f>ROUND(H3849*G3849,2)</f>
        <v>16.43</v>
      </c>
    </row>
    <row r="3850" spans="1:9" s="11" customFormat="1" ht="20.100000000000001" customHeight="1">
      <c r="F3850" s="177" t="s">
        <v>451</v>
      </c>
      <c r="G3850" s="178"/>
      <c r="H3850" s="179"/>
      <c r="I3850" s="200">
        <f>SUM(I3845:I3849)</f>
        <v>285.64</v>
      </c>
    </row>
    <row r="3851" spans="1:9" s="11" customFormat="1" ht="17.649999999999999" customHeight="1">
      <c r="A3851" s="196">
        <v>4526</v>
      </c>
      <c r="B3851" s="110" t="s">
        <v>413</v>
      </c>
      <c r="C3851" s="110" t="s">
        <v>12</v>
      </c>
      <c r="D3851" s="132">
        <v>101929</v>
      </c>
      <c r="E3851" s="111" t="str">
        <f>VLOOKUP(D3851,SERVIÇOS_AGOST!$A$7:$D$7425,2,0)</f>
        <v>LUVA, EM FERRO GALVANIZADO, 4", CONEXÃO ROSQUEADA, INSTALADO EM REDE DE ALIMENTAÇÃO PARA HIDRANTE - FORNECIMENTO E INSTALAÇÃO. AF_10/2020</v>
      </c>
      <c r="F3851" s="112" t="str">
        <f>VLOOKUP(D3851,SERVIÇOS_AGOST!$A$7:$D$7425,3,0)</f>
        <v>UN</v>
      </c>
      <c r="G3851" s="129">
        <f>VLOOKUP(D3851,SERVIÇOS_AGOST!$A$7:$D$7425,4,0)</f>
        <v>191.87</v>
      </c>
      <c r="H3851" s="114">
        <v>191.87</v>
      </c>
      <c r="I3851" s="115"/>
    </row>
    <row r="3852" spans="1:9" s="11" customFormat="1" ht="13.7" customHeight="1">
      <c r="A3852" s="135"/>
      <c r="B3852" s="16"/>
      <c r="C3852" s="16"/>
      <c r="D3852" s="16"/>
      <c r="E3852" s="50" t="s">
        <v>1497</v>
      </c>
      <c r="F3852" s="216" t="s">
        <v>297</v>
      </c>
      <c r="G3852" s="147">
        <v>4.5199999999999997E-2</v>
      </c>
      <c r="H3852" s="119" t="s">
        <v>1498</v>
      </c>
      <c r="I3852" s="51">
        <f>ROUND(H3852*G3852,2)</f>
        <v>0.56999999999999995</v>
      </c>
    </row>
    <row r="3853" spans="1:9" s="11" customFormat="1" ht="13.7" customHeight="1">
      <c r="A3853" s="135"/>
      <c r="B3853" s="16"/>
      <c r="C3853" s="16"/>
      <c r="D3853" s="16"/>
      <c r="E3853" s="50" t="s">
        <v>1505</v>
      </c>
      <c r="F3853" s="216" t="s">
        <v>297</v>
      </c>
      <c r="G3853" s="147">
        <v>1</v>
      </c>
      <c r="H3853" s="119" t="s">
        <v>1506</v>
      </c>
      <c r="I3853" s="51">
        <f>ROUND(H3853*G3853,2)</f>
        <v>159.81</v>
      </c>
    </row>
    <row r="3854" spans="1:9" s="11" customFormat="1" ht="13.7" customHeight="1">
      <c r="A3854" s="135"/>
      <c r="B3854" s="16"/>
      <c r="C3854" s="16"/>
      <c r="D3854" s="16"/>
      <c r="E3854" s="50" t="s">
        <v>1501</v>
      </c>
      <c r="F3854" s="216" t="s">
        <v>645</v>
      </c>
      <c r="G3854" s="147">
        <v>1.0500000000000001E-2</v>
      </c>
      <c r="H3854" s="119" t="s">
        <v>1502</v>
      </c>
      <c r="I3854" s="51">
        <f>ROUND(H3854*G3854,2)</f>
        <v>0.44</v>
      </c>
    </row>
    <row r="3855" spans="1:9" s="11" customFormat="1" ht="17.649999999999999" customHeight="1">
      <c r="A3855" s="135"/>
      <c r="B3855" s="16"/>
      <c r="C3855" s="16"/>
      <c r="D3855" s="16"/>
      <c r="E3855" s="50" t="s">
        <v>1259</v>
      </c>
      <c r="F3855" s="216" t="s">
        <v>464</v>
      </c>
      <c r="G3855" s="147">
        <v>0.7</v>
      </c>
      <c r="H3855" s="214">
        <v>14.27</v>
      </c>
      <c r="I3855" s="51">
        <f>ROUND(H3855*G3855,2)</f>
        <v>9.99</v>
      </c>
    </row>
    <row r="3856" spans="1:9" s="11" customFormat="1" ht="13.7" customHeight="1">
      <c r="E3856" s="194" t="s">
        <v>1260</v>
      </c>
      <c r="F3856" s="231" t="s">
        <v>464</v>
      </c>
      <c r="G3856" s="259">
        <v>0.7</v>
      </c>
      <c r="H3856" s="214">
        <v>18.260000000000002</v>
      </c>
      <c r="I3856" s="51">
        <f>ROUND(H3856*G3856,2)</f>
        <v>12.78</v>
      </c>
    </row>
    <row r="3857" spans="1:9" s="11" customFormat="1" ht="13.7" customHeight="1">
      <c r="A3857" s="135"/>
      <c r="B3857" s="16"/>
      <c r="C3857" s="16"/>
      <c r="D3857" s="16"/>
      <c r="E3857" s="124"/>
      <c r="F3857" s="177" t="s">
        <v>451</v>
      </c>
      <c r="G3857" s="178"/>
      <c r="H3857" s="179"/>
      <c r="I3857" s="200">
        <f>SUM(I3852:I3856)</f>
        <v>183.59</v>
      </c>
    </row>
    <row r="3858" spans="1:9" s="11" customFormat="1" ht="25.7" customHeight="1">
      <c r="A3858" s="196">
        <v>4527</v>
      </c>
      <c r="B3858" s="110" t="s">
        <v>413</v>
      </c>
      <c r="C3858" s="110" t="s">
        <v>12</v>
      </c>
      <c r="D3858" s="132">
        <v>101930</v>
      </c>
      <c r="E3858" s="111" t="str">
        <f>VLOOKUP(D3858,SERVIÇOS_AGOST!$A$7:$D$7425,2,0)</f>
        <v>LUVA DE REDUÇÃO, EM FERRO GALVANIZADO, 4" X 2 1/2", CONEXÃO ROSQUEADA, INSTALADO EM REDE DE ALIMENTAÇÃO PARA HIDRANTE - FORNECIMENTO E INSTALAÇÃO. AF_10/2020</v>
      </c>
      <c r="F3858" s="112" t="str">
        <f>VLOOKUP(D3858,SERVIÇOS_AGOST!$A$7:$D$7425,3,0)</f>
        <v>UN</v>
      </c>
      <c r="G3858" s="129">
        <f>VLOOKUP(D3858,SERVIÇOS_AGOST!$A$7:$D$7425,4,0)</f>
        <v>220.77</v>
      </c>
      <c r="H3858" s="114">
        <v>220.77</v>
      </c>
      <c r="I3858" s="115"/>
    </row>
    <row r="3859" spans="1:9" s="11" customFormat="1" ht="13.7" customHeight="1">
      <c r="A3859" s="135"/>
      <c r="B3859" s="16"/>
      <c r="C3859" s="16"/>
      <c r="D3859" s="16"/>
      <c r="E3859" s="50" t="s">
        <v>1497</v>
      </c>
      <c r="F3859" s="216" t="s">
        <v>297</v>
      </c>
      <c r="G3859" s="147">
        <v>4.5199999999999997E-2</v>
      </c>
      <c r="H3859" s="119" t="s">
        <v>1498</v>
      </c>
      <c r="I3859" s="51">
        <f>ROUND(H3859*G3859,2)</f>
        <v>0.56999999999999995</v>
      </c>
    </row>
    <row r="3860" spans="1:9" s="11" customFormat="1" ht="13.7" customHeight="1">
      <c r="A3860" s="135"/>
      <c r="B3860" s="16"/>
      <c r="C3860" s="16"/>
      <c r="D3860" s="16"/>
      <c r="E3860" s="50" t="s">
        <v>1507</v>
      </c>
      <c r="F3860" s="216" t="s">
        <v>297</v>
      </c>
      <c r="G3860" s="147">
        <v>1</v>
      </c>
      <c r="H3860" s="119" t="s">
        <v>1508</v>
      </c>
      <c r="I3860" s="51">
        <f>ROUND(H3860*G3860,2)</f>
        <v>188.71</v>
      </c>
    </row>
    <row r="3861" spans="1:9" s="11" customFormat="1" ht="13.7" customHeight="1">
      <c r="A3861" s="135"/>
      <c r="B3861" s="16"/>
      <c r="C3861" s="16"/>
      <c r="D3861" s="16"/>
      <c r="E3861" s="50" t="s">
        <v>1501</v>
      </c>
      <c r="F3861" s="216" t="s">
        <v>645</v>
      </c>
      <c r="G3861" s="147">
        <v>1.0500000000000001E-2</v>
      </c>
      <c r="H3861" s="119" t="s">
        <v>1502</v>
      </c>
      <c r="I3861" s="51">
        <f>ROUND(H3861*G3861,2)</f>
        <v>0.44</v>
      </c>
    </row>
    <row r="3862" spans="1:9" s="11" customFormat="1" ht="17.649999999999999" customHeight="1">
      <c r="E3862" s="194" t="s">
        <v>1259</v>
      </c>
      <c r="F3862" s="195" t="s">
        <v>464</v>
      </c>
      <c r="G3862" s="147">
        <v>0.7</v>
      </c>
      <c r="H3862" s="214">
        <v>14.27</v>
      </c>
      <c r="I3862" s="51">
        <f>ROUND(H3862*G3862,2)</f>
        <v>9.99</v>
      </c>
    </row>
    <row r="3863" spans="1:9" s="11" customFormat="1" ht="13.7" customHeight="1">
      <c r="A3863" s="135"/>
      <c r="B3863" s="16"/>
      <c r="C3863" s="16"/>
      <c r="D3863" s="16"/>
      <c r="E3863" s="50" t="s">
        <v>1260</v>
      </c>
      <c r="F3863" s="216" t="s">
        <v>464</v>
      </c>
      <c r="G3863" s="147">
        <v>0.7</v>
      </c>
      <c r="H3863" s="214">
        <v>18.260000000000002</v>
      </c>
      <c r="I3863" s="51">
        <f>ROUND(H3863*G3863,2)</f>
        <v>12.78</v>
      </c>
    </row>
    <row r="3864" spans="1:9" s="11" customFormat="1" ht="13.7" customHeight="1">
      <c r="A3864" s="135"/>
      <c r="B3864" s="16"/>
      <c r="C3864" s="16"/>
      <c r="D3864" s="16"/>
      <c r="E3864" s="124"/>
      <c r="F3864" s="177" t="s">
        <v>451</v>
      </c>
      <c r="G3864" s="178"/>
      <c r="H3864" s="179"/>
      <c r="I3864" s="200">
        <f>SUM(I3859:I3863)</f>
        <v>212.49</v>
      </c>
    </row>
    <row r="3865" spans="1:9" s="11" customFormat="1" ht="25.7" customHeight="1">
      <c r="A3865" s="196">
        <v>4528</v>
      </c>
      <c r="B3865" s="110" t="s">
        <v>413</v>
      </c>
      <c r="C3865" s="110" t="s">
        <v>12</v>
      </c>
      <c r="D3865" s="132">
        <v>101931</v>
      </c>
      <c r="E3865" s="111" t="str">
        <f>VLOOKUP(D3865,SERVIÇOS_AGOST!$A$7:$D$7425,2,0)</f>
        <v>LUVA DE REDUÇÃO, EM FERRO GALVANIZADO, 4" X 2", CONEXÃO ROSQUEADA, INSTALADO EM REDE DE ALIMENTAÇÃO PARA HIDRANTE - FORNECIMENTO E INSTALAÇÃO. AF_10/2020</v>
      </c>
      <c r="F3865" s="112" t="str">
        <f>VLOOKUP(D3865,SERVIÇOS_AGOST!$A$7:$D$7425,3,0)</f>
        <v>UN</v>
      </c>
      <c r="G3865" s="129">
        <f>VLOOKUP(D3865,SERVIÇOS_AGOST!$A$7:$D$7425,4,0)</f>
        <v>220.77</v>
      </c>
      <c r="H3865" s="114">
        <v>220.77</v>
      </c>
      <c r="I3865" s="115"/>
    </row>
    <row r="3866" spans="1:9" s="11" customFormat="1" ht="13.7" customHeight="1">
      <c r="A3866" s="135"/>
      <c r="B3866" s="16"/>
      <c r="C3866" s="16"/>
      <c r="D3866" s="16"/>
      <c r="E3866" s="50" t="s">
        <v>1497</v>
      </c>
      <c r="F3866" s="216" t="s">
        <v>297</v>
      </c>
      <c r="G3866" s="147">
        <v>4.5199999999999997E-2</v>
      </c>
      <c r="H3866" s="119" t="s">
        <v>1498</v>
      </c>
      <c r="I3866" s="51">
        <f>ROUND(H3866*G3866,2)</f>
        <v>0.56999999999999995</v>
      </c>
    </row>
    <row r="3867" spans="1:9" s="11" customFormat="1" ht="13.7" customHeight="1">
      <c r="A3867" s="135"/>
      <c r="B3867" s="16"/>
      <c r="C3867" s="16"/>
      <c r="D3867" s="16"/>
      <c r="E3867" s="50" t="s">
        <v>1509</v>
      </c>
      <c r="F3867" s="216" t="s">
        <v>297</v>
      </c>
      <c r="G3867" s="147">
        <v>1</v>
      </c>
      <c r="H3867" s="119" t="s">
        <v>1508</v>
      </c>
      <c r="I3867" s="51">
        <f>ROUND(H3867*G3867,2)</f>
        <v>188.71</v>
      </c>
    </row>
    <row r="3868" spans="1:9" s="11" customFormat="1" ht="13.7" customHeight="1">
      <c r="E3868" s="194" t="s">
        <v>1501</v>
      </c>
      <c r="F3868" s="231" t="s">
        <v>645</v>
      </c>
      <c r="G3868" s="257" t="s">
        <v>1438</v>
      </c>
      <c r="H3868" s="258" t="s">
        <v>1502</v>
      </c>
      <c r="I3868" s="51">
        <f>ROUND(H3868*G3868,2)</f>
        <v>0.44</v>
      </c>
    </row>
    <row r="3869" spans="1:9" s="11" customFormat="1" ht="17.649999999999999" customHeight="1">
      <c r="A3869" s="135"/>
      <c r="B3869" s="16"/>
      <c r="C3869" s="16"/>
      <c r="D3869" s="16"/>
      <c r="E3869" s="50" t="s">
        <v>1259</v>
      </c>
      <c r="F3869" s="216" t="s">
        <v>464</v>
      </c>
      <c r="G3869" s="147">
        <v>0.7</v>
      </c>
      <c r="H3869" s="214">
        <v>14.27</v>
      </c>
      <c r="I3869" s="51">
        <f>ROUND(H3869*G3869,2)</f>
        <v>9.99</v>
      </c>
    </row>
    <row r="3870" spans="1:9" s="11" customFormat="1" ht="13.7" customHeight="1">
      <c r="A3870" s="135"/>
      <c r="B3870" s="16"/>
      <c r="C3870" s="16"/>
      <c r="D3870" s="16"/>
      <c r="E3870" s="50" t="s">
        <v>1260</v>
      </c>
      <c r="F3870" s="216" t="s">
        <v>464</v>
      </c>
      <c r="G3870" s="147">
        <v>0.95450000000000002</v>
      </c>
      <c r="H3870" s="214">
        <v>18.260000000000002</v>
      </c>
      <c r="I3870" s="51">
        <f>ROUND(H3870*G3870,2)</f>
        <v>17.43</v>
      </c>
    </row>
    <row r="3871" spans="1:9" s="11" customFormat="1" ht="13.7" customHeight="1">
      <c r="A3871" s="135"/>
      <c r="B3871" s="16"/>
      <c r="C3871" s="16"/>
      <c r="D3871" s="16"/>
      <c r="E3871" s="124"/>
      <c r="F3871" s="177" t="s">
        <v>451</v>
      </c>
      <c r="G3871" s="178"/>
      <c r="H3871" s="179"/>
      <c r="I3871" s="200">
        <f>SUM(I3866:I3870)</f>
        <v>217.14000000000001</v>
      </c>
    </row>
    <row r="3872" spans="1:9" s="11" customFormat="1" ht="30" customHeight="1">
      <c r="A3872" s="196">
        <v>4529</v>
      </c>
      <c r="B3872" s="110" t="s">
        <v>413</v>
      </c>
      <c r="C3872" s="110" t="s">
        <v>12</v>
      </c>
      <c r="D3872" s="132">
        <v>101932</v>
      </c>
      <c r="E3872" s="111" t="str">
        <f>VLOOKUP(D3872,SERVIÇOS_AGOST!$A$7:$D$7425,2,0)</f>
        <v>LUVA DE REDUÇÃO, EM FERRO GALVANIZADO, 4" X 3", CONEXÃO ROSQUEADA, INSTALADO EM REDE DE ALIMENTAÇÃO PARA HIDRANTE - FORNECIMENTO E INSTALAÇÃO. AF_10/2020</v>
      </c>
      <c r="F3872" s="112" t="str">
        <f>VLOOKUP(D3872,SERVIÇOS_AGOST!$A$7:$D$7425,3,0)</f>
        <v>UN</v>
      </c>
      <c r="G3872" s="129">
        <f>VLOOKUP(D3872,SERVIÇOS_AGOST!$A$7:$D$7425,4,0)</f>
        <v>220.77</v>
      </c>
      <c r="H3872" s="114">
        <v>220.77</v>
      </c>
      <c r="I3872" s="115"/>
    </row>
    <row r="3873" spans="1:9" s="11" customFormat="1" ht="13.7" customHeight="1">
      <c r="A3873" s="135"/>
      <c r="B3873" s="16"/>
      <c r="C3873" s="16"/>
      <c r="D3873" s="16"/>
      <c r="E3873" s="50" t="s">
        <v>1497</v>
      </c>
      <c r="F3873" s="216" t="s">
        <v>297</v>
      </c>
      <c r="G3873" s="147">
        <v>4.5199999999999997E-2</v>
      </c>
      <c r="H3873" s="119" t="s">
        <v>1498</v>
      </c>
      <c r="I3873" s="51">
        <f>ROUND(H3873*G3873,2)</f>
        <v>0.56999999999999995</v>
      </c>
    </row>
    <row r="3874" spans="1:9" s="11" customFormat="1" ht="13.7" customHeight="1">
      <c r="A3874" s="135"/>
      <c r="B3874" s="16"/>
      <c r="C3874" s="16"/>
      <c r="D3874" s="16"/>
      <c r="E3874" s="50" t="s">
        <v>1510</v>
      </c>
      <c r="F3874" s="216" t="s">
        <v>297</v>
      </c>
      <c r="G3874" s="147">
        <v>1</v>
      </c>
      <c r="H3874" s="119" t="s">
        <v>1508</v>
      </c>
      <c r="I3874" s="51">
        <f>ROUND(H3874*G3874,2)</f>
        <v>188.71</v>
      </c>
    </row>
    <row r="3875" spans="1:9" s="11" customFormat="1" ht="13.7" customHeight="1">
      <c r="A3875" s="135"/>
      <c r="B3875" s="16"/>
      <c r="C3875" s="16"/>
      <c r="D3875" s="16"/>
      <c r="E3875" s="50" t="s">
        <v>1501</v>
      </c>
      <c r="F3875" s="216" t="s">
        <v>645</v>
      </c>
      <c r="G3875" s="147">
        <v>1.0500000000000001E-2</v>
      </c>
      <c r="H3875" s="119" t="s">
        <v>1502</v>
      </c>
      <c r="I3875" s="51">
        <f>ROUND(H3875*G3875,2)</f>
        <v>0.44</v>
      </c>
    </row>
    <row r="3876" spans="1:9" s="11" customFormat="1" ht="17.649999999999999" customHeight="1">
      <c r="A3876" s="135"/>
      <c r="B3876" s="16"/>
      <c r="C3876" s="16"/>
      <c r="D3876" s="16"/>
      <c r="E3876" s="50" t="s">
        <v>1259</v>
      </c>
      <c r="F3876" s="216" t="s">
        <v>464</v>
      </c>
      <c r="G3876" s="147">
        <v>0.7</v>
      </c>
      <c r="H3876" s="214">
        <v>14.27</v>
      </c>
      <c r="I3876" s="51">
        <f>ROUND(H3876*G3876,2)</f>
        <v>9.99</v>
      </c>
    </row>
    <row r="3877" spans="1:9" s="11" customFormat="1" ht="13.7" customHeight="1">
      <c r="A3877" s="135"/>
      <c r="B3877" s="16"/>
      <c r="C3877" s="16"/>
      <c r="D3877" s="16"/>
      <c r="E3877" s="50" t="s">
        <v>1260</v>
      </c>
      <c r="F3877" s="216" t="s">
        <v>464</v>
      </c>
      <c r="G3877" s="147">
        <v>0.95450000000000002</v>
      </c>
      <c r="H3877" s="214">
        <v>18.260000000000002</v>
      </c>
      <c r="I3877" s="51">
        <f>ROUND(H3877*G3877,2)</f>
        <v>17.43</v>
      </c>
    </row>
    <row r="3878" spans="1:9" s="11" customFormat="1" ht="13.7" customHeight="1">
      <c r="A3878" s="135"/>
      <c r="B3878" s="16"/>
      <c r="C3878" s="16"/>
      <c r="D3878" s="16"/>
      <c r="E3878" s="124"/>
      <c r="F3878" s="177" t="s">
        <v>451</v>
      </c>
      <c r="G3878" s="178"/>
      <c r="H3878" s="179"/>
      <c r="I3878" s="200">
        <f>SUM(I3873:I3877)</f>
        <v>217.14000000000001</v>
      </c>
    </row>
    <row r="3879" spans="1:9" s="11" customFormat="1" ht="17.649999999999999" customHeight="1">
      <c r="A3879" s="196">
        <v>4530</v>
      </c>
      <c r="B3879" s="110" t="s">
        <v>413</v>
      </c>
      <c r="C3879" s="110" t="s">
        <v>12</v>
      </c>
      <c r="D3879" s="132">
        <v>101928</v>
      </c>
      <c r="E3879" s="111" t="str">
        <f>VLOOKUP(D3879,SERVIÇOS_AGOST!$A$7:$D$7425,2,0)</f>
        <v>UNIÃO, EM FERRO GALVANIZADO, 4", CONEXÃO ROSQUEADA, INSTALADO EM REDE DE ALIMENTAÇÃO PARA HIDRANTE - FORNECIMENTO E INSTALAÇÃO. AF_10/2020</v>
      </c>
      <c r="F3879" s="112" t="str">
        <f>VLOOKUP(D3879,SERVIÇOS_AGOST!$A$7:$D$7425,3,0)</f>
        <v>UN</v>
      </c>
      <c r="G3879" s="129">
        <f>VLOOKUP(D3879,SERVIÇOS_AGOST!$A$7:$D$7425,4,0)</f>
        <v>416.29</v>
      </c>
      <c r="H3879" s="114">
        <v>416.29</v>
      </c>
      <c r="I3879" s="115"/>
    </row>
    <row r="3880" spans="1:9" s="11" customFormat="1" ht="13.7" customHeight="1">
      <c r="A3880" s="135"/>
      <c r="B3880" s="16"/>
      <c r="C3880" s="16"/>
      <c r="D3880" s="16"/>
      <c r="E3880" s="50" t="s">
        <v>1497</v>
      </c>
      <c r="F3880" s="216" t="s">
        <v>297</v>
      </c>
      <c r="G3880" s="147">
        <v>4.5199999999999997E-2</v>
      </c>
      <c r="H3880" s="119" t="s">
        <v>1498</v>
      </c>
      <c r="I3880" s="51">
        <f>ROUND(H3880*G3880,2)</f>
        <v>0.56999999999999995</v>
      </c>
    </row>
    <row r="3881" spans="1:9" s="11" customFormat="1" ht="13.7" customHeight="1">
      <c r="A3881" s="135"/>
      <c r="B3881" s="16"/>
      <c r="C3881" s="16"/>
      <c r="D3881" s="16"/>
      <c r="E3881" s="50" t="s">
        <v>1501</v>
      </c>
      <c r="F3881" s="216" t="s">
        <v>645</v>
      </c>
      <c r="G3881" s="147">
        <v>1.0500000000000001E-2</v>
      </c>
      <c r="H3881" s="119" t="s">
        <v>1502</v>
      </c>
      <c r="I3881" s="51">
        <f>ROUND(H3881*G3881,2)</f>
        <v>0.44</v>
      </c>
    </row>
    <row r="3882" spans="1:9" s="11" customFormat="1" ht="13.7" customHeight="1">
      <c r="A3882" s="135"/>
      <c r="B3882" s="16"/>
      <c r="C3882" s="16"/>
      <c r="D3882" s="16"/>
      <c r="E3882" s="50" t="s">
        <v>1511</v>
      </c>
      <c r="F3882" s="216" t="s">
        <v>297</v>
      </c>
      <c r="G3882" s="147">
        <v>1</v>
      </c>
      <c r="H3882" s="119" t="s">
        <v>1512</v>
      </c>
      <c r="I3882" s="51">
        <f>ROUND(H3882*G3882,2)</f>
        <v>384.23</v>
      </c>
    </row>
    <row r="3883" spans="1:9" s="11" customFormat="1" ht="17.649999999999999" customHeight="1">
      <c r="A3883" s="135"/>
      <c r="B3883" s="16"/>
      <c r="C3883" s="16"/>
      <c r="D3883" s="16"/>
      <c r="E3883" s="50" t="s">
        <v>1259</v>
      </c>
      <c r="F3883" s="216" t="s">
        <v>464</v>
      </c>
      <c r="G3883" s="147">
        <v>0.7</v>
      </c>
      <c r="H3883" s="214">
        <v>14.27</v>
      </c>
      <c r="I3883" s="51">
        <f>ROUND(H3883*G3883,2)</f>
        <v>9.99</v>
      </c>
    </row>
    <row r="3884" spans="1:9" s="11" customFormat="1" ht="13.7" customHeight="1">
      <c r="A3884" s="135"/>
      <c r="B3884" s="16"/>
      <c r="C3884" s="16"/>
      <c r="D3884" s="16"/>
      <c r="E3884" s="50" t="s">
        <v>1260</v>
      </c>
      <c r="F3884" s="216" t="s">
        <v>464</v>
      </c>
      <c r="G3884" s="147">
        <v>0.95450000000000002</v>
      </c>
      <c r="H3884" s="214">
        <v>18.260000000000002</v>
      </c>
      <c r="I3884" s="51">
        <f>ROUND(H3884*G3884,2)</f>
        <v>17.43</v>
      </c>
    </row>
    <row r="3885" spans="1:9" s="11" customFormat="1" ht="13.7" customHeight="1">
      <c r="A3885" s="135"/>
      <c r="B3885" s="16"/>
      <c r="C3885" s="16"/>
      <c r="D3885" s="16"/>
      <c r="E3885" s="124"/>
      <c r="F3885" s="177" t="s">
        <v>451</v>
      </c>
      <c r="G3885" s="178"/>
      <c r="H3885" s="179"/>
      <c r="I3885" s="200">
        <f>SUM(I3880:I3884)</f>
        <v>412.66</v>
      </c>
    </row>
    <row r="3886" spans="1:9" s="11" customFormat="1" ht="17.649999999999999" customHeight="1">
      <c r="A3886" s="196">
        <v>4531</v>
      </c>
      <c r="B3886" s="110" t="s">
        <v>413</v>
      </c>
      <c r="C3886" s="110" t="s">
        <v>12</v>
      </c>
      <c r="D3886" s="132">
        <v>101935</v>
      </c>
      <c r="E3886" s="111" t="str">
        <f>VLOOKUP(D3886,SERVIÇOS_AGOST!$A$7:$D$7425,2,0)</f>
        <v>TÊ, EM FERRO GALVANIZADO, 4", CONEXÃO ROSQUEADA, INSTALADO EM REDE DE ALIMENTAÇÃO PARA HIDRANTE - FORNECIMENTO E INSTALAÇÃO. AF_10/2020</v>
      </c>
      <c r="F3886" s="112" t="str">
        <f>VLOOKUP(D3886,SERVIÇOS_AGOST!$A$7:$D$7425,3,0)</f>
        <v>UN</v>
      </c>
      <c r="G3886" s="129">
        <f>VLOOKUP(D3886,SERVIÇOS_AGOST!$A$7:$D$7425,4,0)</f>
        <v>389.72</v>
      </c>
      <c r="H3886" s="114">
        <v>389.72</v>
      </c>
      <c r="I3886" s="115"/>
    </row>
    <row r="3887" spans="1:9" s="11" customFormat="1" ht="13.7" customHeight="1">
      <c r="A3887" s="135"/>
      <c r="B3887" s="16"/>
      <c r="C3887" s="16"/>
      <c r="D3887" s="16"/>
      <c r="E3887" s="50" t="s">
        <v>1497</v>
      </c>
      <c r="F3887" s="216" t="s">
        <v>297</v>
      </c>
      <c r="G3887" s="147">
        <v>6.7799999999999999E-2</v>
      </c>
      <c r="H3887" s="119" t="s">
        <v>1498</v>
      </c>
      <c r="I3887" s="51">
        <f>ROUND(H3887*G3887,2)</f>
        <v>0.85</v>
      </c>
    </row>
    <row r="3888" spans="1:9" s="11" customFormat="1" ht="13.7" customHeight="1">
      <c r="A3888" s="135"/>
      <c r="B3888" s="16"/>
      <c r="C3888" s="16"/>
      <c r="D3888" s="16"/>
      <c r="E3888" s="50" t="s">
        <v>1513</v>
      </c>
      <c r="F3888" s="216" t="s">
        <v>297</v>
      </c>
      <c r="G3888" s="147">
        <v>1</v>
      </c>
      <c r="H3888" s="119" t="s">
        <v>1514</v>
      </c>
      <c r="I3888" s="51">
        <f>ROUND(H3888*G3888,2)</f>
        <v>326.08999999999997</v>
      </c>
    </row>
    <row r="3889" spans="1:9" s="11" customFormat="1" ht="13.7" customHeight="1">
      <c r="A3889" s="135"/>
      <c r="B3889" s="16"/>
      <c r="C3889" s="16"/>
      <c r="D3889" s="16"/>
      <c r="E3889" s="50" t="s">
        <v>1501</v>
      </c>
      <c r="F3889" s="216" t="s">
        <v>645</v>
      </c>
      <c r="G3889" s="147">
        <v>1.5800000000000002E-2</v>
      </c>
      <c r="H3889" s="119" t="s">
        <v>1502</v>
      </c>
      <c r="I3889" s="51">
        <f>ROUND(H3889*G3889,2)</f>
        <v>0.67</v>
      </c>
    </row>
    <row r="3890" spans="1:9" s="11" customFormat="1" ht="17.649999999999999" customHeight="1">
      <c r="A3890" s="135"/>
      <c r="B3890" s="16"/>
      <c r="C3890" s="16"/>
      <c r="D3890" s="16"/>
      <c r="E3890" s="50" t="s">
        <v>1259</v>
      </c>
      <c r="F3890" s="216" t="s">
        <v>464</v>
      </c>
      <c r="G3890" s="147">
        <v>1.5</v>
      </c>
      <c r="H3890" s="214">
        <v>14.27</v>
      </c>
      <c r="I3890" s="51">
        <f>ROUND(H3890*G3890,2)</f>
        <v>21.41</v>
      </c>
    </row>
    <row r="3891" spans="1:9" s="11" customFormat="1" ht="13.7" customHeight="1">
      <c r="A3891" s="135"/>
      <c r="B3891" s="16"/>
      <c r="C3891" s="16"/>
      <c r="D3891" s="16"/>
      <c r="E3891" s="50" t="s">
        <v>1260</v>
      </c>
      <c r="F3891" s="216" t="s">
        <v>464</v>
      </c>
      <c r="G3891" s="147">
        <v>1.5</v>
      </c>
      <c r="H3891" s="214">
        <v>18.260000000000002</v>
      </c>
      <c r="I3891" s="51">
        <f>ROUND(H3891*G3891,2)</f>
        <v>27.39</v>
      </c>
    </row>
    <row r="3892" spans="1:9" s="11" customFormat="1" ht="13.7" customHeight="1">
      <c r="A3892" s="135"/>
      <c r="B3892" s="16"/>
      <c r="C3892" s="16"/>
      <c r="D3892" s="16"/>
      <c r="E3892" s="124"/>
      <c r="F3892" s="177" t="s">
        <v>451</v>
      </c>
      <c r="G3892" s="178"/>
      <c r="H3892" s="179"/>
      <c r="I3892" s="200">
        <f>SUM(I3887:I3891)</f>
        <v>376.41</v>
      </c>
    </row>
    <row r="3893" spans="1:9" s="11" customFormat="1" ht="17.649999999999999" customHeight="1">
      <c r="A3893" s="196">
        <v>4532</v>
      </c>
      <c r="B3893" s="110" t="s">
        <v>413</v>
      </c>
      <c r="C3893" s="110" t="s">
        <v>12</v>
      </c>
      <c r="D3893" s="132">
        <v>86889</v>
      </c>
      <c r="E3893" s="111" t="str">
        <f>VLOOKUP(D3893,SERVIÇOS_AGOST!$A$7:$D$7425,2,0)</f>
        <v>BANCADA DE GRANITO CINZA POLIDO, DE 1,50 X 0,60 M, PARA PIA DE COZINHA - FORNECIMENTO E INSTALAÇÃO. AF_01/2020</v>
      </c>
      <c r="F3893" s="112" t="str">
        <f>VLOOKUP(D3893,SERVIÇOS_AGOST!$A$7:$D$7425,3,0)</f>
        <v>UN</v>
      </c>
      <c r="G3893" s="129">
        <f>VLOOKUP(D3893,SERVIÇOS_AGOST!$A$7:$D$7425,4,0)</f>
        <v>755.8</v>
      </c>
      <c r="H3893" s="114">
        <v>755.8</v>
      </c>
      <c r="I3893" s="115"/>
    </row>
    <row r="3894" spans="1:9" s="11" customFormat="1" ht="13.7" customHeight="1">
      <c r="A3894" s="135"/>
      <c r="B3894" s="16"/>
      <c r="C3894" s="16"/>
      <c r="D3894" s="16"/>
      <c r="E3894" s="50" t="s">
        <v>1515</v>
      </c>
      <c r="F3894" s="216" t="s">
        <v>476</v>
      </c>
      <c r="G3894" s="147">
        <v>0.3</v>
      </c>
      <c r="H3894" s="119" t="s">
        <v>1516</v>
      </c>
      <c r="I3894" s="51">
        <f t="shared" ref="I3894:I3900" si="157">ROUND(H3894*G3894,2)</f>
        <v>11.95</v>
      </c>
    </row>
    <row r="3895" spans="1:9" s="11" customFormat="1" ht="17.649999999999999" customHeight="1">
      <c r="A3895" s="135"/>
      <c r="B3895" s="16"/>
      <c r="C3895" s="16"/>
      <c r="D3895" s="16"/>
      <c r="E3895" s="50" t="s">
        <v>582</v>
      </c>
      <c r="F3895" s="216" t="s">
        <v>297</v>
      </c>
      <c r="G3895" s="147">
        <v>6</v>
      </c>
      <c r="H3895" s="121">
        <v>0.55000000000000004</v>
      </c>
      <c r="I3895" s="51">
        <f t="shared" si="157"/>
        <v>3.3</v>
      </c>
    </row>
    <row r="3896" spans="1:9" s="11" customFormat="1" ht="17.649999999999999" customHeight="1">
      <c r="A3896" s="135"/>
      <c r="B3896" s="16"/>
      <c r="C3896" s="16"/>
      <c r="D3896" s="16"/>
      <c r="E3896" s="50" t="s">
        <v>1517</v>
      </c>
      <c r="F3896" s="216" t="s">
        <v>47</v>
      </c>
      <c r="G3896" s="147">
        <v>0.9</v>
      </c>
      <c r="H3896" s="121">
        <v>659.43</v>
      </c>
      <c r="I3896" s="51">
        <f t="shared" si="157"/>
        <v>593.49</v>
      </c>
    </row>
    <row r="3897" spans="1:9" s="11" customFormat="1" ht="13.7" customHeight="1">
      <c r="A3897" s="135"/>
      <c r="B3897" s="16"/>
      <c r="C3897" s="16"/>
      <c r="D3897" s="16"/>
      <c r="E3897" s="50" t="s">
        <v>1518</v>
      </c>
      <c r="F3897" s="216" t="s">
        <v>476</v>
      </c>
      <c r="G3897" s="147">
        <v>2.1100000000000001E-2</v>
      </c>
      <c r="H3897" s="119" t="s">
        <v>1519</v>
      </c>
      <c r="I3897" s="51">
        <f t="shared" si="157"/>
        <v>2.61</v>
      </c>
    </row>
    <row r="3898" spans="1:9" s="11" customFormat="1" ht="17.649999999999999" customHeight="1">
      <c r="A3898" s="135"/>
      <c r="B3898" s="16"/>
      <c r="C3898" s="16"/>
      <c r="D3898" s="16"/>
      <c r="E3898" s="50" t="s">
        <v>1520</v>
      </c>
      <c r="F3898" s="216" t="s">
        <v>297</v>
      </c>
      <c r="G3898" s="147">
        <v>2</v>
      </c>
      <c r="H3898" s="119" t="s">
        <v>1521</v>
      </c>
      <c r="I3898" s="51">
        <f t="shared" si="157"/>
        <v>52.7</v>
      </c>
    </row>
    <row r="3899" spans="1:9" s="11" customFormat="1" ht="13.7" customHeight="1">
      <c r="A3899" s="135"/>
      <c r="B3899" s="16"/>
      <c r="C3899" s="16"/>
      <c r="D3899" s="16"/>
      <c r="E3899" s="50" t="s">
        <v>1522</v>
      </c>
      <c r="F3899" s="216" t="s">
        <v>464</v>
      </c>
      <c r="G3899" s="147">
        <v>1.4</v>
      </c>
      <c r="H3899" s="214">
        <v>18.79</v>
      </c>
      <c r="I3899" s="51">
        <f t="shared" si="157"/>
        <v>26.31</v>
      </c>
    </row>
    <row r="3900" spans="1:9" s="11" customFormat="1" ht="13.7" customHeight="1">
      <c r="A3900" s="135"/>
      <c r="B3900" s="16"/>
      <c r="C3900" s="16"/>
      <c r="D3900" s="16"/>
      <c r="E3900" s="50" t="s">
        <v>483</v>
      </c>
      <c r="F3900" s="216" t="s">
        <v>464</v>
      </c>
      <c r="G3900" s="147">
        <v>0.98340000000000005</v>
      </c>
      <c r="H3900" s="133" t="s">
        <v>485</v>
      </c>
      <c r="I3900" s="51">
        <f t="shared" si="157"/>
        <v>14.23</v>
      </c>
    </row>
    <row r="3901" spans="1:9" s="11" customFormat="1" ht="13.7" customHeight="1">
      <c r="A3901" s="135"/>
      <c r="B3901" s="16"/>
      <c r="C3901" s="16"/>
      <c r="D3901" s="16"/>
      <c r="E3901" s="124"/>
      <c r="F3901" s="177" t="s">
        <v>451</v>
      </c>
      <c r="G3901" s="178"/>
      <c r="H3901" s="179"/>
      <c r="I3901" s="200">
        <f>SUM(I3894:I3900)</f>
        <v>704.59</v>
      </c>
    </row>
    <row r="3902" spans="1:9" s="11" customFormat="1" ht="17.649999999999999" customHeight="1">
      <c r="A3902" s="196">
        <v>4533</v>
      </c>
      <c r="B3902" s="110" t="s">
        <v>413</v>
      </c>
      <c r="C3902" s="110" t="s">
        <v>12</v>
      </c>
      <c r="D3902" s="132">
        <v>100848</v>
      </c>
      <c r="E3902" s="111" t="str">
        <f>VLOOKUP(D3902,SERVIÇOS_AGOST!$A$7:$D$7425,2,0)</f>
        <v>VASO SANITÁRIO INFANTIL LOUÇA BRANCA - FORNECIMENTO E INSTALACAO. AF_01/2020</v>
      </c>
      <c r="F3902" s="112" t="str">
        <f>VLOOKUP(D3902,SERVIÇOS_AGOST!$A$7:$D$7425,3,0)</f>
        <v>UN</v>
      </c>
      <c r="G3902" s="129">
        <f>VLOOKUP(D3902,SERVIÇOS_AGOST!$A$7:$D$7425,4,0)</f>
        <v>490.24</v>
      </c>
      <c r="H3902" s="114">
        <v>490.24</v>
      </c>
      <c r="I3902" s="115"/>
    </row>
    <row r="3903" spans="1:9" s="11" customFormat="1" ht="20.100000000000001" customHeight="1">
      <c r="E3903" s="194" t="s">
        <v>1523</v>
      </c>
      <c r="F3903" s="231" t="s">
        <v>297</v>
      </c>
      <c r="G3903" s="260">
        <v>1</v>
      </c>
      <c r="H3903" s="258" t="s">
        <v>1524</v>
      </c>
      <c r="I3903" s="51">
        <f t="shared" ref="I3903:I3908" si="158">ROUND(H3903*G3903,2)</f>
        <v>25.04</v>
      </c>
    </row>
    <row r="3904" spans="1:9" s="11" customFormat="1" ht="13.7" customHeight="1">
      <c r="A3904" s="135"/>
      <c r="B3904" s="16"/>
      <c r="C3904" s="16"/>
      <c r="D3904" s="16"/>
      <c r="E3904" s="50" t="s">
        <v>1525</v>
      </c>
      <c r="F3904" s="216" t="s">
        <v>297</v>
      </c>
      <c r="G3904" s="147">
        <v>1</v>
      </c>
      <c r="H3904" s="119" t="s">
        <v>1526</v>
      </c>
      <c r="I3904" s="51">
        <f t="shared" si="158"/>
        <v>11.72</v>
      </c>
    </row>
    <row r="3905" spans="1:9" s="11" customFormat="1" ht="13.7" customHeight="1">
      <c r="A3905" s="135"/>
      <c r="B3905" s="16"/>
      <c r="C3905" s="16"/>
      <c r="D3905" s="16"/>
      <c r="E3905" s="50" t="s">
        <v>1527</v>
      </c>
      <c r="F3905" s="216" t="s">
        <v>297</v>
      </c>
      <c r="G3905" s="147">
        <v>1</v>
      </c>
      <c r="H3905" s="214">
        <v>408.94</v>
      </c>
      <c r="I3905" s="51">
        <f t="shared" si="158"/>
        <v>408.94</v>
      </c>
    </row>
    <row r="3906" spans="1:9" s="11" customFormat="1" ht="13.7" customHeight="1">
      <c r="A3906" s="135"/>
      <c r="B3906" s="16"/>
      <c r="C3906" s="16"/>
      <c r="D3906" s="16"/>
      <c r="E3906" s="50" t="s">
        <v>1518</v>
      </c>
      <c r="F3906" s="216" t="s">
        <v>476</v>
      </c>
      <c r="G3906" s="147">
        <v>8.8099999999999998E-2</v>
      </c>
      <c r="H3906" s="119" t="s">
        <v>1519</v>
      </c>
      <c r="I3906" s="51">
        <f t="shared" si="158"/>
        <v>10.9</v>
      </c>
    </row>
    <row r="3907" spans="1:9" s="11" customFormat="1" ht="13.7" customHeight="1">
      <c r="A3907" s="135"/>
      <c r="B3907" s="16"/>
      <c r="C3907" s="16"/>
      <c r="D3907" s="16"/>
      <c r="E3907" s="50" t="s">
        <v>1260</v>
      </c>
      <c r="F3907" s="216" t="s">
        <v>464</v>
      </c>
      <c r="G3907" s="147">
        <v>0.49680000000000002</v>
      </c>
      <c r="H3907" s="214">
        <v>18.260000000000002</v>
      </c>
      <c r="I3907" s="51">
        <f t="shared" si="158"/>
        <v>9.07</v>
      </c>
    </row>
    <row r="3908" spans="1:9" s="11" customFormat="1" ht="13.7" customHeight="1">
      <c r="A3908" s="135"/>
      <c r="B3908" s="16"/>
      <c r="C3908" s="16"/>
      <c r="D3908" s="16"/>
      <c r="E3908" s="50" t="s">
        <v>483</v>
      </c>
      <c r="F3908" s="216" t="s">
        <v>464</v>
      </c>
      <c r="G3908" s="147">
        <v>0.34949999999999998</v>
      </c>
      <c r="H3908" s="133" t="s">
        <v>485</v>
      </c>
      <c r="I3908" s="51">
        <f t="shared" si="158"/>
        <v>5.0599999999999996</v>
      </c>
    </row>
    <row r="3909" spans="1:9" s="11" customFormat="1" ht="20.100000000000001" customHeight="1">
      <c r="F3909" s="177" t="s">
        <v>451</v>
      </c>
      <c r="G3909" s="178"/>
      <c r="H3909" s="179"/>
      <c r="I3909" s="200">
        <f>SUM(I3903:I3908)</f>
        <v>470.72999999999996</v>
      </c>
    </row>
    <row r="3910" spans="1:9" s="11" customFormat="1" ht="17.649999999999999" customHeight="1">
      <c r="A3910" s="196">
        <v>4534</v>
      </c>
      <c r="B3910" s="110" t="s">
        <v>413</v>
      </c>
      <c r="C3910" s="110" t="s">
        <v>12</v>
      </c>
      <c r="D3910" s="132">
        <v>86872</v>
      </c>
      <c r="E3910" s="111" t="str">
        <f>VLOOKUP(D3910,SERVIÇOS_AGOST!$A$7:$D$7425,2,0)</f>
        <v>TANQUE DE LOUÇA BRANCA COM COLUNA, 30L OU EQUIVALENTE - FORNECIMENTO E INSTALAÇÃO. AF_01/2020</v>
      </c>
      <c r="F3910" s="112" t="str">
        <f>VLOOKUP(D3910,SERVIÇOS_AGOST!$A$7:$D$7425,3,0)</f>
        <v>UN</v>
      </c>
      <c r="G3910" s="129">
        <f>VLOOKUP(D3910,SERVIÇOS_AGOST!$A$7:$D$7425,4,0)</f>
        <v>627.47</v>
      </c>
      <c r="H3910" s="114">
        <v>627.47</v>
      </c>
      <c r="I3910" s="115"/>
    </row>
    <row r="3911" spans="1:9" s="11" customFormat="1" ht="17.649999999999999" customHeight="1">
      <c r="A3911" s="135"/>
      <c r="B3911" s="16"/>
      <c r="C3911" s="16"/>
      <c r="D3911" s="16"/>
      <c r="E3911" s="50" t="s">
        <v>1528</v>
      </c>
      <c r="F3911" s="216" t="s">
        <v>297</v>
      </c>
      <c r="G3911" s="147">
        <v>6</v>
      </c>
      <c r="H3911" s="119" t="s">
        <v>1529</v>
      </c>
      <c r="I3911" s="51">
        <f>ROUND(H3911*G3911,2)</f>
        <v>111.36</v>
      </c>
    </row>
    <row r="3912" spans="1:9" s="11" customFormat="1" ht="13.7" customHeight="1">
      <c r="A3912" s="135"/>
      <c r="B3912" s="16"/>
      <c r="C3912" s="16"/>
      <c r="D3912" s="16"/>
      <c r="E3912" s="50" t="s">
        <v>1530</v>
      </c>
      <c r="F3912" s="216" t="s">
        <v>297</v>
      </c>
      <c r="G3912" s="147">
        <v>1</v>
      </c>
      <c r="H3912" s="214">
        <v>400.19</v>
      </c>
      <c r="I3912" s="51">
        <f>ROUND(H3912*G3912,2)</f>
        <v>400.19</v>
      </c>
    </row>
    <row r="3913" spans="1:9" s="11" customFormat="1" ht="13.7" customHeight="1">
      <c r="A3913" s="135"/>
      <c r="B3913" s="16"/>
      <c r="C3913" s="16"/>
      <c r="D3913" s="16"/>
      <c r="E3913" s="50" t="s">
        <v>1518</v>
      </c>
      <c r="F3913" s="216" t="s">
        <v>476</v>
      </c>
      <c r="G3913" s="147">
        <v>7.0199999999999999E-2</v>
      </c>
      <c r="H3913" s="119" t="s">
        <v>1519</v>
      </c>
      <c r="I3913" s="51">
        <f>ROUND(H3913*G3913,2)</f>
        <v>8.68</v>
      </c>
    </row>
    <row r="3914" spans="1:9" s="11" customFormat="1" ht="13.7" customHeight="1">
      <c r="A3914" s="135"/>
      <c r="B3914" s="16"/>
      <c r="C3914" s="16"/>
      <c r="D3914" s="16"/>
      <c r="E3914" s="50" t="s">
        <v>1260</v>
      </c>
      <c r="F3914" s="216" t="s">
        <v>464</v>
      </c>
      <c r="G3914" s="147">
        <v>1.7688999999999999</v>
      </c>
      <c r="H3914" s="214">
        <v>18.260000000000002</v>
      </c>
      <c r="I3914" s="51">
        <f>ROUND(H3914*G3914,2)</f>
        <v>32.299999999999997</v>
      </c>
    </row>
    <row r="3915" spans="1:9" s="11" customFormat="1" ht="20.100000000000001" customHeight="1">
      <c r="E3915" s="194" t="s">
        <v>483</v>
      </c>
      <c r="F3915" s="231" t="s">
        <v>464</v>
      </c>
      <c r="G3915" s="256" t="s">
        <v>1531</v>
      </c>
      <c r="H3915" s="133" t="s">
        <v>485</v>
      </c>
      <c r="I3915" s="51">
        <f>ROUND(H3915*G3915,2)</f>
        <v>10.29</v>
      </c>
    </row>
    <row r="3916" spans="1:9" s="11" customFormat="1" ht="13.7" customHeight="1">
      <c r="A3916" s="135"/>
      <c r="B3916" s="16"/>
      <c r="C3916" s="16"/>
      <c r="D3916" s="16"/>
      <c r="E3916" s="124"/>
      <c r="F3916" s="177" t="s">
        <v>451</v>
      </c>
      <c r="G3916" s="178"/>
      <c r="H3916" s="179"/>
      <c r="I3916" s="200">
        <f>SUM(I3911:I3915)</f>
        <v>562.81999999999994</v>
      </c>
    </row>
    <row r="3917" spans="1:9" s="11" customFormat="1" ht="33.6" customHeight="1">
      <c r="A3917" s="196">
        <v>4535</v>
      </c>
      <c r="B3917" s="110" t="s">
        <v>413</v>
      </c>
      <c r="C3917" s="110" t="s">
        <v>12</v>
      </c>
      <c r="D3917" s="132">
        <v>93396</v>
      </c>
      <c r="E3917" s="111" t="str">
        <f>VLOOKUP(D3917,SERVIÇOS_AGOST!$A$7:$D$7425,2,0)</f>
        <v>BANCADA GRANITO CINZA,  50 X 60 CM, INCL. CUBA DE EMBUTIR OVAL LOUÇA BRANCA 35 X 50 CM, VÁLVULA METAL CROMADO, SIFÃO FLEXÍVEL PVC, ENGATE 30 CM FLEXÍVEL PLÁSTICO E TORNEIRA CROMADA DE MESA, PADRÃO POPULAR - FORNEC. E INSTALAÇÃO. AF_01/2020</v>
      </c>
      <c r="F3917" s="112" t="str">
        <f>VLOOKUP(D3917,SERVIÇOS_AGOST!$A$7:$D$7425,3,0)</f>
        <v>UN</v>
      </c>
      <c r="G3917" s="129">
        <f>VLOOKUP(D3917,SERVIÇOS_AGOST!$A$7:$D$7425,4,0)</f>
        <v>648.23</v>
      </c>
      <c r="H3917" s="114">
        <v>648.23</v>
      </c>
      <c r="I3917" s="115"/>
    </row>
    <row r="3918" spans="1:9" s="11" customFormat="1" ht="13.7" customHeight="1">
      <c r="A3918" s="135"/>
      <c r="B3918" s="16"/>
      <c r="C3918" s="16"/>
      <c r="D3918" s="16"/>
      <c r="E3918" s="50" t="s">
        <v>1532</v>
      </c>
      <c r="F3918" s="216" t="s">
        <v>297</v>
      </c>
      <c r="G3918" s="147">
        <v>1</v>
      </c>
      <c r="H3918" s="119" t="s">
        <v>1326</v>
      </c>
      <c r="I3918" s="51">
        <f>ROUND(H3918*G3918,2)</f>
        <v>9.6999999999999993</v>
      </c>
    </row>
    <row r="3919" spans="1:9" s="11" customFormat="1" ht="17.649999999999999" customHeight="1">
      <c r="A3919" s="135"/>
      <c r="B3919" s="16"/>
      <c r="C3919" s="16"/>
      <c r="D3919" s="16"/>
      <c r="E3919" s="50" t="s">
        <v>1533</v>
      </c>
      <c r="F3919" s="216" t="s">
        <v>297</v>
      </c>
      <c r="G3919" s="147">
        <v>0.6</v>
      </c>
      <c r="H3919" s="119" t="s">
        <v>1534</v>
      </c>
      <c r="I3919" s="51">
        <f>ROUND(H3919*G3919,2)</f>
        <v>233.5</v>
      </c>
    </row>
    <row r="3920" spans="1:9" s="11" customFormat="1" ht="13.7" customHeight="1">
      <c r="A3920" s="135"/>
      <c r="B3920" s="16"/>
      <c r="C3920" s="16"/>
      <c r="D3920" s="16"/>
      <c r="E3920" s="50" t="s">
        <v>1535</v>
      </c>
      <c r="F3920" s="216" t="s">
        <v>297</v>
      </c>
      <c r="G3920" s="147">
        <v>1</v>
      </c>
      <c r="H3920" s="119" t="s">
        <v>1536</v>
      </c>
      <c r="I3920" s="51">
        <f>ROUND(H3920*G3920,2)</f>
        <v>64.73</v>
      </c>
    </row>
    <row r="3921" spans="1:9" s="11" customFormat="1" ht="25.7" customHeight="1">
      <c r="E3921" s="194" t="s">
        <v>1537</v>
      </c>
      <c r="F3921" s="231" t="s">
        <v>297</v>
      </c>
      <c r="G3921" s="260">
        <v>1</v>
      </c>
      <c r="H3921" s="258" t="s">
        <v>1538</v>
      </c>
      <c r="I3921" s="51">
        <f>ROUND(H3921*G3921,2)</f>
        <v>227.16</v>
      </c>
    </row>
    <row r="3922" spans="1:9" s="11" customFormat="1" ht="13.7" customHeight="1">
      <c r="A3922" s="135"/>
      <c r="B3922" s="16"/>
      <c r="C3922" s="16"/>
      <c r="D3922" s="16"/>
      <c r="E3922" s="124"/>
      <c r="F3922" s="177" t="s">
        <v>451</v>
      </c>
      <c r="G3922" s="178"/>
      <c r="H3922" s="179"/>
      <c r="I3922" s="200">
        <f>SUM(I3918:I3921)</f>
        <v>535.09</v>
      </c>
    </row>
    <row r="3923" spans="1:9" s="11" customFormat="1" ht="25.7" customHeight="1">
      <c r="A3923" s="196">
        <v>4536</v>
      </c>
      <c r="B3923" s="110" t="s">
        <v>413</v>
      </c>
      <c r="C3923" s="110" t="s">
        <v>12</v>
      </c>
      <c r="D3923" s="132">
        <v>93442</v>
      </c>
      <c r="E3923" s="111" t="str">
        <f>VLOOKUP(D3923,SERVIÇOS_AGOST!$A$7:$D$7425,2,0)</f>
        <v>BANCADA MÁRMORE BRANCO 150 X 60 CM, COM CUBA DE EMBUTIR DE AÇO, VÁLVULA AMERICANA E SIFÃO TIPO GARRAFA EM METAL , ENGATE FLEXÍVEL 30 CM, TORNEIRA CROMADA, DE MESA, 1/2</v>
      </c>
      <c r="F3923" s="112" t="str">
        <f>VLOOKUP(D3923,SERVIÇOS_AGOST!$A$7:$D$7425,3,0)</f>
        <v>UN</v>
      </c>
      <c r="G3923" s="129">
        <f>VLOOKUP(D3923,SERVIÇOS_AGOST!$A$7:$D$7425,4,0)</f>
        <v>1406.26</v>
      </c>
      <c r="H3923" s="114">
        <v>1406.26</v>
      </c>
      <c r="I3923" s="115"/>
    </row>
    <row r="3924" spans="1:9" s="11" customFormat="1" ht="13.7" customHeight="1">
      <c r="A3924" s="135"/>
      <c r="B3924" s="16"/>
      <c r="C3924" s="16"/>
      <c r="D3924" s="16"/>
      <c r="E3924" s="50" t="s">
        <v>1532</v>
      </c>
      <c r="F3924" s="216" t="s">
        <v>297</v>
      </c>
      <c r="G3924" s="147">
        <v>1</v>
      </c>
      <c r="H3924" s="119" t="s">
        <v>1326</v>
      </c>
      <c r="I3924" s="51">
        <f>ROUND(H3924*G3924,2)</f>
        <v>9.6999999999999993</v>
      </c>
    </row>
    <row r="3925" spans="1:9" s="11" customFormat="1" ht="17.649999999999999" customHeight="1">
      <c r="A3925" s="135"/>
      <c r="B3925" s="16"/>
      <c r="C3925" s="16"/>
      <c r="D3925" s="16"/>
      <c r="E3925" s="50" t="s">
        <v>1539</v>
      </c>
      <c r="F3925" s="216" t="s">
        <v>297</v>
      </c>
      <c r="G3925" s="147">
        <v>1</v>
      </c>
      <c r="H3925" s="214">
        <v>706.41</v>
      </c>
      <c r="I3925" s="51">
        <f>ROUND(H3925*G3925,2)</f>
        <v>706.41</v>
      </c>
    </row>
    <row r="3926" spans="1:9" s="11" customFormat="1" ht="13.7" customHeight="1">
      <c r="A3926" s="135"/>
      <c r="B3926" s="16"/>
      <c r="C3926" s="16"/>
      <c r="D3926" s="16"/>
      <c r="E3926" s="50" t="s">
        <v>1540</v>
      </c>
      <c r="F3926" s="216" t="s">
        <v>297</v>
      </c>
      <c r="G3926" s="147">
        <v>1</v>
      </c>
      <c r="H3926" s="119" t="s">
        <v>1541</v>
      </c>
      <c r="I3926" s="51">
        <f>ROUND(H3926*G3926,2)</f>
        <v>112.41</v>
      </c>
    </row>
    <row r="3927" spans="1:9" s="11" customFormat="1" ht="20.100000000000001" customHeight="1">
      <c r="E3927" s="194" t="s">
        <v>1542</v>
      </c>
      <c r="F3927" s="231" t="s">
        <v>297</v>
      </c>
      <c r="G3927" s="260">
        <v>1</v>
      </c>
      <c r="H3927" s="258" t="s">
        <v>1543</v>
      </c>
      <c r="I3927" s="51">
        <f>ROUND(H3927*G3927,2)</f>
        <v>517.83000000000004</v>
      </c>
    </row>
    <row r="3928" spans="1:9" s="11" customFormat="1" ht="13.7" customHeight="1">
      <c r="A3928" s="135"/>
      <c r="B3928" s="16"/>
      <c r="C3928" s="16"/>
      <c r="D3928" s="16"/>
      <c r="E3928" s="124"/>
      <c r="F3928" s="177" t="s">
        <v>451</v>
      </c>
      <c r="G3928" s="178"/>
      <c r="H3928" s="179"/>
      <c r="I3928" s="200">
        <f>SUM(I3924:I3927)</f>
        <v>1346.35</v>
      </c>
    </row>
    <row r="3929" spans="1:9" s="11" customFormat="1" ht="17.649999999999999" customHeight="1">
      <c r="A3929" s="196">
        <v>4537</v>
      </c>
      <c r="B3929" s="110" t="s">
        <v>413</v>
      </c>
      <c r="C3929" s="110" t="s">
        <v>12</v>
      </c>
      <c r="D3929" s="132">
        <v>95469</v>
      </c>
      <c r="E3929" s="111" t="str">
        <f>VLOOKUP(D3929,SERVIÇOS_AGOST!$A$7:$D$7425,2,0)</f>
        <v>VASO SANITARIO SIFONADO CONVENCIONAL COM  LOUÇA BRANCA - FORNECIMENTO E INSTALAÇÃO. AF_01/2020</v>
      </c>
      <c r="F3929" s="112" t="str">
        <f>VLOOKUP(D3929,SERVIÇOS_AGOST!$A$7:$D$7425,3,0)</f>
        <v>UN</v>
      </c>
      <c r="G3929" s="129">
        <f>VLOOKUP(D3929,SERVIÇOS_AGOST!$A$7:$D$7425,4,0)</f>
        <v>265.39</v>
      </c>
      <c r="H3929" s="114">
        <v>265.39</v>
      </c>
      <c r="I3929" s="115"/>
    </row>
    <row r="3930" spans="1:9" s="11" customFormat="1" ht="17.649999999999999" customHeight="1">
      <c r="A3930" s="135"/>
      <c r="B3930" s="16"/>
      <c r="C3930" s="16"/>
      <c r="D3930" s="16"/>
      <c r="E3930" s="50" t="s">
        <v>1523</v>
      </c>
      <c r="F3930" s="216" t="s">
        <v>297</v>
      </c>
      <c r="G3930" s="147">
        <v>1</v>
      </c>
      <c r="H3930" s="119" t="s">
        <v>1524</v>
      </c>
      <c r="I3930" s="51">
        <f t="shared" ref="I3930:I3935" si="159">ROUND(H3930*G3930,2)</f>
        <v>25.04</v>
      </c>
    </row>
    <row r="3931" spans="1:9" s="11" customFormat="1" ht="13.7" customHeight="1">
      <c r="A3931" s="135"/>
      <c r="B3931" s="16"/>
      <c r="C3931" s="16"/>
      <c r="D3931" s="16"/>
      <c r="E3931" s="50" t="s">
        <v>1525</v>
      </c>
      <c r="F3931" s="216" t="s">
        <v>297</v>
      </c>
      <c r="G3931" s="147">
        <v>1</v>
      </c>
      <c r="H3931" s="119" t="s">
        <v>1526</v>
      </c>
      <c r="I3931" s="51">
        <f t="shared" si="159"/>
        <v>11.72</v>
      </c>
    </row>
    <row r="3932" spans="1:9" s="11" customFormat="1" ht="17.649999999999999" customHeight="1">
      <c r="A3932" s="135"/>
      <c r="B3932" s="16"/>
      <c r="C3932" s="16"/>
      <c r="D3932" s="16"/>
      <c r="E3932" s="50" t="s">
        <v>1544</v>
      </c>
      <c r="F3932" s="216" t="s">
        <v>297</v>
      </c>
      <c r="G3932" s="147">
        <v>1</v>
      </c>
      <c r="H3932" s="214">
        <v>187.5</v>
      </c>
      <c r="I3932" s="51">
        <f t="shared" si="159"/>
        <v>187.5</v>
      </c>
    </row>
    <row r="3933" spans="1:9" s="11" customFormat="1" ht="13.7" customHeight="1">
      <c r="E3933" s="194" t="s">
        <v>1518</v>
      </c>
      <c r="F3933" s="231" t="s">
        <v>476</v>
      </c>
      <c r="G3933" s="260">
        <v>0.08</v>
      </c>
      <c r="H3933" s="258" t="s">
        <v>1519</v>
      </c>
      <c r="I3933" s="51">
        <f t="shared" si="159"/>
        <v>9.89</v>
      </c>
    </row>
    <row r="3934" spans="1:9" s="11" customFormat="1" ht="13.7" customHeight="1">
      <c r="A3934" s="135"/>
      <c r="B3934" s="16"/>
      <c r="C3934" s="16"/>
      <c r="D3934" s="16"/>
      <c r="E3934" s="50" t="s">
        <v>1260</v>
      </c>
      <c r="F3934" s="216" t="s">
        <v>464</v>
      </c>
      <c r="G3934" s="147">
        <v>0.4</v>
      </c>
      <c r="H3934" s="214">
        <v>18.260000000000002</v>
      </c>
      <c r="I3934" s="51">
        <f t="shared" si="159"/>
        <v>7.3</v>
      </c>
    </row>
    <row r="3935" spans="1:9" s="11" customFormat="1" ht="13.7" customHeight="1">
      <c r="A3935" s="135"/>
      <c r="B3935" s="16"/>
      <c r="C3935" s="16"/>
      <c r="D3935" s="16"/>
      <c r="E3935" s="50" t="s">
        <v>483</v>
      </c>
      <c r="F3935" s="216" t="s">
        <v>464</v>
      </c>
      <c r="G3935" s="147">
        <v>0.3</v>
      </c>
      <c r="H3935" s="133" t="s">
        <v>485</v>
      </c>
      <c r="I3935" s="51">
        <f t="shared" si="159"/>
        <v>4.34</v>
      </c>
    </row>
    <row r="3936" spans="1:9" s="11" customFormat="1" ht="13.7" customHeight="1">
      <c r="A3936" s="135"/>
      <c r="B3936" s="16"/>
      <c r="C3936" s="16"/>
      <c r="D3936" s="16"/>
      <c r="E3936" s="124"/>
      <c r="F3936" s="177" t="s">
        <v>451</v>
      </c>
      <c r="G3936" s="178"/>
      <c r="H3936" s="179"/>
      <c r="I3936" s="200">
        <f>SUM(I3930:I3935)</f>
        <v>245.79</v>
      </c>
    </row>
    <row r="3937" spans="1:9" s="11" customFormat="1" ht="25.7" customHeight="1">
      <c r="A3937" s="196">
        <v>4538</v>
      </c>
      <c r="B3937" s="110" t="s">
        <v>413</v>
      </c>
      <c r="C3937" s="110" t="s">
        <v>12</v>
      </c>
      <c r="D3937" s="132">
        <v>86932</v>
      </c>
      <c r="E3937" s="111" t="str">
        <f>VLOOKUP(D3937,SERVIÇOS_AGOST!$A$7:$D$7425,2,0)</f>
        <v>VASO SANITÁRIO SIFONADO COM CAIXA ACOPLADA LOUÇA BRANCA - PADRÃO MÉDIO, INCLUSO ENGATE FLEXÍVEL EM METAL CROMADO, 1/2  X 40CM - FORNECIMENTO E INSTALAÇÃO. AF_01/2020</v>
      </c>
      <c r="F3937" s="112" t="str">
        <f>VLOOKUP(D3937,SERVIÇOS_AGOST!$A$7:$D$7425,3,0)</f>
        <v>UN</v>
      </c>
      <c r="G3937" s="129">
        <f>VLOOKUP(D3937,SERVIÇOS_AGOST!$A$7:$D$7425,4,0)</f>
        <v>510.99</v>
      </c>
      <c r="H3937" s="114">
        <v>510.99</v>
      </c>
      <c r="I3937" s="115"/>
    </row>
    <row r="3938" spans="1:9" s="11" customFormat="1" ht="13.7" customHeight="1">
      <c r="A3938" s="135"/>
      <c r="B3938" s="16"/>
      <c r="C3938" s="16"/>
      <c r="D3938" s="16"/>
      <c r="E3938" s="50" t="s">
        <v>1545</v>
      </c>
      <c r="F3938" s="216" t="s">
        <v>297</v>
      </c>
      <c r="G3938" s="147">
        <v>1</v>
      </c>
      <c r="H3938" s="119" t="s">
        <v>1546</v>
      </c>
      <c r="I3938" s="51">
        <f>ROUND(H3938*G3938,2)</f>
        <v>59.9</v>
      </c>
    </row>
    <row r="3939" spans="1:9" s="11" customFormat="1" ht="17.649999999999999" customHeight="1">
      <c r="E3939" s="194" t="s">
        <v>1547</v>
      </c>
      <c r="F3939" s="231" t="s">
        <v>297</v>
      </c>
      <c r="G3939" s="257" t="s">
        <v>1147</v>
      </c>
      <c r="H3939" s="263">
        <v>416.5</v>
      </c>
      <c r="I3939" s="51">
        <f>ROUND(H3939*G3939,2)</f>
        <v>416.5</v>
      </c>
    </row>
    <row r="3940" spans="1:9" s="11" customFormat="1" ht="13.7" customHeight="1">
      <c r="A3940" s="135"/>
      <c r="B3940" s="16"/>
      <c r="C3940" s="16"/>
      <c r="D3940" s="16"/>
      <c r="E3940" s="124"/>
      <c r="F3940" s="177" t="s">
        <v>451</v>
      </c>
      <c r="G3940" s="178"/>
      <c r="H3940" s="179"/>
      <c r="I3940" s="200">
        <f>SUM(I3938:I3939)</f>
        <v>476.4</v>
      </c>
    </row>
    <row r="3941" spans="1:9" s="11" customFormat="1" ht="25.7" customHeight="1">
      <c r="A3941" s="196">
        <v>4539</v>
      </c>
      <c r="B3941" s="110" t="s">
        <v>413</v>
      </c>
      <c r="C3941" s="110" t="s">
        <v>12</v>
      </c>
      <c r="D3941" s="132">
        <v>95470</v>
      </c>
      <c r="E3941" s="111" t="str">
        <f>VLOOKUP(D3941,SERVIÇOS_AGOST!$A$7:$D$7425,2,0)</f>
        <v>VASO SANITARIO SIFONADO CONVENCIONAL COM LOUÇA BRANCA, INCLUSO CONJUNTO DE LIGAÇÃO PARA BACIA SANITÁRIA AJUSTÁVEL - FORNECIMENTO E INSTALAÇÃO. AF_10/2016</v>
      </c>
      <c r="F3941" s="112" t="str">
        <f>VLOOKUP(D3941,SERVIÇOS_AGOST!$A$7:$D$7425,3,0)</f>
        <v>UN</v>
      </c>
      <c r="G3941" s="129">
        <f>VLOOKUP(D3941,SERVIÇOS_AGOST!$A$7:$D$7425,4,0)</f>
        <v>274.77999999999997</v>
      </c>
      <c r="H3941" s="114">
        <v>274.77999999999997</v>
      </c>
      <c r="I3941" s="115"/>
    </row>
    <row r="3942" spans="1:9" s="11" customFormat="1" ht="17.649999999999999" customHeight="1">
      <c r="A3942" s="135"/>
      <c r="B3942" s="16"/>
      <c r="C3942" s="16"/>
      <c r="D3942" s="16"/>
      <c r="E3942" s="50" t="s">
        <v>1548</v>
      </c>
      <c r="F3942" s="216" t="s">
        <v>297</v>
      </c>
      <c r="G3942" s="147">
        <v>1</v>
      </c>
      <c r="H3942" s="119" t="s">
        <v>1474</v>
      </c>
      <c r="I3942" s="51">
        <f>ROUND(H3942*G3942,2)</f>
        <v>8.51</v>
      </c>
    </row>
    <row r="3943" spans="1:9" s="11" customFormat="1" ht="17.649999999999999" customHeight="1">
      <c r="A3943" s="135"/>
      <c r="B3943" s="16"/>
      <c r="C3943" s="16"/>
      <c r="D3943" s="16"/>
      <c r="E3943" s="50" t="s">
        <v>1549</v>
      </c>
      <c r="F3943" s="216" t="s">
        <v>297</v>
      </c>
      <c r="G3943" s="147">
        <v>1</v>
      </c>
      <c r="H3943" s="214">
        <v>225.4</v>
      </c>
      <c r="I3943" s="51">
        <f>ROUND(H3943*G3943,2)</f>
        <v>225.4</v>
      </c>
    </row>
    <row r="3944" spans="1:9" s="11" customFormat="1" ht="13.7" customHeight="1">
      <c r="A3944" s="135"/>
      <c r="B3944" s="16"/>
      <c r="C3944" s="16"/>
      <c r="D3944" s="16"/>
      <c r="E3944" s="124"/>
      <c r="F3944" s="177" t="s">
        <v>451</v>
      </c>
      <c r="G3944" s="178"/>
      <c r="H3944" s="179"/>
      <c r="I3944" s="200">
        <f>SUM(I3942:I3943)</f>
        <v>233.91</v>
      </c>
    </row>
    <row r="3945" spans="1:9" s="11" customFormat="1" ht="20.100000000000001" customHeight="1">
      <c r="A3945" s="196">
        <v>4540</v>
      </c>
      <c r="B3945" s="110" t="s">
        <v>413</v>
      </c>
      <c r="C3945" s="110" t="s">
        <v>12</v>
      </c>
      <c r="D3945" s="132">
        <v>95471</v>
      </c>
      <c r="E3945" s="111" t="str">
        <f>VLOOKUP(D3945,SERVIÇOS_AGOST!$A$7:$D$7425,2,0)</f>
        <v>VASO SANITARIO SIFONADO CONVENCIONAL PARA PCD SEM FURO FRONTAL COM  LOUÇA BRANCA SEM ASSENTO -  FORNECIMENTO E INSTALAÇÃO. AF_01/2020</v>
      </c>
      <c r="F3945" s="112" t="str">
        <f>VLOOKUP(D3945,SERVIÇOS_AGOST!$A$7:$D$7425,3,0)</f>
        <v>UN</v>
      </c>
      <c r="G3945" s="129">
        <f>VLOOKUP(D3945,SERVIÇOS_AGOST!$A$7:$D$7425,4,0)</f>
        <v>677.3</v>
      </c>
      <c r="H3945" s="114">
        <v>677.3</v>
      </c>
      <c r="I3945" s="115"/>
    </row>
    <row r="3946" spans="1:9" s="11" customFormat="1" ht="17.649999999999999" customHeight="1">
      <c r="A3946" s="135"/>
      <c r="B3946" s="16"/>
      <c r="C3946" s="16"/>
      <c r="D3946" s="16"/>
      <c r="E3946" s="50" t="s">
        <v>1523</v>
      </c>
      <c r="F3946" s="216" t="s">
        <v>297</v>
      </c>
      <c r="G3946" s="147">
        <v>1</v>
      </c>
      <c r="H3946" s="119" t="s">
        <v>1524</v>
      </c>
      <c r="I3946" s="51">
        <f t="shared" ref="I3946:I3951" si="160">ROUND(H3946*G3946,2)</f>
        <v>25.04</v>
      </c>
    </row>
    <row r="3947" spans="1:9" s="11" customFormat="1" ht="13.7" customHeight="1">
      <c r="A3947" s="135"/>
      <c r="B3947" s="16"/>
      <c r="C3947" s="16"/>
      <c r="D3947" s="16"/>
      <c r="E3947" s="50" t="s">
        <v>1525</v>
      </c>
      <c r="F3947" s="216" t="s">
        <v>297</v>
      </c>
      <c r="G3947" s="147">
        <v>1</v>
      </c>
      <c r="H3947" s="119" t="s">
        <v>1526</v>
      </c>
      <c r="I3947" s="51">
        <f t="shared" si="160"/>
        <v>11.72</v>
      </c>
    </row>
    <row r="3948" spans="1:9" s="11" customFormat="1" ht="17.649999999999999" customHeight="1">
      <c r="A3948" s="135"/>
      <c r="B3948" s="16"/>
      <c r="C3948" s="16"/>
      <c r="D3948" s="16"/>
      <c r="E3948" s="50" t="s">
        <v>1550</v>
      </c>
      <c r="F3948" s="216" t="s">
        <v>297</v>
      </c>
      <c r="G3948" s="147">
        <v>1</v>
      </c>
      <c r="H3948" s="214">
        <v>581.5</v>
      </c>
      <c r="I3948" s="51">
        <f t="shared" si="160"/>
        <v>581.5</v>
      </c>
    </row>
    <row r="3949" spans="1:9" s="11" customFormat="1" ht="13.7" customHeight="1">
      <c r="A3949" s="135"/>
      <c r="B3949" s="16"/>
      <c r="C3949" s="16"/>
      <c r="D3949" s="16"/>
      <c r="E3949" s="50" t="s">
        <v>1518</v>
      </c>
      <c r="F3949" s="216" t="s">
        <v>476</v>
      </c>
      <c r="G3949" s="147">
        <v>8.8099999999999998E-2</v>
      </c>
      <c r="H3949" s="119" t="s">
        <v>1519</v>
      </c>
      <c r="I3949" s="51">
        <f t="shared" si="160"/>
        <v>10.9</v>
      </c>
    </row>
    <row r="3950" spans="1:9" s="11" customFormat="1" ht="13.7" customHeight="1">
      <c r="A3950" s="135"/>
      <c r="B3950" s="16"/>
      <c r="C3950" s="16"/>
      <c r="D3950" s="16"/>
      <c r="E3950" s="50" t="s">
        <v>1260</v>
      </c>
      <c r="F3950" s="216" t="s">
        <v>464</v>
      </c>
      <c r="G3950" s="147">
        <v>1.1539999999999999</v>
      </c>
      <c r="H3950" s="214">
        <v>18.260000000000002</v>
      </c>
      <c r="I3950" s="51">
        <f t="shared" si="160"/>
        <v>21.07</v>
      </c>
    </row>
    <row r="3951" spans="1:9" s="11" customFormat="1" ht="13.7" customHeight="1">
      <c r="E3951" s="194" t="s">
        <v>483</v>
      </c>
      <c r="F3951" s="231" t="s">
        <v>464</v>
      </c>
      <c r="G3951" s="259">
        <v>0.5</v>
      </c>
      <c r="H3951" s="133" t="s">
        <v>485</v>
      </c>
      <c r="I3951" s="51">
        <f t="shared" si="160"/>
        <v>7.24</v>
      </c>
    </row>
    <row r="3952" spans="1:9" s="11" customFormat="1" ht="13.7" customHeight="1">
      <c r="A3952" s="135"/>
      <c r="B3952" s="16"/>
      <c r="C3952" s="16"/>
      <c r="D3952" s="16"/>
      <c r="E3952" s="124"/>
      <c r="F3952" s="177" t="s">
        <v>451</v>
      </c>
      <c r="G3952" s="178"/>
      <c r="H3952" s="179"/>
      <c r="I3952" s="200">
        <f>SUM(I3946:I3951)</f>
        <v>657.47</v>
      </c>
    </row>
    <row r="3953" spans="1:9" s="11" customFormat="1" ht="25.7" customHeight="1">
      <c r="A3953" s="196">
        <v>4541</v>
      </c>
      <c r="B3953" s="110" t="s">
        <v>413</v>
      </c>
      <c r="C3953" s="110" t="s">
        <v>12</v>
      </c>
      <c r="D3953" s="132">
        <v>95472</v>
      </c>
      <c r="E3953" s="111" t="str">
        <f>VLOOKUP(D3953,SERVIÇOS_AGOST!$A$7:$D$7425,2,0)</f>
        <v>VASO SANITARIO SIFONADO CONVENCIONAL PARA PCD SEM FURO FRONTAL COM LOUÇA BRANCA SEM ASSENTO, INCLUSO CONJUNTO DE LIGAÇÃO PARA BACIA SANITÁRIA AJUSTÁVEL - FORNECIMENTO E INSTALAÇÃO. AF_01/2020</v>
      </c>
      <c r="F3953" s="112" t="str">
        <f>VLOOKUP(D3953,SERVIÇOS_AGOST!$A$7:$D$7425,3,0)</f>
        <v>UN</v>
      </c>
      <c r="G3953" s="129">
        <f>VLOOKUP(D3953,SERVIÇOS_AGOST!$A$7:$D$7425,4,0)</f>
        <v>686.69</v>
      </c>
      <c r="H3953" s="114">
        <v>686.69</v>
      </c>
      <c r="I3953" s="115"/>
    </row>
    <row r="3954" spans="1:9" s="11" customFormat="1" ht="17.649999999999999" customHeight="1">
      <c r="A3954" s="135"/>
      <c r="B3954" s="16"/>
      <c r="C3954" s="16"/>
      <c r="D3954" s="16"/>
      <c r="E3954" s="50" t="s">
        <v>1548</v>
      </c>
      <c r="F3954" s="216" t="s">
        <v>297</v>
      </c>
      <c r="G3954" s="147">
        <v>1</v>
      </c>
      <c r="H3954" s="119" t="s">
        <v>1474</v>
      </c>
      <c r="I3954" s="51">
        <f>ROUND(H3954*G3954,2)</f>
        <v>8.51</v>
      </c>
    </row>
    <row r="3955" spans="1:9" s="11" customFormat="1" ht="17.649999999999999" customHeight="1">
      <c r="A3955" s="135"/>
      <c r="B3955" s="16"/>
      <c r="C3955" s="16"/>
      <c r="D3955" s="16"/>
      <c r="E3955" s="50" t="s">
        <v>1551</v>
      </c>
      <c r="F3955" s="216" t="s">
        <v>297</v>
      </c>
      <c r="G3955" s="147">
        <v>1</v>
      </c>
      <c r="H3955" s="214">
        <v>623</v>
      </c>
      <c r="I3955" s="51">
        <f>ROUND(H3955*G3955,2)</f>
        <v>623</v>
      </c>
    </row>
    <row r="3956" spans="1:9" s="11" customFormat="1" ht="13.7" customHeight="1">
      <c r="A3956" s="135"/>
      <c r="B3956" s="16"/>
      <c r="C3956" s="16"/>
      <c r="D3956" s="16"/>
      <c r="E3956" s="124"/>
      <c r="F3956" s="177" t="s">
        <v>451</v>
      </c>
      <c r="G3956" s="178"/>
      <c r="H3956" s="179"/>
      <c r="I3956" s="200">
        <f>SUM(I3954:I3955)</f>
        <v>631.51</v>
      </c>
    </row>
    <row r="3957" spans="1:9" s="11" customFormat="1" ht="30" customHeight="1">
      <c r="A3957" s="196">
        <v>4542</v>
      </c>
      <c r="B3957" s="110" t="s">
        <v>413</v>
      </c>
      <c r="C3957" s="110" t="s">
        <v>12</v>
      </c>
      <c r="D3957" s="132">
        <v>95543</v>
      </c>
      <c r="E3957" s="111" t="str">
        <f>VLOOKUP(D3957,SERVIÇOS_AGOST!$A$7:$D$7425,2,0)</f>
        <v>PORTA TOALHA BANHO EM METAL CROMADO, TIPO BARRA, INCLUSO FIXAÇÃO. AF_01/2020</v>
      </c>
      <c r="F3957" s="112" t="str">
        <f>VLOOKUP(D3957,SERVIÇOS_AGOST!$A$7:$D$7425,3,0)</f>
        <v>UN</v>
      </c>
      <c r="G3957" s="129">
        <f>VLOOKUP(D3957,SERVIÇOS_AGOST!$A$7:$D$7425,4,0)</f>
        <v>77.790000000000006</v>
      </c>
      <c r="H3957" s="114">
        <v>77.790000000000006</v>
      </c>
      <c r="I3957" s="115"/>
    </row>
    <row r="3958" spans="1:9" s="11" customFormat="1" ht="13.7" customHeight="1">
      <c r="A3958" s="135"/>
      <c r="B3958" s="16"/>
      <c r="C3958" s="16"/>
      <c r="D3958" s="16"/>
      <c r="E3958" s="50" t="s">
        <v>1552</v>
      </c>
      <c r="F3958" s="216" t="s">
        <v>297</v>
      </c>
      <c r="G3958" s="147">
        <v>1</v>
      </c>
      <c r="H3958" s="214">
        <v>64.44</v>
      </c>
      <c r="I3958" s="51">
        <f>ROUND(H3958*G3958,2)</f>
        <v>64.44</v>
      </c>
    </row>
    <row r="3959" spans="1:9" s="11" customFormat="1" ht="13.7" customHeight="1">
      <c r="A3959" s="135"/>
      <c r="B3959" s="16"/>
      <c r="C3959" s="16"/>
      <c r="D3959" s="16"/>
      <c r="E3959" s="50" t="s">
        <v>1260</v>
      </c>
      <c r="F3959" s="216" t="s">
        <v>464</v>
      </c>
      <c r="G3959" s="147">
        <v>0.1</v>
      </c>
      <c r="H3959" s="214">
        <v>18.260000000000002</v>
      </c>
      <c r="I3959" s="51">
        <f>ROUND(H3959*G3959,2)</f>
        <v>1.83</v>
      </c>
    </row>
    <row r="3960" spans="1:9" s="11" customFormat="1" ht="13.7" customHeight="1">
      <c r="A3960" s="135"/>
      <c r="B3960" s="16"/>
      <c r="C3960" s="16"/>
      <c r="D3960" s="16"/>
      <c r="E3960" s="50" t="s">
        <v>483</v>
      </c>
      <c r="F3960" s="216" t="s">
        <v>464</v>
      </c>
      <c r="G3960" s="147">
        <v>0.1</v>
      </c>
      <c r="H3960" s="133" t="s">
        <v>485</v>
      </c>
      <c r="I3960" s="51">
        <f>ROUND(H3960*G3960,2)</f>
        <v>1.45</v>
      </c>
    </row>
    <row r="3961" spans="1:9" s="11" customFormat="1" ht="13.7" customHeight="1">
      <c r="A3961" s="135"/>
      <c r="B3961" s="16"/>
      <c r="C3961" s="16"/>
      <c r="D3961" s="16"/>
      <c r="E3961" s="124"/>
      <c r="F3961" s="177" t="s">
        <v>451</v>
      </c>
      <c r="G3961" s="178"/>
      <c r="H3961" s="179"/>
      <c r="I3961" s="200">
        <f>SUM(I3958:I3960)</f>
        <v>67.72</v>
      </c>
    </row>
    <row r="3962" spans="1:9" s="11" customFormat="1" ht="17.649999999999999" customHeight="1">
      <c r="A3962" s="196">
        <v>4543</v>
      </c>
      <c r="B3962" s="110" t="s">
        <v>413</v>
      </c>
      <c r="C3962" s="110" t="s">
        <v>12</v>
      </c>
      <c r="D3962" s="132">
        <v>95544</v>
      </c>
      <c r="E3962" s="111" t="str">
        <f>VLOOKUP(D3962,SERVIÇOS_AGOST!$A$7:$D$7425,2,0)</f>
        <v>PAPELEIRA DE PAREDE EM METAL CROMADO SEM TAMPA, INCLUSO FIXAÇÃO. AF_01/2020</v>
      </c>
      <c r="F3962" s="112" t="str">
        <f>VLOOKUP(D3962,SERVIÇOS_AGOST!$A$7:$D$7425,3,0)</f>
        <v>UN</v>
      </c>
      <c r="G3962" s="129">
        <f>VLOOKUP(D3962,SERVIÇOS_AGOST!$A$7:$D$7425,4,0)</f>
        <v>60.48</v>
      </c>
      <c r="H3962" s="114">
        <v>60.48</v>
      </c>
      <c r="I3962" s="115"/>
    </row>
    <row r="3963" spans="1:9" s="11" customFormat="1" ht="20.100000000000001" customHeight="1">
      <c r="E3963" s="194" t="s">
        <v>1553</v>
      </c>
      <c r="F3963" s="231" t="s">
        <v>297</v>
      </c>
      <c r="G3963" s="260">
        <v>1</v>
      </c>
      <c r="H3963" s="263">
        <v>48</v>
      </c>
      <c r="I3963" s="51">
        <f>ROUND(H3963*G3963,2)</f>
        <v>48</v>
      </c>
    </row>
    <row r="3964" spans="1:9" s="11" customFormat="1" ht="13.7" customHeight="1">
      <c r="A3964" s="135"/>
      <c r="B3964" s="16"/>
      <c r="C3964" s="16"/>
      <c r="D3964" s="16"/>
      <c r="E3964" s="50" t="s">
        <v>1260</v>
      </c>
      <c r="F3964" s="216" t="s">
        <v>464</v>
      </c>
      <c r="G3964" s="147">
        <v>0.3</v>
      </c>
      <c r="H3964" s="214">
        <v>18.260000000000002</v>
      </c>
      <c r="I3964" s="51">
        <f>ROUND(H3964*G3964,2)</f>
        <v>5.48</v>
      </c>
    </row>
    <row r="3965" spans="1:9" s="11" customFormat="1" ht="13.7" customHeight="1">
      <c r="A3965" s="135"/>
      <c r="B3965" s="16"/>
      <c r="C3965" s="16"/>
      <c r="D3965" s="16"/>
      <c r="E3965" s="50" t="s">
        <v>483</v>
      </c>
      <c r="F3965" s="216" t="s">
        <v>464</v>
      </c>
      <c r="G3965" s="147">
        <v>9.9599999999999994E-2</v>
      </c>
      <c r="H3965" s="133" t="s">
        <v>485</v>
      </c>
      <c r="I3965" s="51">
        <f>ROUND(H3965*G3965,2)</f>
        <v>1.44</v>
      </c>
    </row>
    <row r="3966" spans="1:9" s="11" customFormat="1" ht="13.7" customHeight="1">
      <c r="A3966" s="135"/>
      <c r="B3966" s="16"/>
      <c r="C3966" s="16"/>
      <c r="D3966" s="16"/>
      <c r="E3966" s="124"/>
      <c r="F3966" s="177" t="s">
        <v>451</v>
      </c>
      <c r="G3966" s="178"/>
      <c r="H3966" s="179"/>
      <c r="I3966" s="200">
        <f>SUM(I3963:I3965)</f>
        <v>54.92</v>
      </c>
    </row>
    <row r="3967" spans="1:9" s="11" customFormat="1" ht="17.649999999999999" customHeight="1">
      <c r="A3967" s="196">
        <v>4544</v>
      </c>
      <c r="B3967" s="110" t="s">
        <v>413</v>
      </c>
      <c r="C3967" s="110" t="s">
        <v>12</v>
      </c>
      <c r="D3967" s="132">
        <v>95545</v>
      </c>
      <c r="E3967" s="111" t="str">
        <f>VLOOKUP(D3967,SERVIÇOS_AGOST!$A$7:$D$7425,2,0)</f>
        <v>SABONETEIRA DE PAREDE EM METAL CROMADO, INCLUSO FIXAÇÃO. AF_01/2020</v>
      </c>
      <c r="F3967" s="112" t="str">
        <f>VLOOKUP(D3967,SERVIÇOS_AGOST!$A$7:$D$7425,3,0)</f>
        <v>UN</v>
      </c>
      <c r="G3967" s="129">
        <f>VLOOKUP(D3967,SERVIÇOS_AGOST!$A$7:$D$7425,4,0)</f>
        <v>59.14</v>
      </c>
      <c r="H3967" s="114">
        <v>59.14</v>
      </c>
      <c r="I3967" s="115"/>
    </row>
    <row r="3968" spans="1:9" s="11" customFormat="1" ht="13.7" customHeight="1">
      <c r="A3968" s="135"/>
      <c r="B3968" s="16"/>
      <c r="C3968" s="16"/>
      <c r="D3968" s="16"/>
      <c r="E3968" s="50" t="s">
        <v>1554</v>
      </c>
      <c r="F3968" s="216" t="s">
        <v>297</v>
      </c>
      <c r="G3968" s="147">
        <v>1</v>
      </c>
      <c r="H3968" s="214">
        <v>48</v>
      </c>
      <c r="I3968" s="51">
        <f>ROUND(H3968*G3968,2)</f>
        <v>48</v>
      </c>
    </row>
    <row r="3969" spans="1:9" s="11" customFormat="1" ht="13.7" customHeight="1">
      <c r="E3969" s="194" t="s">
        <v>1260</v>
      </c>
      <c r="F3969" s="231" t="s">
        <v>464</v>
      </c>
      <c r="G3969" s="259">
        <v>0.2</v>
      </c>
      <c r="H3969" s="214">
        <v>18.260000000000002</v>
      </c>
      <c r="I3969" s="51">
        <f>ROUND(H3969*G3969,2)</f>
        <v>3.65</v>
      </c>
    </row>
    <row r="3970" spans="1:9" s="11" customFormat="1" ht="13.7" customHeight="1">
      <c r="A3970" s="135"/>
      <c r="B3970" s="16"/>
      <c r="C3970" s="16"/>
      <c r="D3970" s="16"/>
      <c r="E3970" s="50" t="s">
        <v>483</v>
      </c>
      <c r="F3970" s="216" t="s">
        <v>464</v>
      </c>
      <c r="G3970" s="147">
        <v>9.9599999999999994E-2</v>
      </c>
      <c r="H3970" s="133" t="s">
        <v>485</v>
      </c>
      <c r="I3970" s="51">
        <f>ROUND(H3970*G3970,2)</f>
        <v>1.44</v>
      </c>
    </row>
    <row r="3971" spans="1:9" s="11" customFormat="1" ht="13.7" customHeight="1">
      <c r="A3971" s="135"/>
      <c r="B3971" s="16"/>
      <c r="C3971" s="16"/>
      <c r="D3971" s="16"/>
      <c r="E3971" s="124"/>
      <c r="F3971" s="177" t="s">
        <v>451</v>
      </c>
      <c r="G3971" s="178"/>
      <c r="H3971" s="179"/>
      <c r="I3971" s="200">
        <f>SUM(I3968:I3970)</f>
        <v>53.089999999999996</v>
      </c>
    </row>
    <row r="3972" spans="1:9" s="11" customFormat="1" ht="17.649999999999999" customHeight="1">
      <c r="A3972" s="196">
        <v>4545</v>
      </c>
      <c r="B3972" s="110" t="s">
        <v>413</v>
      </c>
      <c r="C3972" s="110" t="s">
        <v>12</v>
      </c>
      <c r="D3972" s="132">
        <v>95546</v>
      </c>
      <c r="E3972" s="111" t="str">
        <f>VLOOKUP(D3972,SERVIÇOS_AGOST!$A$7:$D$7425,2,0)</f>
        <v>KIT DE ACESSORIOS PARA BANHEIRO EM METAL CROMADO, 5 PECAS, INCLUSO FIXAÇÃO. AF_01/2020</v>
      </c>
      <c r="F3972" s="112" t="str">
        <f>VLOOKUP(D3972,SERVIÇOS_AGOST!$A$7:$D$7425,3,0)</f>
        <v>UN</v>
      </c>
      <c r="G3972" s="129">
        <f>VLOOKUP(D3972,SERVIÇOS_AGOST!$A$7:$D$7425,4,0)</f>
        <v>180.17</v>
      </c>
      <c r="H3972" s="114">
        <v>180.17</v>
      </c>
      <c r="I3972" s="115"/>
    </row>
    <row r="3973" spans="1:9" s="11" customFormat="1" ht="13.7" customHeight="1">
      <c r="A3973" s="135"/>
      <c r="B3973" s="16"/>
      <c r="C3973" s="16"/>
      <c r="D3973" s="16"/>
      <c r="E3973" s="50" t="s">
        <v>1555</v>
      </c>
      <c r="F3973" s="216" t="s">
        <v>297</v>
      </c>
      <c r="G3973" s="147">
        <v>1</v>
      </c>
      <c r="H3973" s="214">
        <v>130</v>
      </c>
      <c r="I3973" s="51">
        <f>ROUND(H3973*G3973,2)</f>
        <v>130</v>
      </c>
    </row>
    <row r="3974" spans="1:9" s="11" customFormat="1" ht="13.7" customHeight="1">
      <c r="A3974" s="135"/>
      <c r="B3974" s="16"/>
      <c r="C3974" s="16"/>
      <c r="D3974" s="16"/>
      <c r="E3974" s="50" t="s">
        <v>1260</v>
      </c>
      <c r="F3974" s="216" t="s">
        <v>464</v>
      </c>
      <c r="G3974" s="147">
        <v>0.8</v>
      </c>
      <c r="H3974" s="214">
        <v>18.260000000000002</v>
      </c>
      <c r="I3974" s="51">
        <f>ROUND(H3974*G3974,2)</f>
        <v>14.61</v>
      </c>
    </row>
    <row r="3975" spans="1:9" s="11" customFormat="1" ht="13.7" customHeight="1">
      <c r="E3975" s="194" t="s">
        <v>483</v>
      </c>
      <c r="F3975" s="231" t="s">
        <v>464</v>
      </c>
      <c r="G3975" s="259">
        <v>0.5</v>
      </c>
      <c r="H3975" s="133" t="s">
        <v>485</v>
      </c>
      <c r="I3975" s="51">
        <f>ROUND(H3975*G3975,2)</f>
        <v>7.24</v>
      </c>
    </row>
    <row r="3976" spans="1:9" s="11" customFormat="1" ht="13.7" customHeight="1">
      <c r="A3976" s="135"/>
      <c r="B3976" s="16"/>
      <c r="C3976" s="16"/>
      <c r="D3976" s="16"/>
      <c r="E3976" s="124"/>
      <c r="F3976" s="177" t="s">
        <v>451</v>
      </c>
      <c r="G3976" s="178"/>
      <c r="H3976" s="179"/>
      <c r="I3976" s="200">
        <f>SUM(I3973:I3975)</f>
        <v>151.85000000000002</v>
      </c>
    </row>
    <row r="3977" spans="1:9" s="11" customFormat="1" ht="25.7" customHeight="1">
      <c r="A3977" s="196">
        <v>4546</v>
      </c>
      <c r="B3977" s="110" t="s">
        <v>413</v>
      </c>
      <c r="C3977" s="110" t="s">
        <v>12</v>
      </c>
      <c r="D3977" s="132">
        <v>86935</v>
      </c>
      <c r="E3977" s="111" t="str">
        <f>VLOOKUP(D3977,SERVIÇOS_AGOST!$A$7:$D$7425,2,0)</f>
        <v>CUBA DE EMBUTIR DE AÇO INOXIDÁVEL MÉDIA, INCLUSO VÁLVULA TIPO AMERICANA EM METAL CROMADO E SIFÃO FLEXÍVEL EM PVC - FORNECIMENTO E INSTALAÇÃO. AF_01/2020</v>
      </c>
      <c r="F3977" s="112" t="str">
        <f>VLOOKUP(D3977,SERVIÇOS_AGOST!$A$7:$D$7425,3,0)</f>
        <v>UN</v>
      </c>
      <c r="G3977" s="129">
        <f>VLOOKUP(D3977,SERVIÇOS_AGOST!$A$7:$D$7425,4,0)</f>
        <v>314.37</v>
      </c>
      <c r="H3977" s="114">
        <v>314.37</v>
      </c>
      <c r="I3977" s="115"/>
    </row>
    <row r="3978" spans="1:9" s="11" customFormat="1" ht="13.7" customHeight="1">
      <c r="A3978" s="135"/>
      <c r="B3978" s="16"/>
      <c r="C3978" s="16"/>
      <c r="D3978" s="16"/>
      <c r="E3978" s="50" t="s">
        <v>1556</v>
      </c>
      <c r="F3978" s="216" t="s">
        <v>297</v>
      </c>
      <c r="G3978" s="147">
        <v>1</v>
      </c>
      <c r="H3978" s="119" t="s">
        <v>1557</v>
      </c>
      <c r="I3978" s="51">
        <f>ROUND(H3978*G3978,2)</f>
        <v>80.7</v>
      </c>
    </row>
    <row r="3979" spans="1:9" s="11" customFormat="1" ht="13.7" customHeight="1">
      <c r="A3979" s="135"/>
      <c r="B3979" s="16"/>
      <c r="C3979" s="16"/>
      <c r="D3979" s="16"/>
      <c r="E3979" s="50" t="s">
        <v>1558</v>
      </c>
      <c r="F3979" s="216" t="s">
        <v>297</v>
      </c>
      <c r="G3979" s="147">
        <v>1</v>
      </c>
      <c r="H3979" s="119" t="s">
        <v>1526</v>
      </c>
      <c r="I3979" s="51">
        <f>ROUND(H3979*G3979,2)</f>
        <v>11.72</v>
      </c>
    </row>
    <row r="3980" spans="1:9" s="11" customFormat="1" ht="17.649999999999999" customHeight="1">
      <c r="A3980" s="135"/>
      <c r="B3980" s="16"/>
      <c r="C3980" s="16"/>
      <c r="D3980" s="16"/>
      <c r="E3980" s="50" t="s">
        <v>1559</v>
      </c>
      <c r="F3980" s="216" t="s">
        <v>297</v>
      </c>
      <c r="G3980" s="147">
        <v>1</v>
      </c>
      <c r="H3980" s="119" t="s">
        <v>1560</v>
      </c>
      <c r="I3980" s="51">
        <f>ROUND(H3980*G3980,2)</f>
        <v>207.23</v>
      </c>
    </row>
    <row r="3981" spans="1:9" s="11" customFormat="1" ht="20.100000000000001" customHeight="1">
      <c r="F3981" s="177" t="s">
        <v>451</v>
      </c>
      <c r="G3981" s="178"/>
      <c r="H3981" s="179"/>
      <c r="I3981" s="200">
        <f>SUM(I3978:I3980)</f>
        <v>299.64999999999998</v>
      </c>
    </row>
    <row r="3982" spans="1:9" s="11" customFormat="1" ht="25.7" customHeight="1">
      <c r="A3982" s="196">
        <v>4547</v>
      </c>
      <c r="B3982" s="110" t="s">
        <v>413</v>
      </c>
      <c r="C3982" s="110" t="s">
        <v>12</v>
      </c>
      <c r="D3982" s="132">
        <v>86936</v>
      </c>
      <c r="E3982" s="111" t="str">
        <f>VLOOKUP(D3982,SERVIÇOS_AGOST!$A$7:$D$7425,2,0)</f>
        <v>CUBA DE EMBUTIR DE AÇO INOXIDÁVEL MÉDIA, INCLUSO VÁLVULA TIPO AMERICANA E SIFÃO TIPO GARRAFA EM METAL CROMADO - FORNECIMENTO E INSTALAÇÃO. AF_01/2020</v>
      </c>
      <c r="F3982" s="112" t="str">
        <f>VLOOKUP(D3982,SERVIÇOS_AGOST!$A$7:$D$7425,3,0)</f>
        <v>UN</v>
      </c>
      <c r="G3982" s="129">
        <f>VLOOKUP(D3982,SERVIÇOS_AGOST!$A$7:$D$7425,4,0)</f>
        <v>607.92999999999995</v>
      </c>
      <c r="H3982" s="114">
        <v>607.92999999999995</v>
      </c>
      <c r="I3982" s="115"/>
    </row>
    <row r="3983" spans="1:9" s="11" customFormat="1" ht="13.7" customHeight="1">
      <c r="A3983" s="135"/>
      <c r="B3983" s="16"/>
      <c r="C3983" s="16"/>
      <c r="D3983" s="16"/>
      <c r="E3983" s="50" t="s">
        <v>1556</v>
      </c>
      <c r="F3983" s="216" t="s">
        <v>297</v>
      </c>
      <c r="G3983" s="147">
        <v>1</v>
      </c>
      <c r="H3983" s="119" t="s">
        <v>1557</v>
      </c>
      <c r="I3983" s="51">
        <f>ROUND(H3983*G3983,2)</f>
        <v>80.7</v>
      </c>
    </row>
    <row r="3984" spans="1:9" s="11" customFormat="1" ht="13.7" customHeight="1">
      <c r="A3984" s="135"/>
      <c r="B3984" s="16"/>
      <c r="C3984" s="16"/>
      <c r="D3984" s="16"/>
      <c r="E3984" s="50" t="s">
        <v>1561</v>
      </c>
      <c r="F3984" s="216" t="s">
        <v>297</v>
      </c>
      <c r="G3984" s="147">
        <v>1</v>
      </c>
      <c r="H3984" s="119" t="s">
        <v>1562</v>
      </c>
      <c r="I3984" s="51">
        <f>ROUND(H3984*G3984,2)</f>
        <v>229.9</v>
      </c>
    </row>
    <row r="3985" spans="1:9" s="11" customFormat="1" ht="17.649999999999999" customHeight="1">
      <c r="A3985" s="135"/>
      <c r="B3985" s="16"/>
      <c r="C3985" s="16"/>
      <c r="D3985" s="16"/>
      <c r="E3985" s="50" t="s">
        <v>1559</v>
      </c>
      <c r="F3985" s="216" t="s">
        <v>297</v>
      </c>
      <c r="G3985" s="147">
        <v>1</v>
      </c>
      <c r="H3985" s="119" t="s">
        <v>1560</v>
      </c>
      <c r="I3985" s="51">
        <f>ROUND(H3985*G3985,2)</f>
        <v>207.23</v>
      </c>
    </row>
    <row r="3986" spans="1:9" s="11" customFormat="1" ht="13.7" customHeight="1">
      <c r="A3986" s="135"/>
      <c r="B3986" s="16"/>
      <c r="C3986" s="16"/>
      <c r="D3986" s="16"/>
      <c r="E3986" s="124"/>
      <c r="F3986" s="177" t="s">
        <v>451</v>
      </c>
      <c r="G3986" s="178"/>
      <c r="H3986" s="179"/>
      <c r="I3986" s="200">
        <f>SUM(I3983:I3985)</f>
        <v>517.83000000000004</v>
      </c>
    </row>
    <row r="3987" spans="1:9" s="11" customFormat="1" ht="9.9499999999999993" customHeight="1">
      <c r="A3987" s="196">
        <v>4548</v>
      </c>
      <c r="B3987" s="110" t="s">
        <v>413</v>
      </c>
      <c r="C3987" s="110" t="s">
        <v>12</v>
      </c>
      <c r="D3987" s="132">
        <v>86937</v>
      </c>
      <c r="E3987" s="111" t="str">
        <f>VLOOKUP(D3987,SERVIÇOS_AGOST!$A$7:$D$7425,2,0)</f>
        <v>CUBA DE EMBUTIR OVAL EM LOUÇA BRANCA, 35 X 50CM OU EQUIVALENTE, INCLUSO VÁLVULA EM METAL CROMADO E SIFÃO FLEXÍVEL EM PVC - FORNECIMENTO E INSTALAÇÃO. AF_01/2020</v>
      </c>
      <c r="F3987" s="112" t="str">
        <f>VLOOKUP(D3987,SERVIÇOS_AGOST!$A$7:$D$7425,3,0)</f>
        <v>UN</v>
      </c>
      <c r="G3987" s="129">
        <f>VLOOKUP(D3987,SERVIÇOS_AGOST!$A$7:$D$7425,4,0)</f>
        <v>237.13</v>
      </c>
      <c r="H3987" s="114">
        <v>237.13</v>
      </c>
      <c r="I3987" s="115"/>
    </row>
    <row r="3988" spans="1:9" s="11" customFormat="1" ht="13.7" customHeight="1">
      <c r="A3988" s="135"/>
      <c r="B3988" s="16"/>
      <c r="C3988" s="16"/>
      <c r="D3988" s="16"/>
      <c r="E3988" s="50" t="s">
        <v>1563</v>
      </c>
      <c r="F3988" s="216" t="s">
        <v>297</v>
      </c>
      <c r="G3988" s="147">
        <v>1</v>
      </c>
      <c r="H3988" s="119" t="s">
        <v>1564</v>
      </c>
      <c r="I3988" s="51">
        <f>ROUND(H3988*G3988,2)</f>
        <v>74.7</v>
      </c>
    </row>
    <row r="3989" spans="1:9" s="11" customFormat="1" ht="13.7" customHeight="1">
      <c r="A3989" s="135"/>
      <c r="B3989" s="16"/>
      <c r="C3989" s="16"/>
      <c r="D3989" s="16"/>
      <c r="E3989" s="50" t="s">
        <v>1558</v>
      </c>
      <c r="F3989" s="216" t="s">
        <v>297</v>
      </c>
      <c r="G3989" s="147">
        <v>1</v>
      </c>
      <c r="H3989" s="119" t="s">
        <v>1526</v>
      </c>
      <c r="I3989" s="51">
        <f>ROUND(H3989*G3989,2)</f>
        <v>11.72</v>
      </c>
    </row>
    <row r="3990" spans="1:9" s="11" customFormat="1" ht="17.649999999999999" customHeight="1">
      <c r="A3990" s="135"/>
      <c r="B3990" s="16"/>
      <c r="C3990" s="16"/>
      <c r="D3990" s="16"/>
      <c r="E3990" s="50" t="s">
        <v>1565</v>
      </c>
      <c r="F3990" s="216" t="s">
        <v>297</v>
      </c>
      <c r="G3990" s="147">
        <v>1</v>
      </c>
      <c r="H3990" s="119" t="s">
        <v>1566</v>
      </c>
      <c r="I3990" s="51">
        <f>ROUND(H3990*G3990,2)</f>
        <v>140.74</v>
      </c>
    </row>
    <row r="3991" spans="1:9" s="11" customFormat="1" ht="13.7" customHeight="1">
      <c r="A3991" s="135"/>
      <c r="B3991" s="16"/>
      <c r="C3991" s="16"/>
      <c r="D3991" s="16"/>
      <c r="E3991" s="124"/>
      <c r="F3991" s="177" t="s">
        <v>451</v>
      </c>
      <c r="G3991" s="178"/>
      <c r="H3991" s="179"/>
      <c r="I3991" s="200">
        <f>SUM(I3988:I3990)</f>
        <v>227.16000000000003</v>
      </c>
    </row>
    <row r="3992" spans="1:9" s="11" customFormat="1" ht="25.7" customHeight="1">
      <c r="A3992" s="196">
        <v>4549</v>
      </c>
      <c r="B3992" s="110" t="s">
        <v>413</v>
      </c>
      <c r="C3992" s="110" t="s">
        <v>12</v>
      </c>
      <c r="D3992" s="132">
        <v>86938</v>
      </c>
      <c r="E3992" s="111" t="str">
        <f>VLOOKUP(D3992,SERVIÇOS_AGOST!$A$7:$D$7425,2,0)</f>
        <v>CUBA DE EMBUTIR OVAL EM LOUÇA BRANCA, 35 X 50CM OU EQUIVALENTE, INCLUSO VÁLVULA E SIFÃO TIPO GARRAFA EM METAL CROMADO - FORNECIMENTO E INSTALAÇÃO. AF_01/2020</v>
      </c>
      <c r="F3992" s="112" t="str">
        <f>VLOOKUP(D3992,SERVIÇOS_AGOST!$A$7:$D$7425,3,0)</f>
        <v>UN</v>
      </c>
      <c r="G3992" s="129">
        <f>VLOOKUP(D3992,SERVIÇOS_AGOST!$A$7:$D$7425,4,0)</f>
        <v>530.69000000000005</v>
      </c>
      <c r="H3992" s="114">
        <v>530.69000000000005</v>
      </c>
      <c r="I3992" s="115"/>
    </row>
    <row r="3993" spans="1:9" s="11" customFormat="1" ht="13.7" customHeight="1">
      <c r="E3993" s="194" t="s">
        <v>1563</v>
      </c>
      <c r="F3993" s="231" t="s">
        <v>297</v>
      </c>
      <c r="G3993" s="257" t="s">
        <v>1147</v>
      </c>
      <c r="H3993" s="258" t="s">
        <v>1564</v>
      </c>
      <c r="I3993" s="51">
        <f>ROUND(H3993*G3993,2)</f>
        <v>74.7</v>
      </c>
    </row>
    <row r="3994" spans="1:9" s="11" customFormat="1" ht="13.7" customHeight="1">
      <c r="A3994" s="135"/>
      <c r="B3994" s="16"/>
      <c r="C3994" s="16"/>
      <c r="D3994" s="16"/>
      <c r="E3994" s="50" t="s">
        <v>1561</v>
      </c>
      <c r="F3994" s="216" t="s">
        <v>297</v>
      </c>
      <c r="G3994" s="147">
        <v>1</v>
      </c>
      <c r="H3994" s="119" t="s">
        <v>1562</v>
      </c>
      <c r="I3994" s="51">
        <f>ROUND(H3994*G3994,2)</f>
        <v>229.9</v>
      </c>
    </row>
    <row r="3995" spans="1:9" s="11" customFormat="1" ht="17.649999999999999" customHeight="1">
      <c r="A3995" s="135"/>
      <c r="B3995" s="16"/>
      <c r="C3995" s="16"/>
      <c r="D3995" s="16"/>
      <c r="E3995" s="50" t="s">
        <v>1565</v>
      </c>
      <c r="F3995" s="216" t="s">
        <v>297</v>
      </c>
      <c r="G3995" s="147">
        <v>1</v>
      </c>
      <c r="H3995" s="119" t="s">
        <v>1566</v>
      </c>
      <c r="I3995" s="51">
        <f>ROUND(H3995*G3995,2)</f>
        <v>140.74</v>
      </c>
    </row>
    <row r="3996" spans="1:9" s="11" customFormat="1" ht="13.7" customHeight="1">
      <c r="A3996" s="135"/>
      <c r="B3996" s="16"/>
      <c r="C3996" s="16"/>
      <c r="D3996" s="16"/>
      <c r="E3996" s="124"/>
      <c r="F3996" s="177" t="s">
        <v>451</v>
      </c>
      <c r="G3996" s="178"/>
      <c r="H3996" s="179"/>
      <c r="I3996" s="200">
        <f>SUM(I3993:I3995)</f>
        <v>445.34000000000003</v>
      </c>
    </row>
    <row r="3997" spans="1:9" s="11" customFormat="1" ht="25.7" customHeight="1">
      <c r="A3997" s="196">
        <v>4550</v>
      </c>
      <c r="B3997" s="110" t="s">
        <v>413</v>
      </c>
      <c r="C3997" s="110" t="s">
        <v>12</v>
      </c>
      <c r="D3997" s="132">
        <v>86939</v>
      </c>
      <c r="E3997" s="111" t="str">
        <f>VLOOKUP(D3997,SERVIÇOS_AGOST!$A$7:$D$7425,2,0)</f>
        <v>LAVATÓRIO LOUÇA BRANCA COM COLUNA, *44 X 35,5* CM, PADRÃO POPULAR, INCLUSO SIFÃO FLEXÍVEL EM PVC, VÁLVULA E ENGATE FLEXÍVEL 30CM EM PLÁSTICO E COM TORNEIRA CROMADA PADRÃO POPULAR - FORNECIMENTO E INSTALAÇÃO. AF_01/2020</v>
      </c>
      <c r="F3997" s="112" t="str">
        <f>VLOOKUP(D3997,SERVIÇOS_AGOST!$A$7:$D$7425,3,0)</f>
        <v>UN</v>
      </c>
      <c r="G3997" s="129">
        <f>VLOOKUP(D3997,SERVIÇOS_AGOST!$A$7:$D$7425,4,0)</f>
        <v>348.61</v>
      </c>
      <c r="H3997" s="114">
        <v>348.61</v>
      </c>
      <c r="I3997" s="115"/>
    </row>
    <row r="3998" spans="1:9" s="11" customFormat="1" ht="13.7" customHeight="1">
      <c r="A3998" s="135"/>
      <c r="B3998" s="16"/>
      <c r="C3998" s="16"/>
      <c r="D3998" s="16"/>
      <c r="E3998" s="50" t="s">
        <v>1567</v>
      </c>
      <c r="F3998" s="216" t="s">
        <v>297</v>
      </c>
      <c r="G3998" s="147">
        <v>1</v>
      </c>
      <c r="H3998" s="119" t="s">
        <v>1568</v>
      </c>
      <c r="I3998" s="51">
        <f>ROUND(H3998*G3998,2)</f>
        <v>8.82</v>
      </c>
    </row>
    <row r="3999" spans="1:9" s="11" customFormat="1" ht="13.7" customHeight="1">
      <c r="E3999" s="194" t="s">
        <v>1558</v>
      </c>
      <c r="F3999" s="231" t="s">
        <v>297</v>
      </c>
      <c r="G3999" s="260">
        <v>1</v>
      </c>
      <c r="H3999" s="258" t="s">
        <v>1526</v>
      </c>
      <c r="I3999" s="51">
        <f>ROUND(H3999*G3999,2)</f>
        <v>11.72</v>
      </c>
    </row>
    <row r="4000" spans="1:9" s="11" customFormat="1" ht="13.7" customHeight="1">
      <c r="A4000" s="135"/>
      <c r="B4000" s="16"/>
      <c r="C4000" s="16"/>
      <c r="D4000" s="16"/>
      <c r="E4000" s="50" t="s">
        <v>1532</v>
      </c>
      <c r="F4000" s="216" t="s">
        <v>297</v>
      </c>
      <c r="G4000" s="147">
        <v>1</v>
      </c>
      <c r="H4000" s="119" t="s">
        <v>1326</v>
      </c>
      <c r="I4000" s="51">
        <f>ROUND(H4000*G4000,2)</f>
        <v>9.6999999999999993</v>
      </c>
    </row>
    <row r="4001" spans="1:9" s="11" customFormat="1" ht="17.649999999999999" customHeight="1">
      <c r="A4001" s="135"/>
      <c r="B4001" s="16"/>
      <c r="C4001" s="16"/>
      <c r="D4001" s="16"/>
      <c r="E4001" s="50" t="s">
        <v>1569</v>
      </c>
      <c r="F4001" s="216" t="s">
        <v>297</v>
      </c>
      <c r="G4001" s="147">
        <v>1</v>
      </c>
      <c r="H4001" s="214">
        <v>231</v>
      </c>
      <c r="I4001" s="51">
        <f>ROUND(H4001*G4001,2)</f>
        <v>231</v>
      </c>
    </row>
    <row r="4002" spans="1:9" s="11" customFormat="1" ht="13.7" customHeight="1">
      <c r="A4002" s="135"/>
      <c r="B4002" s="16"/>
      <c r="C4002" s="16"/>
      <c r="D4002" s="16"/>
      <c r="E4002" s="50" t="s">
        <v>1535</v>
      </c>
      <c r="F4002" s="216" t="s">
        <v>297</v>
      </c>
      <c r="G4002" s="147">
        <v>1</v>
      </c>
      <c r="H4002" s="119" t="s">
        <v>1536</v>
      </c>
      <c r="I4002" s="51">
        <f>ROUND(H4002*G4002,2)</f>
        <v>64.73</v>
      </c>
    </row>
    <row r="4003" spans="1:9" s="11" customFormat="1" ht="13.7" customHeight="1">
      <c r="A4003" s="135"/>
      <c r="B4003" s="16"/>
      <c r="C4003" s="16"/>
      <c r="D4003" s="16"/>
      <c r="E4003" s="124"/>
      <c r="F4003" s="177" t="s">
        <v>451</v>
      </c>
      <c r="G4003" s="178"/>
      <c r="H4003" s="179"/>
      <c r="I4003" s="200">
        <f>SUM(I3998:I4002)</f>
        <v>325.97000000000003</v>
      </c>
    </row>
    <row r="4004" spans="1:9" s="11" customFormat="1" ht="33.6" customHeight="1">
      <c r="A4004" s="196">
        <v>4551</v>
      </c>
      <c r="B4004" s="110" t="s">
        <v>413</v>
      </c>
      <c r="C4004" s="110" t="s">
        <v>12</v>
      </c>
      <c r="D4004" s="132">
        <v>86940</v>
      </c>
      <c r="E4004" s="111" t="str">
        <f>VLOOKUP(D4004,SERVIÇOS_AGOST!$A$7:$D$7425,2,0)</f>
        <v>LAVATÓRIO LOUÇA BRANCA COM COLUNA, 45 X 55CM OU EQUIVALENTE, PADRÃO MÉDIO, INCLUSO SIFÃO TIPO GARRAFA, VÁLVULA E ENGATE FLEXÍVEL DE 40CM EM METAL CROMADO, COM APARELHO MISTURADOR PADRÃO MÉDIO - FORNECIMENTO E INSTALAÇÃO. AF_01/2020</v>
      </c>
      <c r="F4004" s="112" t="str">
        <f>VLOOKUP(D4004,SERVIÇOS_AGOST!$A$7:$D$7425,3,0)</f>
        <v>UN</v>
      </c>
      <c r="G4004" s="129">
        <f>VLOOKUP(D4004,SERVIÇOS_AGOST!$A$7:$D$7425,4,0)</f>
        <v>1139.23</v>
      </c>
      <c r="H4004" s="114">
        <v>1139.23</v>
      </c>
      <c r="I4004" s="115"/>
    </row>
    <row r="4005" spans="1:9" s="11" customFormat="1" ht="13.7" customHeight="1">
      <c r="E4005" s="194" t="s">
        <v>1563</v>
      </c>
      <c r="F4005" s="231" t="s">
        <v>297</v>
      </c>
      <c r="G4005" s="257" t="s">
        <v>1147</v>
      </c>
      <c r="H4005" s="258" t="s">
        <v>1564</v>
      </c>
      <c r="I4005" s="51">
        <f>ROUND(H4005*G4005,2)</f>
        <v>74.7</v>
      </c>
    </row>
    <row r="4006" spans="1:9" s="11" customFormat="1" ht="13.7" customHeight="1">
      <c r="A4006" s="135"/>
      <c r="B4006" s="16"/>
      <c r="C4006" s="16"/>
      <c r="D4006" s="16"/>
      <c r="E4006" s="50" t="s">
        <v>1561</v>
      </c>
      <c r="F4006" s="216" t="s">
        <v>297</v>
      </c>
      <c r="G4006" s="147">
        <v>1</v>
      </c>
      <c r="H4006" s="119" t="s">
        <v>1562</v>
      </c>
      <c r="I4006" s="51">
        <f>ROUND(H4006*G4006,2)</f>
        <v>229.9</v>
      </c>
    </row>
    <row r="4007" spans="1:9" s="11" customFormat="1" ht="13.7" customHeight="1">
      <c r="A4007" s="135"/>
      <c r="B4007" s="16"/>
      <c r="C4007" s="16"/>
      <c r="D4007" s="16"/>
      <c r="E4007" s="50" t="s">
        <v>1545</v>
      </c>
      <c r="F4007" s="216" t="s">
        <v>297</v>
      </c>
      <c r="G4007" s="147">
        <v>2</v>
      </c>
      <c r="H4007" s="119" t="s">
        <v>1546</v>
      </c>
      <c r="I4007" s="51">
        <f>ROUND(H4007*G4007,2)</f>
        <v>119.8</v>
      </c>
    </row>
    <row r="4008" spans="1:9" s="11" customFormat="1" ht="17.649999999999999" customHeight="1">
      <c r="A4008" s="135"/>
      <c r="B4008" s="16"/>
      <c r="C4008" s="16"/>
      <c r="D4008" s="16"/>
      <c r="E4008" s="50" t="s">
        <v>1570</v>
      </c>
      <c r="F4008" s="216" t="s">
        <v>297</v>
      </c>
      <c r="G4008" s="147">
        <v>1</v>
      </c>
      <c r="H4008" s="119" t="s">
        <v>1571</v>
      </c>
      <c r="I4008" s="51">
        <f>ROUND(H4008*G4008,2)</f>
        <v>347.83</v>
      </c>
    </row>
    <row r="4009" spans="1:9" s="11" customFormat="1" ht="17.649999999999999" customHeight="1">
      <c r="A4009" s="135"/>
      <c r="B4009" s="16"/>
      <c r="C4009" s="16"/>
      <c r="D4009" s="16"/>
      <c r="E4009" s="50" t="s">
        <v>1572</v>
      </c>
      <c r="F4009" s="216" t="s">
        <v>297</v>
      </c>
      <c r="G4009" s="147">
        <v>1</v>
      </c>
      <c r="H4009" s="119" t="s">
        <v>1573</v>
      </c>
      <c r="I4009" s="51">
        <f>ROUND(H4009*G4009,2)</f>
        <v>350.05</v>
      </c>
    </row>
    <row r="4010" spans="1:9" s="11" customFormat="1" ht="13.7" customHeight="1">
      <c r="A4010" s="135"/>
      <c r="B4010" s="16"/>
      <c r="C4010" s="16"/>
      <c r="D4010" s="16"/>
      <c r="E4010" s="124"/>
      <c r="F4010" s="177" t="s">
        <v>451</v>
      </c>
      <c r="G4010" s="178"/>
      <c r="H4010" s="179"/>
      <c r="I4010" s="200">
        <f>SUM(I4005:I4009)</f>
        <v>1122.28</v>
      </c>
    </row>
    <row r="4011" spans="1:9" s="11" customFormat="1" ht="30" customHeight="1">
      <c r="A4011" s="196">
        <v>4552</v>
      </c>
      <c r="B4011" s="110" t="s">
        <v>413</v>
      </c>
      <c r="C4011" s="110" t="s">
        <v>12</v>
      </c>
      <c r="D4011" s="132">
        <v>86941</v>
      </c>
      <c r="E4011" s="111" t="str">
        <f>VLOOKUP(D4011,SERVIÇOS_AGOST!$A$7:$D$7425,2,0)</f>
        <v>LAVATÓRIO LOUÇA BRANCA COM COLUNA, 45 X 55CM OU EQUIVALENTE, PADRÃO MÉDIO, INCLUSO SIFÃO TIPO GARRAFA, VÁLVULA E ENGATE FLEXÍVEL DE 40CM EM METAL CROMADO, COM TORNEIRA CROMADA DE MESA, PADRÃO MÉDIO - FORNECIMENTO E INSTALAÇÃO. AF_01/2020</v>
      </c>
      <c r="F4011" s="112" t="str">
        <f>VLOOKUP(D4011,SERVIÇOS_AGOST!$A$7:$D$7425,3,0)</f>
        <v>UN</v>
      </c>
      <c r="G4011" s="129">
        <f>VLOOKUP(D4011,SERVIÇOS_AGOST!$A$7:$D$7425,4,0)</f>
        <v>883.81</v>
      </c>
      <c r="H4011" s="114">
        <v>883.81</v>
      </c>
      <c r="I4011" s="115"/>
    </row>
    <row r="4012" spans="1:9" s="11" customFormat="1" ht="13.7" customHeight="1">
      <c r="A4012" s="135"/>
      <c r="B4012" s="16"/>
      <c r="C4012" s="16"/>
      <c r="D4012" s="16"/>
      <c r="E4012" s="50" t="s">
        <v>1563</v>
      </c>
      <c r="F4012" s="216" t="s">
        <v>297</v>
      </c>
      <c r="G4012" s="147">
        <v>1</v>
      </c>
      <c r="H4012" s="119" t="s">
        <v>1564</v>
      </c>
      <c r="I4012" s="51">
        <f>ROUND(H4012*G4012,2)</f>
        <v>74.7</v>
      </c>
    </row>
    <row r="4013" spans="1:9" s="11" customFormat="1" ht="13.7" customHeight="1">
      <c r="A4013" s="135"/>
      <c r="B4013" s="16"/>
      <c r="C4013" s="16"/>
      <c r="D4013" s="16"/>
      <c r="E4013" s="50" t="s">
        <v>1561</v>
      </c>
      <c r="F4013" s="216" t="s">
        <v>297</v>
      </c>
      <c r="G4013" s="147">
        <v>1</v>
      </c>
      <c r="H4013" s="119" t="s">
        <v>1562</v>
      </c>
      <c r="I4013" s="51">
        <f>ROUND(H4013*G4013,2)</f>
        <v>229.9</v>
      </c>
    </row>
    <row r="4014" spans="1:9" s="11" customFormat="1" ht="13.7" customHeight="1">
      <c r="A4014" s="135"/>
      <c r="B4014" s="16"/>
      <c r="C4014" s="16"/>
      <c r="D4014" s="16"/>
      <c r="E4014" s="50" t="s">
        <v>1545</v>
      </c>
      <c r="F4014" s="216" t="s">
        <v>297</v>
      </c>
      <c r="G4014" s="147">
        <v>1</v>
      </c>
      <c r="H4014" s="119" t="s">
        <v>1546</v>
      </c>
      <c r="I4014" s="51">
        <f>ROUND(H4014*G4014,2)</f>
        <v>59.9</v>
      </c>
    </row>
    <row r="4015" spans="1:9" s="11" customFormat="1" ht="17.649999999999999" customHeight="1">
      <c r="A4015" s="135"/>
      <c r="B4015" s="16"/>
      <c r="C4015" s="16"/>
      <c r="D4015" s="16"/>
      <c r="E4015" s="50" t="s">
        <v>1570</v>
      </c>
      <c r="F4015" s="216" t="s">
        <v>297</v>
      </c>
      <c r="G4015" s="147">
        <v>1</v>
      </c>
      <c r="H4015" s="119" t="s">
        <v>1571</v>
      </c>
      <c r="I4015" s="51">
        <f>ROUND(H4015*G4015,2)</f>
        <v>347.83</v>
      </c>
    </row>
    <row r="4016" spans="1:9" s="11" customFormat="1" ht="13.7" customHeight="1">
      <c r="A4016" s="135"/>
      <c r="B4016" s="16"/>
      <c r="C4016" s="16"/>
      <c r="D4016" s="16"/>
      <c r="E4016" s="50" t="s">
        <v>1535</v>
      </c>
      <c r="F4016" s="216" t="s">
        <v>297</v>
      </c>
      <c r="G4016" s="147">
        <v>1</v>
      </c>
      <c r="H4016" s="119" t="s">
        <v>1574</v>
      </c>
      <c r="I4016" s="51">
        <f>ROUND(H4016*G4016,2)</f>
        <v>124.11</v>
      </c>
    </row>
    <row r="4017" spans="1:9" s="11" customFormat="1" ht="30" customHeight="1">
      <c r="F4017" s="177" t="s">
        <v>451</v>
      </c>
      <c r="G4017" s="178"/>
      <c r="H4017" s="179"/>
      <c r="I4017" s="200">
        <f>SUM(I4012:I4016)</f>
        <v>836.43999999999994</v>
      </c>
    </row>
    <row r="4018" spans="1:9" s="11" customFormat="1" ht="17.649999999999999" customHeight="1">
      <c r="A4018" s="196">
        <v>4553</v>
      </c>
      <c r="B4018" s="110" t="s">
        <v>413</v>
      </c>
      <c r="C4018" s="110" t="s">
        <v>12</v>
      </c>
      <c r="D4018" s="132">
        <v>86895</v>
      </c>
      <c r="E4018" s="111" t="str">
        <f>VLOOKUP(D4018,SERVIÇOS_AGOST!$A$7:$D$7425,2,0)</f>
        <v>BANCADA DE GRANITO CINZA POLIDO, DE 0,50 X 0,60 M, PARA LAVATÓRIO - FORNECIMENTO E INSTALAÇÃO. AF_01/2020</v>
      </c>
      <c r="F4018" s="112" t="str">
        <f>VLOOKUP(D4018,SERVIÇOS_AGOST!$A$7:$D$7425,3,0)</f>
        <v>UN</v>
      </c>
      <c r="G4018" s="129">
        <f>VLOOKUP(D4018,SERVIÇOS_AGOST!$A$7:$D$7425,4,0)</f>
        <v>352.81</v>
      </c>
      <c r="H4018" s="114">
        <v>352.81</v>
      </c>
      <c r="I4018" s="115"/>
    </row>
    <row r="4019" spans="1:9" s="11" customFormat="1" ht="13.7" customHeight="1">
      <c r="A4019" s="135"/>
      <c r="B4019" s="16"/>
      <c r="C4019" s="16"/>
      <c r="D4019" s="16"/>
      <c r="E4019" s="50" t="s">
        <v>1515</v>
      </c>
      <c r="F4019" s="216" t="s">
        <v>476</v>
      </c>
      <c r="G4019" s="147">
        <v>0.38440000000000002</v>
      </c>
      <c r="H4019" s="119" t="s">
        <v>1516</v>
      </c>
      <c r="I4019" s="51">
        <f t="shared" ref="I4019:I4025" si="161">ROUND(H4019*G4019,2)</f>
        <v>15.31</v>
      </c>
    </row>
    <row r="4020" spans="1:9" s="11" customFormat="1" ht="17.649999999999999" customHeight="1">
      <c r="A4020" s="135"/>
      <c r="B4020" s="16"/>
      <c r="C4020" s="16"/>
      <c r="D4020" s="16"/>
      <c r="E4020" s="50" t="s">
        <v>582</v>
      </c>
      <c r="F4020" s="216" t="s">
        <v>297</v>
      </c>
      <c r="G4020" s="147">
        <v>6</v>
      </c>
      <c r="H4020" s="121">
        <v>0.55000000000000004</v>
      </c>
      <c r="I4020" s="51">
        <f t="shared" si="161"/>
        <v>3.3</v>
      </c>
    </row>
    <row r="4021" spans="1:9" s="11" customFormat="1" ht="17.649999999999999" customHeight="1">
      <c r="A4021" s="135"/>
      <c r="B4021" s="16"/>
      <c r="C4021" s="16"/>
      <c r="D4021" s="16"/>
      <c r="E4021" s="50" t="s">
        <v>1517</v>
      </c>
      <c r="F4021" s="216" t="s">
        <v>47</v>
      </c>
      <c r="G4021" s="147">
        <v>0.3</v>
      </c>
      <c r="H4021" s="121">
        <v>659.43</v>
      </c>
      <c r="I4021" s="51">
        <f t="shared" si="161"/>
        <v>197.83</v>
      </c>
    </row>
    <row r="4022" spans="1:9" s="11" customFormat="1" ht="13.7" customHeight="1">
      <c r="A4022" s="135"/>
      <c r="B4022" s="16"/>
      <c r="C4022" s="16"/>
      <c r="D4022" s="16"/>
      <c r="E4022" s="50" t="s">
        <v>1518</v>
      </c>
      <c r="F4022" s="216" t="s">
        <v>476</v>
      </c>
      <c r="G4022" s="147">
        <v>1.54E-2</v>
      </c>
      <c r="H4022" s="119" t="s">
        <v>1519</v>
      </c>
      <c r="I4022" s="51">
        <f t="shared" si="161"/>
        <v>1.9</v>
      </c>
    </row>
    <row r="4023" spans="1:9" s="11" customFormat="1" ht="17.649999999999999" customHeight="1">
      <c r="E4023" s="194" t="s">
        <v>1575</v>
      </c>
      <c r="F4023" s="231" t="s">
        <v>297</v>
      </c>
      <c r="G4023" s="257" t="s">
        <v>1198</v>
      </c>
      <c r="H4023" s="258" t="s">
        <v>1576</v>
      </c>
      <c r="I4023" s="51">
        <f t="shared" si="161"/>
        <v>43.84</v>
      </c>
    </row>
    <row r="4024" spans="1:9" s="11" customFormat="1" ht="13.7" customHeight="1">
      <c r="A4024" s="135"/>
      <c r="B4024" s="16"/>
      <c r="C4024" s="16"/>
      <c r="D4024" s="16"/>
      <c r="E4024" s="50" t="s">
        <v>1522</v>
      </c>
      <c r="F4024" s="216" t="s">
        <v>464</v>
      </c>
      <c r="G4024" s="147">
        <v>1.9209000000000001</v>
      </c>
      <c r="H4024" s="214">
        <v>18.79</v>
      </c>
      <c r="I4024" s="51">
        <f t="shared" si="161"/>
        <v>36.090000000000003</v>
      </c>
    </row>
    <row r="4025" spans="1:9" s="11" customFormat="1" ht="13.7" customHeight="1">
      <c r="A4025" s="135"/>
      <c r="B4025" s="16"/>
      <c r="C4025" s="16"/>
      <c r="D4025" s="16"/>
      <c r="E4025" s="50" t="s">
        <v>483</v>
      </c>
      <c r="F4025" s="216" t="s">
        <v>464</v>
      </c>
      <c r="G4025" s="147">
        <v>0.98109999999999997</v>
      </c>
      <c r="H4025" s="133" t="s">
        <v>485</v>
      </c>
      <c r="I4025" s="51">
        <f t="shared" si="161"/>
        <v>14.2</v>
      </c>
    </row>
    <row r="4026" spans="1:9" s="11" customFormat="1" ht="13.7" customHeight="1">
      <c r="A4026" s="135"/>
      <c r="B4026" s="16"/>
      <c r="C4026" s="16"/>
      <c r="D4026" s="16"/>
      <c r="E4026" s="124"/>
      <c r="F4026" s="177" t="s">
        <v>451</v>
      </c>
      <c r="G4026" s="178"/>
      <c r="H4026" s="179"/>
      <c r="I4026" s="200">
        <f>SUM(I4019:I4025)</f>
        <v>312.46999999999997</v>
      </c>
    </row>
    <row r="4027" spans="1:9" s="11" customFormat="1" ht="17.649999999999999" customHeight="1">
      <c r="A4027" s="196">
        <v>4554</v>
      </c>
      <c r="B4027" s="110" t="s">
        <v>413</v>
      </c>
      <c r="C4027" s="110" t="s">
        <v>12</v>
      </c>
      <c r="D4027" s="132">
        <v>86899</v>
      </c>
      <c r="E4027" s="111" t="str">
        <f>VLOOKUP(D4027,SERVIÇOS_AGOST!$A$7:$D$7425,2,0)</f>
        <v>BANCADA DE MÁRMORE BRANCO POLIDO, DE 0,50 X 0,60 M, PARA LAVATÓRIO - FORNECIMENTO E INSTALAÇÃO. AF_01/2020</v>
      </c>
      <c r="F4027" s="112" t="str">
        <f>VLOOKUP(D4027,SERVIÇOS_AGOST!$A$7:$D$7425,3,0)</f>
        <v>UN</v>
      </c>
      <c r="G4027" s="129">
        <f>VLOOKUP(D4027,SERVIÇOS_AGOST!$A$7:$D$7425,4,0)</f>
        <v>332.9</v>
      </c>
      <c r="H4027" s="114">
        <v>332.9</v>
      </c>
      <c r="I4027" s="115"/>
    </row>
    <row r="4028" spans="1:9" s="11" customFormat="1" ht="13.7" customHeight="1">
      <c r="A4028" s="135"/>
      <c r="B4028" s="16"/>
      <c r="C4028" s="16"/>
      <c r="D4028" s="16"/>
      <c r="E4028" s="50" t="s">
        <v>1515</v>
      </c>
      <c r="F4028" s="216" t="s">
        <v>476</v>
      </c>
      <c r="G4028" s="147">
        <v>0.38440000000000002</v>
      </c>
      <c r="H4028" s="119" t="s">
        <v>1516</v>
      </c>
      <c r="I4028" s="51">
        <f t="shared" ref="I4028:I4034" si="162">ROUND(H4028*G4028,2)</f>
        <v>15.31</v>
      </c>
    </row>
    <row r="4029" spans="1:9" s="11" customFormat="1" ht="23.1" customHeight="1">
      <c r="E4029" s="194" t="s">
        <v>582</v>
      </c>
      <c r="F4029" s="231" t="s">
        <v>297</v>
      </c>
      <c r="G4029" s="256" t="s">
        <v>1577</v>
      </c>
      <c r="H4029" s="121">
        <v>0.55000000000000004</v>
      </c>
      <c r="I4029" s="51">
        <f t="shared" si="162"/>
        <v>3.3</v>
      </c>
    </row>
    <row r="4030" spans="1:9" s="11" customFormat="1" ht="13.7" customHeight="1">
      <c r="A4030" s="135"/>
      <c r="B4030" s="16"/>
      <c r="C4030" s="16"/>
      <c r="D4030" s="16"/>
      <c r="E4030" s="50" t="s">
        <v>1578</v>
      </c>
      <c r="F4030" s="216" t="s">
        <v>47</v>
      </c>
      <c r="G4030" s="147">
        <v>0.3</v>
      </c>
      <c r="H4030" s="119" t="s">
        <v>1579</v>
      </c>
      <c r="I4030" s="51">
        <f t="shared" si="162"/>
        <v>187.64</v>
      </c>
    </row>
    <row r="4031" spans="1:9" s="11" customFormat="1" ht="13.7" customHeight="1">
      <c r="A4031" s="135"/>
      <c r="B4031" s="16"/>
      <c r="C4031" s="16"/>
      <c r="D4031" s="16"/>
      <c r="E4031" s="50" t="s">
        <v>1518</v>
      </c>
      <c r="F4031" s="216" t="s">
        <v>476</v>
      </c>
      <c r="G4031" s="147">
        <v>1.54E-2</v>
      </c>
      <c r="H4031" s="119" t="s">
        <v>1519</v>
      </c>
      <c r="I4031" s="51">
        <f t="shared" si="162"/>
        <v>1.9</v>
      </c>
    </row>
    <row r="4032" spans="1:9" s="11" customFormat="1" ht="17.649999999999999" customHeight="1">
      <c r="A4032" s="135"/>
      <c r="B4032" s="16"/>
      <c r="C4032" s="16"/>
      <c r="D4032" s="16"/>
      <c r="E4032" s="50" t="s">
        <v>1575</v>
      </c>
      <c r="F4032" s="216" t="s">
        <v>297</v>
      </c>
      <c r="G4032" s="147">
        <v>2</v>
      </c>
      <c r="H4032" s="119" t="s">
        <v>1576</v>
      </c>
      <c r="I4032" s="51">
        <f t="shared" si="162"/>
        <v>43.84</v>
      </c>
    </row>
    <row r="4033" spans="1:9" s="11" customFormat="1" ht="13.7" customHeight="1">
      <c r="A4033" s="135"/>
      <c r="B4033" s="16"/>
      <c r="C4033" s="16"/>
      <c r="D4033" s="16"/>
      <c r="E4033" s="50" t="s">
        <v>1522</v>
      </c>
      <c r="F4033" s="216" t="s">
        <v>464</v>
      </c>
      <c r="G4033" s="147">
        <v>1.9209000000000001</v>
      </c>
      <c r="H4033" s="214">
        <v>18.79</v>
      </c>
      <c r="I4033" s="51">
        <f t="shared" si="162"/>
        <v>36.090000000000003</v>
      </c>
    </row>
    <row r="4034" spans="1:9" s="11" customFormat="1" ht="13.7" customHeight="1">
      <c r="A4034" s="135"/>
      <c r="B4034" s="16"/>
      <c r="C4034" s="16"/>
      <c r="D4034" s="16"/>
      <c r="E4034" s="50" t="s">
        <v>483</v>
      </c>
      <c r="F4034" s="216" t="s">
        <v>464</v>
      </c>
      <c r="G4034" s="147">
        <v>0.98109999999999997</v>
      </c>
      <c r="H4034" s="133" t="s">
        <v>485</v>
      </c>
      <c r="I4034" s="51">
        <f t="shared" si="162"/>
        <v>14.2</v>
      </c>
    </row>
    <row r="4035" spans="1:9" s="11" customFormat="1" ht="18.95" customHeight="1">
      <c r="F4035" s="177" t="s">
        <v>451</v>
      </c>
      <c r="G4035" s="178"/>
      <c r="H4035" s="179"/>
      <c r="I4035" s="200">
        <f>SUM(I4028:I4034)</f>
        <v>302.28000000000003</v>
      </c>
    </row>
    <row r="4036" spans="1:9" s="11" customFormat="1" ht="17.649999999999999" customHeight="1">
      <c r="A4036" s="196">
        <v>4555</v>
      </c>
      <c r="B4036" s="110" t="s">
        <v>413</v>
      </c>
      <c r="C4036" s="110" t="s">
        <v>12</v>
      </c>
      <c r="D4036" s="132">
        <v>86900</v>
      </c>
      <c r="E4036" s="111" t="str">
        <f>VLOOKUP(D4036,SERVIÇOS_AGOST!$A$7:$D$7425,2,0)</f>
        <v>CUBA DE EMBUTIR RETANGULAR DE AÇO INOXIDÁVEL, 46 X 30 X 12 CM - FORNECIMENTO E INSTALAÇÃO. AF_01/2020</v>
      </c>
      <c r="F4036" s="112" t="str">
        <f>VLOOKUP(D4036,SERVIÇOS_AGOST!$A$7:$D$7425,3,0)</f>
        <v>UN</v>
      </c>
      <c r="G4036" s="129">
        <f>VLOOKUP(D4036,SERVIÇOS_AGOST!$A$7:$D$7425,4,0)</f>
        <v>197.35</v>
      </c>
      <c r="H4036" s="114">
        <v>197.35</v>
      </c>
      <c r="I4036" s="115"/>
    </row>
    <row r="4037" spans="1:9" s="11" customFormat="1" ht="13.7" customHeight="1">
      <c r="A4037" s="135"/>
      <c r="B4037" s="16"/>
      <c r="C4037" s="16"/>
      <c r="D4037" s="16"/>
      <c r="E4037" s="50" t="s">
        <v>1580</v>
      </c>
      <c r="F4037" s="216" t="s">
        <v>297</v>
      </c>
      <c r="G4037" s="147">
        <v>1</v>
      </c>
      <c r="H4037" s="214">
        <v>148</v>
      </c>
      <c r="I4037" s="51">
        <f>ROUND(H4037*G4037,2)</f>
        <v>148</v>
      </c>
    </row>
    <row r="4038" spans="1:9" s="11" customFormat="1" ht="13.7" customHeight="1">
      <c r="A4038" s="135"/>
      <c r="B4038" s="16"/>
      <c r="C4038" s="16"/>
      <c r="D4038" s="16"/>
      <c r="E4038" s="50" t="s">
        <v>1515</v>
      </c>
      <c r="F4038" s="216" t="s">
        <v>476</v>
      </c>
      <c r="G4038" s="147">
        <v>0.2974</v>
      </c>
      <c r="H4038" s="119" t="s">
        <v>1516</v>
      </c>
      <c r="I4038" s="51">
        <f>ROUND(H4038*G4038,2)</f>
        <v>11.85</v>
      </c>
    </row>
    <row r="4039" spans="1:9" s="11" customFormat="1" ht="13.7" customHeight="1">
      <c r="A4039" s="135"/>
      <c r="B4039" s="16"/>
      <c r="C4039" s="16"/>
      <c r="D4039" s="16"/>
      <c r="E4039" s="50" t="s">
        <v>1522</v>
      </c>
      <c r="F4039" s="216" t="s">
        <v>464</v>
      </c>
      <c r="G4039" s="147">
        <v>0.47739999999999999</v>
      </c>
      <c r="H4039" s="214">
        <v>18.79</v>
      </c>
      <c r="I4039" s="51">
        <f>ROUND(H4039*G4039,2)</f>
        <v>8.9700000000000006</v>
      </c>
    </row>
    <row r="4040" spans="1:9" s="11" customFormat="1" ht="13.7" customHeight="1">
      <c r="A4040" s="135"/>
      <c r="B4040" s="16"/>
      <c r="C4040" s="16"/>
      <c r="D4040" s="16"/>
      <c r="E4040" s="50" t="s">
        <v>483</v>
      </c>
      <c r="F4040" s="216" t="s">
        <v>464</v>
      </c>
      <c r="G4040" s="147">
        <v>0.15040000000000001</v>
      </c>
      <c r="H4040" s="133" t="s">
        <v>485</v>
      </c>
      <c r="I4040" s="51">
        <f>ROUND(H4040*G4040,2)</f>
        <v>2.1800000000000002</v>
      </c>
    </row>
    <row r="4041" spans="1:9" s="11" customFormat="1" ht="20.100000000000001" customHeight="1">
      <c r="F4041" s="177" t="s">
        <v>451</v>
      </c>
      <c r="G4041" s="178"/>
      <c r="H4041" s="179"/>
      <c r="I4041" s="200">
        <f>SUM(I4037:I4040)</f>
        <v>171</v>
      </c>
    </row>
    <row r="4042" spans="1:9" s="11" customFormat="1" ht="17.649999999999999" customHeight="1">
      <c r="A4042" s="196">
        <v>4556</v>
      </c>
      <c r="B4042" s="110" t="s">
        <v>413</v>
      </c>
      <c r="C4042" s="110" t="s">
        <v>12</v>
      </c>
      <c r="D4042" s="132">
        <v>86901</v>
      </c>
      <c r="E4042" s="111" t="str">
        <f>VLOOKUP(D4042,SERVIÇOS_AGOST!$A$7:$D$7425,2,0)</f>
        <v>CUBA DE EMBUTIR OVAL EM LOUÇA BRANCA, 35 X 50CM OU EQUIVALENTE - FORNECIMENTO E INSTALAÇÃO. AF_01/2020</v>
      </c>
      <c r="F4042" s="112" t="str">
        <f>VLOOKUP(D4042,SERVIÇOS_AGOST!$A$7:$D$7425,3,0)</f>
        <v>UN</v>
      </c>
      <c r="G4042" s="129">
        <f>VLOOKUP(D4042,SERVIÇOS_AGOST!$A$7:$D$7425,4,0)</f>
        <v>128.15</v>
      </c>
      <c r="H4042" s="114">
        <v>128.15</v>
      </c>
      <c r="I4042" s="115"/>
    </row>
    <row r="4043" spans="1:9" s="11" customFormat="1" ht="13.7" customHeight="1">
      <c r="A4043" s="135"/>
      <c r="B4043" s="16"/>
      <c r="C4043" s="16"/>
      <c r="D4043" s="16"/>
      <c r="E4043" s="50" t="s">
        <v>1515</v>
      </c>
      <c r="F4043" s="216" t="s">
        <v>476</v>
      </c>
      <c r="G4043" s="147">
        <v>0.52710000000000001</v>
      </c>
      <c r="H4043" s="119" t="s">
        <v>1516</v>
      </c>
      <c r="I4043" s="51">
        <f>ROUND(H4043*G4043,2)</f>
        <v>21</v>
      </c>
    </row>
    <row r="4044" spans="1:9" s="11" customFormat="1" ht="17.649999999999999" customHeight="1">
      <c r="A4044" s="135"/>
      <c r="B4044" s="16"/>
      <c r="C4044" s="16"/>
      <c r="D4044" s="16"/>
      <c r="E4044" s="50" t="s">
        <v>1581</v>
      </c>
      <c r="F4044" s="216" t="s">
        <v>297</v>
      </c>
      <c r="G4044" s="147">
        <v>1</v>
      </c>
      <c r="H4044" s="214">
        <v>80</v>
      </c>
      <c r="I4044" s="51">
        <f>ROUND(H4044*G4044,2)</f>
        <v>80</v>
      </c>
    </row>
    <row r="4045" spans="1:9" s="11" customFormat="1" ht="13.7" customHeight="1">
      <c r="A4045" s="135"/>
      <c r="B4045" s="16"/>
      <c r="C4045" s="16"/>
      <c r="D4045" s="16"/>
      <c r="E4045" s="50" t="s">
        <v>1522</v>
      </c>
      <c r="F4045" s="216" t="s">
        <v>464</v>
      </c>
      <c r="G4045" s="147">
        <v>0.6</v>
      </c>
      <c r="H4045" s="214">
        <v>18.79</v>
      </c>
      <c r="I4045" s="51">
        <f>ROUND(H4045*G4045,2)</f>
        <v>11.27</v>
      </c>
    </row>
    <row r="4046" spans="1:9" s="11" customFormat="1" ht="13.7" customHeight="1">
      <c r="A4046" s="135"/>
      <c r="B4046" s="16"/>
      <c r="C4046" s="16"/>
      <c r="D4046" s="16"/>
      <c r="E4046" s="50" t="s">
        <v>483</v>
      </c>
      <c r="F4046" s="216" t="s">
        <v>464</v>
      </c>
      <c r="G4046" s="147">
        <v>0.2</v>
      </c>
      <c r="H4046" s="133" t="s">
        <v>485</v>
      </c>
      <c r="I4046" s="51">
        <f>ROUND(H4046*G4046,2)</f>
        <v>2.89</v>
      </c>
    </row>
    <row r="4047" spans="1:9" s="11" customFormat="1" ht="20.100000000000001" customHeight="1">
      <c r="F4047" s="177" t="s">
        <v>451</v>
      </c>
      <c r="G4047" s="178"/>
      <c r="H4047" s="179"/>
      <c r="I4047" s="200">
        <f>SUM(I4043:I4046)</f>
        <v>115.16</v>
      </c>
    </row>
    <row r="4048" spans="1:9" s="11" customFormat="1" ht="17.649999999999999" customHeight="1">
      <c r="A4048" s="196">
        <v>4557</v>
      </c>
      <c r="B4048" s="110" t="s">
        <v>413</v>
      </c>
      <c r="C4048" s="110" t="s">
        <v>12</v>
      </c>
      <c r="D4048" s="132">
        <v>86902</v>
      </c>
      <c r="E4048" s="111" t="str">
        <f>VLOOKUP(D4048,SERVIÇOS_AGOST!$A$7:$D$7425,2,0)</f>
        <v>LAVATÓRIO LOUÇA BRANCA COM COLUNA, *44 X 35,5* CM, PADRÃO POPULAR - FORNECIMENTO E INSTALAÇÃO. AF_01/2020</v>
      </c>
      <c r="F4048" s="112" t="str">
        <f>VLOOKUP(D4048,SERVIÇOS_AGOST!$A$7:$D$7425,3,0)</f>
        <v>UN</v>
      </c>
      <c r="G4048" s="129">
        <f>VLOOKUP(D4048,SERVIÇOS_AGOST!$A$7:$D$7425,4,0)</f>
        <v>273.14</v>
      </c>
      <c r="H4048" s="114">
        <v>273.14</v>
      </c>
      <c r="I4048" s="115"/>
    </row>
    <row r="4049" spans="1:9" s="11" customFormat="1" ht="17.649999999999999" customHeight="1">
      <c r="A4049" s="135"/>
      <c r="B4049" s="16"/>
      <c r="C4049" s="16"/>
      <c r="D4049" s="16"/>
      <c r="E4049" s="50" t="s">
        <v>1528</v>
      </c>
      <c r="F4049" s="216" t="s">
        <v>297</v>
      </c>
      <c r="G4049" s="147">
        <v>6</v>
      </c>
      <c r="H4049" s="119" t="s">
        <v>1529</v>
      </c>
      <c r="I4049" s="51">
        <f>ROUND(H4049*G4049,2)</f>
        <v>111.36</v>
      </c>
    </row>
    <row r="4050" spans="1:9" s="11" customFormat="1" ht="13.7" customHeight="1">
      <c r="A4050" s="135"/>
      <c r="B4050" s="16"/>
      <c r="C4050" s="16"/>
      <c r="D4050" s="16"/>
      <c r="E4050" s="50" t="s">
        <v>1582</v>
      </c>
      <c r="F4050" s="216" t="s">
        <v>297</v>
      </c>
      <c r="G4050" s="147">
        <v>1</v>
      </c>
      <c r="H4050" s="214">
        <v>122</v>
      </c>
      <c r="I4050" s="51">
        <f>ROUND(H4050*G4050,2)</f>
        <v>122</v>
      </c>
    </row>
    <row r="4051" spans="1:9" s="11" customFormat="1" ht="13.7" customHeight="1">
      <c r="A4051" s="135"/>
      <c r="B4051" s="16"/>
      <c r="C4051" s="16"/>
      <c r="D4051" s="16"/>
      <c r="E4051" s="50" t="s">
        <v>1518</v>
      </c>
      <c r="F4051" s="216" t="s">
        <v>476</v>
      </c>
      <c r="G4051" s="147">
        <v>7.6499999999999999E-2</v>
      </c>
      <c r="H4051" s="119" t="s">
        <v>1519</v>
      </c>
      <c r="I4051" s="51">
        <f>ROUND(H4051*G4051,2)</f>
        <v>9.4600000000000009</v>
      </c>
    </row>
    <row r="4052" spans="1:9" s="11" customFormat="1" ht="13.7" customHeight="1">
      <c r="A4052" s="135"/>
      <c r="B4052" s="16"/>
      <c r="C4052" s="16"/>
      <c r="D4052" s="16"/>
      <c r="E4052" s="50" t="s">
        <v>1260</v>
      </c>
      <c r="F4052" s="216" t="s">
        <v>464</v>
      </c>
      <c r="G4052" s="147">
        <v>0.6</v>
      </c>
      <c r="H4052" s="214">
        <v>18.260000000000002</v>
      </c>
      <c r="I4052" s="51">
        <f>ROUND(H4052*G4052,2)</f>
        <v>10.96</v>
      </c>
    </row>
    <row r="4053" spans="1:9" s="11" customFormat="1" ht="13.7" customHeight="1">
      <c r="E4053" s="194" t="s">
        <v>483</v>
      </c>
      <c r="F4053" s="231" t="s">
        <v>464</v>
      </c>
      <c r="G4053" s="259">
        <v>0.3</v>
      </c>
      <c r="H4053" s="133" t="s">
        <v>485</v>
      </c>
      <c r="I4053" s="51">
        <f>ROUND(H4053*G4053,2)</f>
        <v>4.34</v>
      </c>
    </row>
    <row r="4054" spans="1:9" s="11" customFormat="1" ht="13.7" customHeight="1">
      <c r="A4054" s="135"/>
      <c r="B4054" s="16"/>
      <c r="C4054" s="16"/>
      <c r="D4054" s="16"/>
      <c r="E4054" s="124"/>
      <c r="F4054" s="177" t="s">
        <v>451</v>
      </c>
      <c r="G4054" s="178"/>
      <c r="H4054" s="179"/>
      <c r="I4054" s="200">
        <f>SUM(I4049:I4053)</f>
        <v>258.12</v>
      </c>
    </row>
    <row r="4055" spans="1:9" s="11" customFormat="1" ht="17.649999999999999" customHeight="1">
      <c r="A4055" s="196">
        <v>4558</v>
      </c>
      <c r="B4055" s="110" t="s">
        <v>413</v>
      </c>
      <c r="C4055" s="110" t="s">
        <v>12</v>
      </c>
      <c r="D4055" s="132">
        <v>86903</v>
      </c>
      <c r="E4055" s="111" t="str">
        <f>VLOOKUP(D4055,SERVIÇOS_AGOST!$A$7:$D$7425,2,0)</f>
        <v>LAVATÓRIO LOUÇA BRANCA COM COLUNA, 45 X 55CM OU EQUIVALENTE, PADRÃO MÉDIO - FORNECIMENTO E INSTALAÇÃO. AF_01/2020</v>
      </c>
      <c r="F4055" s="112" t="str">
        <f>VLOOKUP(D4055,SERVIÇOS_AGOST!$A$7:$D$7425,3,0)</f>
        <v>UN</v>
      </c>
      <c r="G4055" s="129">
        <f>VLOOKUP(D4055,SERVIÇOS_AGOST!$A$7:$D$7425,4,0)</f>
        <v>305.92</v>
      </c>
      <c r="H4055" s="114">
        <v>305.92</v>
      </c>
      <c r="I4055" s="115"/>
    </row>
    <row r="4056" spans="1:9" s="11" customFormat="1" ht="17.649999999999999" customHeight="1">
      <c r="A4056" s="135"/>
      <c r="B4056" s="16"/>
      <c r="C4056" s="16"/>
      <c r="D4056" s="16"/>
      <c r="E4056" s="50" t="s">
        <v>1528</v>
      </c>
      <c r="F4056" s="216" t="s">
        <v>297</v>
      </c>
      <c r="G4056" s="147">
        <v>6</v>
      </c>
      <c r="H4056" s="119" t="s">
        <v>1529</v>
      </c>
      <c r="I4056" s="51">
        <f>ROUND(H4056*G4056,2)</f>
        <v>111.36</v>
      </c>
    </row>
    <row r="4057" spans="1:9" s="11" customFormat="1" ht="13.7" customHeight="1">
      <c r="A4057" s="135"/>
      <c r="B4057" s="16"/>
      <c r="C4057" s="16"/>
      <c r="D4057" s="16"/>
      <c r="E4057" s="50" t="s">
        <v>1583</v>
      </c>
      <c r="F4057" s="216" t="s">
        <v>297</v>
      </c>
      <c r="G4057" s="147">
        <v>1</v>
      </c>
      <c r="H4057" s="214">
        <v>134</v>
      </c>
      <c r="I4057" s="51">
        <f>ROUND(H4057*G4057,2)</f>
        <v>134</v>
      </c>
    </row>
    <row r="4058" spans="1:9" s="11" customFormat="1" ht="13.7" customHeight="1">
      <c r="A4058" s="135"/>
      <c r="B4058" s="16"/>
      <c r="C4058" s="16"/>
      <c r="D4058" s="16"/>
      <c r="E4058" s="50" t="s">
        <v>1518</v>
      </c>
      <c r="F4058" s="216" t="s">
        <v>476</v>
      </c>
      <c r="G4058" s="147">
        <v>8.6599999999999996E-2</v>
      </c>
      <c r="H4058" s="119" t="s">
        <v>1519</v>
      </c>
      <c r="I4058" s="51">
        <f>ROUND(H4058*G4058,2)</f>
        <v>10.71</v>
      </c>
    </row>
    <row r="4059" spans="1:9" s="11" customFormat="1" ht="13.7" customHeight="1">
      <c r="E4059" s="194" t="s">
        <v>1260</v>
      </c>
      <c r="F4059" s="231" t="s">
        <v>464</v>
      </c>
      <c r="G4059" s="259">
        <v>1</v>
      </c>
      <c r="H4059" s="214">
        <v>18.260000000000002</v>
      </c>
      <c r="I4059" s="51">
        <f>ROUND(H4059*G4059,2)</f>
        <v>18.260000000000002</v>
      </c>
    </row>
    <row r="4060" spans="1:9" s="11" customFormat="1" ht="13.7" customHeight="1">
      <c r="A4060" s="135"/>
      <c r="B4060" s="16"/>
      <c r="C4060" s="16"/>
      <c r="D4060" s="16"/>
      <c r="E4060" s="50" t="s">
        <v>483</v>
      </c>
      <c r="F4060" s="216" t="s">
        <v>464</v>
      </c>
      <c r="G4060" s="147">
        <v>0.65169999999999995</v>
      </c>
      <c r="H4060" s="133" t="s">
        <v>485</v>
      </c>
      <c r="I4060" s="51">
        <f>ROUND(H4060*G4060,2)</f>
        <v>9.43</v>
      </c>
    </row>
    <row r="4061" spans="1:9" s="11" customFormat="1" ht="13.7" customHeight="1">
      <c r="A4061" s="135"/>
      <c r="B4061" s="16"/>
      <c r="C4061" s="16"/>
      <c r="D4061" s="16"/>
      <c r="E4061" s="124"/>
      <c r="F4061" s="177" t="s">
        <v>451</v>
      </c>
      <c r="G4061" s="178"/>
      <c r="H4061" s="179"/>
      <c r="I4061" s="200">
        <f>SUM(I4056:I4060)</f>
        <v>283.76</v>
      </c>
    </row>
    <row r="4062" spans="1:9" s="11" customFormat="1" ht="17.649999999999999" customHeight="1">
      <c r="A4062" s="196">
        <v>4559</v>
      </c>
      <c r="B4062" s="110" t="s">
        <v>413</v>
      </c>
      <c r="C4062" s="110" t="s">
        <v>12</v>
      </c>
      <c r="D4062" s="132">
        <v>86909</v>
      </c>
      <c r="E4062" s="111" t="str">
        <f>VLOOKUP(D4062,SERVIÇOS_AGOST!$A$7:$D$7425,2,0)</f>
        <v>TORNEIRA CROMADA TUBO MÓVEL, DE MESA, 1/2</v>
      </c>
      <c r="F4062" s="112" t="str">
        <f>VLOOKUP(D4062,SERVIÇOS_AGOST!$A$7:$D$7425,3,0)</f>
        <v>UN</v>
      </c>
      <c r="G4062" s="129">
        <f>VLOOKUP(D4062,SERVIÇOS_AGOST!$A$7:$D$7425,4,0)</f>
        <v>88.03</v>
      </c>
      <c r="H4062" s="114">
        <v>88.03</v>
      </c>
      <c r="I4062" s="115"/>
    </row>
    <row r="4063" spans="1:9" s="11" customFormat="1" ht="13.7" customHeight="1">
      <c r="A4063" s="135"/>
      <c r="B4063" s="16"/>
      <c r="C4063" s="16"/>
      <c r="D4063" s="16"/>
      <c r="E4063" s="50" t="s">
        <v>1383</v>
      </c>
      <c r="F4063" s="216" t="s">
        <v>297</v>
      </c>
      <c r="G4063" s="147">
        <v>2.1000000000000001E-2</v>
      </c>
      <c r="H4063" s="119" t="s">
        <v>1384</v>
      </c>
      <c r="I4063" s="51">
        <f>ROUND(H4063*G4063,2)</f>
        <v>7.0000000000000007E-2</v>
      </c>
    </row>
    <row r="4064" spans="1:9" s="11" customFormat="1" ht="17.649999999999999" customHeight="1">
      <c r="A4064" s="135"/>
      <c r="B4064" s="16"/>
      <c r="C4064" s="16"/>
      <c r="D4064" s="16"/>
      <c r="E4064" s="50" t="s">
        <v>1584</v>
      </c>
      <c r="F4064" s="216" t="s">
        <v>297</v>
      </c>
      <c r="G4064" s="147">
        <v>1</v>
      </c>
      <c r="H4064" s="214">
        <v>78</v>
      </c>
      <c r="I4064" s="51">
        <f>ROUND(H4064*G4064,2)</f>
        <v>78</v>
      </c>
    </row>
    <row r="4065" spans="1:9" s="11" customFormat="1" ht="13.7" customHeight="1">
      <c r="E4065" s="194" t="s">
        <v>1260</v>
      </c>
      <c r="F4065" s="231" t="s">
        <v>464</v>
      </c>
      <c r="G4065" s="259">
        <v>7.0000000000000007E-2</v>
      </c>
      <c r="H4065" s="214">
        <v>18.260000000000002</v>
      </c>
      <c r="I4065" s="51">
        <f>ROUND(H4065*G4065,2)</f>
        <v>1.28</v>
      </c>
    </row>
    <row r="4066" spans="1:9" s="11" customFormat="1" ht="13.7" customHeight="1">
      <c r="A4066" s="135"/>
      <c r="B4066" s="16"/>
      <c r="C4066" s="16"/>
      <c r="D4066" s="16"/>
      <c r="E4066" s="50" t="s">
        <v>483</v>
      </c>
      <c r="F4066" s="216" t="s">
        <v>464</v>
      </c>
      <c r="G4066" s="147">
        <v>0.03</v>
      </c>
      <c r="H4066" s="133" t="s">
        <v>485</v>
      </c>
      <c r="I4066" s="51">
        <f>ROUND(H4066*G4066,2)</f>
        <v>0.43</v>
      </c>
    </row>
    <row r="4067" spans="1:9" s="11" customFormat="1" ht="13.7" customHeight="1">
      <c r="A4067" s="135"/>
      <c r="B4067" s="16"/>
      <c r="C4067" s="16"/>
      <c r="D4067" s="16"/>
      <c r="E4067" s="124"/>
      <c r="F4067" s="177" t="s">
        <v>451</v>
      </c>
      <c r="G4067" s="178"/>
      <c r="H4067" s="179"/>
      <c r="I4067" s="200">
        <f>SUM(I4063:I4066)</f>
        <v>79.78</v>
      </c>
    </row>
    <row r="4068" spans="1:9" s="11" customFormat="1" ht="17.649999999999999" customHeight="1">
      <c r="A4068" s="196">
        <v>4560</v>
      </c>
      <c r="B4068" s="110" t="s">
        <v>413</v>
      </c>
      <c r="C4068" s="110" t="s">
        <v>12</v>
      </c>
      <c r="D4068" s="132">
        <v>86910</v>
      </c>
      <c r="E4068" s="111" t="str">
        <f>VLOOKUP(D4068,SERVIÇOS_AGOST!$A$7:$D$7425,2,0)</f>
        <v>TORNEIRA CROMADA TUBO MÓVEL, DE PAREDE, 1/2</v>
      </c>
      <c r="F4068" s="112" t="str">
        <f>VLOOKUP(D4068,SERVIÇOS_AGOST!$A$7:$D$7425,3,0)</f>
        <v>UN</v>
      </c>
      <c r="G4068" s="129">
        <f>VLOOKUP(D4068,SERVIÇOS_AGOST!$A$7:$D$7425,4,0)</f>
        <v>86.63</v>
      </c>
      <c r="H4068" s="114">
        <v>86.63</v>
      </c>
      <c r="I4068" s="115"/>
    </row>
    <row r="4069" spans="1:9" s="11" customFormat="1" ht="13.7" customHeight="1">
      <c r="A4069" s="135"/>
      <c r="B4069" s="16"/>
      <c r="C4069" s="16"/>
      <c r="D4069" s="16"/>
      <c r="E4069" s="50" t="s">
        <v>1383</v>
      </c>
      <c r="F4069" s="216" t="s">
        <v>297</v>
      </c>
      <c r="G4069" s="147">
        <v>2.1000000000000001E-2</v>
      </c>
      <c r="H4069" s="119" t="s">
        <v>1384</v>
      </c>
      <c r="I4069" s="51">
        <f>ROUND(H4069*G4069,2)</f>
        <v>7.0000000000000007E-2</v>
      </c>
    </row>
    <row r="4070" spans="1:9" s="11" customFormat="1" ht="17.649999999999999" customHeight="1">
      <c r="A4070" s="135"/>
      <c r="B4070" s="16"/>
      <c r="C4070" s="16"/>
      <c r="D4070" s="16"/>
      <c r="E4070" s="50" t="s">
        <v>1585</v>
      </c>
      <c r="F4070" s="216" t="s">
        <v>297</v>
      </c>
      <c r="G4070" s="147">
        <v>1</v>
      </c>
      <c r="H4070" s="214">
        <v>77</v>
      </c>
      <c r="I4070" s="51">
        <f>ROUND(H4070*G4070,2)</f>
        <v>77</v>
      </c>
    </row>
    <row r="4071" spans="1:9" s="11" customFormat="1" ht="13.7" customHeight="1">
      <c r="E4071" s="194" t="s">
        <v>1260</v>
      </c>
      <c r="F4071" s="231" t="s">
        <v>464</v>
      </c>
      <c r="G4071" s="259">
        <v>0.08</v>
      </c>
      <c r="H4071" s="214">
        <v>18.260000000000002</v>
      </c>
      <c r="I4071" s="51">
        <f>ROUND(H4071*G4071,2)</f>
        <v>1.46</v>
      </c>
    </row>
    <row r="4072" spans="1:9" s="11" customFormat="1" ht="13.7" customHeight="1">
      <c r="A4072" s="135"/>
      <c r="B4072" s="16"/>
      <c r="C4072" s="16"/>
      <c r="D4072" s="16"/>
      <c r="E4072" s="50" t="s">
        <v>483</v>
      </c>
      <c r="F4072" s="216" t="s">
        <v>464</v>
      </c>
      <c r="G4072" s="147">
        <v>3.6700000000000003E-2</v>
      </c>
      <c r="H4072" s="133" t="s">
        <v>485</v>
      </c>
      <c r="I4072" s="51">
        <f>ROUND(H4072*G4072,2)</f>
        <v>0.53</v>
      </c>
    </row>
    <row r="4073" spans="1:9" s="11" customFormat="1" ht="13.7" customHeight="1">
      <c r="A4073" s="135"/>
      <c r="B4073" s="16"/>
      <c r="C4073" s="16"/>
      <c r="D4073" s="16"/>
      <c r="E4073" s="124"/>
      <c r="F4073" s="177" t="s">
        <v>451</v>
      </c>
      <c r="G4073" s="178"/>
      <c r="H4073" s="179"/>
      <c r="I4073" s="200">
        <f>SUM(I4069:I4072)</f>
        <v>79.059999999999988</v>
      </c>
    </row>
    <row r="4074" spans="1:9" s="11" customFormat="1" ht="17.649999999999999" customHeight="1">
      <c r="A4074" s="196">
        <v>4561</v>
      </c>
      <c r="B4074" s="110" t="s">
        <v>413</v>
      </c>
      <c r="C4074" s="110" t="s">
        <v>12</v>
      </c>
      <c r="D4074" s="132">
        <v>86915</v>
      </c>
      <c r="E4074" s="111" t="str">
        <f>VLOOKUP(D4074,SERVIÇOS_AGOST!$A$7:$D$7425,2,0)</f>
        <v>TORNEIRA CROMADA DE MESA, 1/2</v>
      </c>
      <c r="F4074" s="112" t="str">
        <f>VLOOKUP(D4074,SERVIÇOS_AGOST!$A$7:$D$7425,3,0)</f>
        <v>UN</v>
      </c>
      <c r="G4074" s="129">
        <f>VLOOKUP(D4074,SERVIÇOS_AGOST!$A$7:$D$7425,4,0)</f>
        <v>96.95</v>
      </c>
      <c r="H4074" s="114">
        <v>96.95</v>
      </c>
      <c r="I4074" s="115"/>
    </row>
    <row r="4075" spans="1:9" s="11" customFormat="1" ht="13.7" customHeight="1">
      <c r="A4075" s="135"/>
      <c r="B4075" s="16"/>
      <c r="C4075" s="16"/>
      <c r="D4075" s="16"/>
      <c r="E4075" s="50" t="s">
        <v>1383</v>
      </c>
      <c r="F4075" s="216" t="s">
        <v>297</v>
      </c>
      <c r="G4075" s="147">
        <v>2.1000000000000001E-2</v>
      </c>
      <c r="H4075" s="119" t="s">
        <v>1384</v>
      </c>
      <c r="I4075" s="51">
        <f>ROUND(H4075*G4075,2)</f>
        <v>7.0000000000000007E-2</v>
      </c>
    </row>
    <row r="4076" spans="1:9" s="11" customFormat="1" ht="17.649999999999999" customHeight="1">
      <c r="A4076" s="135"/>
      <c r="B4076" s="16"/>
      <c r="C4076" s="16"/>
      <c r="D4076" s="16"/>
      <c r="E4076" s="50" t="s">
        <v>1586</v>
      </c>
      <c r="F4076" s="216" t="s">
        <v>297</v>
      </c>
      <c r="G4076" s="147">
        <v>1</v>
      </c>
      <c r="H4076" s="214">
        <v>82</v>
      </c>
      <c r="I4076" s="51">
        <f>ROUND(H4076*G4076,2)</f>
        <v>82</v>
      </c>
    </row>
    <row r="4077" spans="1:9" s="11" customFormat="1" ht="13.7" customHeight="1">
      <c r="E4077" s="194" t="s">
        <v>1260</v>
      </c>
      <c r="F4077" s="231" t="s">
        <v>464</v>
      </c>
      <c r="G4077" s="259">
        <v>0.05</v>
      </c>
      <c r="H4077" s="214">
        <v>18.260000000000002</v>
      </c>
      <c r="I4077" s="51">
        <f>ROUND(H4077*G4077,2)</f>
        <v>0.91</v>
      </c>
    </row>
    <row r="4078" spans="1:9" s="11" customFormat="1" ht="13.7" customHeight="1">
      <c r="A4078" s="135"/>
      <c r="B4078" s="16"/>
      <c r="C4078" s="16"/>
      <c r="D4078" s="16"/>
      <c r="E4078" s="50" t="s">
        <v>483</v>
      </c>
      <c r="F4078" s="216" t="s">
        <v>464</v>
      </c>
      <c r="G4078" s="147">
        <v>3.0300000000000001E-2</v>
      </c>
      <c r="H4078" s="133" t="s">
        <v>485</v>
      </c>
      <c r="I4078" s="51">
        <f>ROUND(H4078*G4078,2)</f>
        <v>0.44</v>
      </c>
    </row>
    <row r="4079" spans="1:9" s="11" customFormat="1" ht="13.7" customHeight="1">
      <c r="A4079" s="135"/>
      <c r="B4079" s="16"/>
      <c r="C4079" s="16"/>
      <c r="D4079" s="16"/>
      <c r="E4079" s="124"/>
      <c r="F4079" s="177" t="s">
        <v>451</v>
      </c>
      <c r="G4079" s="178"/>
      <c r="H4079" s="179"/>
      <c r="I4079" s="200">
        <f>SUM(I4075:I4078)</f>
        <v>83.419999999999987</v>
      </c>
    </row>
    <row r="4080" spans="1:9" s="11" customFormat="1" ht="17.649999999999999" customHeight="1">
      <c r="A4080" s="196">
        <v>4562</v>
      </c>
      <c r="B4080" s="110" t="s">
        <v>413</v>
      </c>
      <c r="C4080" s="110" t="s">
        <v>12</v>
      </c>
      <c r="D4080" s="132">
        <v>86881</v>
      </c>
      <c r="E4080" s="111" t="str">
        <f>VLOOKUP(D4080,SERVIÇOS_AGOST!$A$7:$D$7425,2,0)</f>
        <v>SIFÃO DO TIPO GARRAFA EM METAL CROMADO 1 X 1.1/2</v>
      </c>
      <c r="F4080" s="112" t="str">
        <f>VLOOKUP(D4080,SERVIÇOS_AGOST!$A$7:$D$7425,3,0)</f>
        <v>UN</v>
      </c>
      <c r="G4080" s="129">
        <f>VLOOKUP(D4080,SERVIÇOS_AGOST!$A$7:$D$7425,4,0)</f>
        <v>304.58999999999997</v>
      </c>
      <c r="H4080" s="114">
        <v>304.58999999999997</v>
      </c>
      <c r="I4080" s="115"/>
    </row>
    <row r="4081" spans="1:9" s="11" customFormat="1" ht="13.7" customHeight="1">
      <c r="A4081" s="135"/>
      <c r="B4081" s="16"/>
      <c r="C4081" s="16"/>
      <c r="D4081" s="16"/>
      <c r="E4081" s="50" t="s">
        <v>1383</v>
      </c>
      <c r="F4081" s="216" t="s">
        <v>297</v>
      </c>
      <c r="G4081" s="147">
        <v>3.32E-2</v>
      </c>
      <c r="H4081" s="119" t="s">
        <v>1384</v>
      </c>
      <c r="I4081" s="51">
        <f>ROUND(H4081*G4081,2)</f>
        <v>0.11</v>
      </c>
    </row>
    <row r="4082" spans="1:9" s="11" customFormat="1" ht="13.7" customHeight="1">
      <c r="A4082" s="135"/>
      <c r="B4082" s="16"/>
      <c r="C4082" s="16"/>
      <c r="D4082" s="16"/>
      <c r="E4082" s="50" t="s">
        <v>1587</v>
      </c>
      <c r="F4082" s="216" t="s">
        <v>297</v>
      </c>
      <c r="G4082" s="147">
        <v>1</v>
      </c>
      <c r="H4082" s="119" t="s">
        <v>1588</v>
      </c>
      <c r="I4082" s="51">
        <f>ROUND(H4082*G4082,2)</f>
        <v>222.75</v>
      </c>
    </row>
    <row r="4083" spans="1:9" s="11" customFormat="1" ht="13.7" customHeight="1">
      <c r="E4083" s="194" t="s">
        <v>1260</v>
      </c>
      <c r="F4083" s="231" t="s">
        <v>464</v>
      </c>
      <c r="G4083" s="256" t="s">
        <v>1168</v>
      </c>
      <c r="H4083" s="214">
        <v>18.260000000000002</v>
      </c>
      <c r="I4083" s="51">
        <f>ROUND(H4083*G4083,2)</f>
        <v>4.99</v>
      </c>
    </row>
    <row r="4084" spans="1:9" s="11" customFormat="1" ht="13.7" customHeight="1">
      <c r="A4084" s="135"/>
      <c r="B4084" s="16"/>
      <c r="C4084" s="16"/>
      <c r="D4084" s="16"/>
      <c r="E4084" s="50" t="s">
        <v>483</v>
      </c>
      <c r="F4084" s="216" t="s">
        <v>464</v>
      </c>
      <c r="G4084" s="147">
        <v>8.6199999999999999E-2</v>
      </c>
      <c r="H4084" s="133" t="s">
        <v>485</v>
      </c>
      <c r="I4084" s="51">
        <f>ROUND(H4084*G4084,2)</f>
        <v>1.25</v>
      </c>
    </row>
    <row r="4085" spans="1:9" s="11" customFormat="1" ht="13.7" customHeight="1">
      <c r="A4085" s="135"/>
      <c r="B4085" s="16"/>
      <c r="C4085" s="16"/>
      <c r="D4085" s="16"/>
      <c r="E4085" s="124"/>
      <c r="F4085" s="177" t="s">
        <v>451</v>
      </c>
      <c r="G4085" s="178"/>
      <c r="H4085" s="179"/>
      <c r="I4085" s="200">
        <f>SUM(I4081:I4084)</f>
        <v>229.10000000000002</v>
      </c>
    </row>
    <row r="4086" spans="1:9" s="11" customFormat="1" ht="17.649999999999999" customHeight="1">
      <c r="A4086" s="196">
        <v>4563</v>
      </c>
      <c r="B4086" s="110" t="s">
        <v>413</v>
      </c>
      <c r="C4086" s="110" t="s">
        <v>12</v>
      </c>
      <c r="D4086" s="132">
        <v>86882</v>
      </c>
      <c r="E4086" s="111" t="str">
        <f>VLOOKUP(D4086,SERVIÇOS_AGOST!$A$7:$D$7425,2,0)</f>
        <v>SIFÃO DO TIPO GARRAFA/COPO EM PVC 1.1/4  X 1.1/2</v>
      </c>
      <c r="F4086" s="112" t="str">
        <f>VLOOKUP(D4086,SERVIÇOS_AGOST!$A$7:$D$7425,3,0)</f>
        <v>UN</v>
      </c>
      <c r="G4086" s="129">
        <f>VLOOKUP(D4086,SERVIÇOS_AGOST!$A$7:$D$7425,4,0)</f>
        <v>19.399999999999999</v>
      </c>
      <c r="H4086" s="114">
        <v>19.399999999999999</v>
      </c>
      <c r="I4086" s="115"/>
    </row>
    <row r="4087" spans="1:9" s="11" customFormat="1" ht="13.7" customHeight="1">
      <c r="A4087" s="135"/>
      <c r="B4087" s="16"/>
      <c r="C4087" s="16"/>
      <c r="D4087" s="16"/>
      <c r="E4087" s="50" t="s">
        <v>1383</v>
      </c>
      <c r="F4087" s="216" t="s">
        <v>297</v>
      </c>
      <c r="G4087" s="147">
        <v>4.2000000000000003E-2</v>
      </c>
      <c r="H4087" s="119" t="s">
        <v>1384</v>
      </c>
      <c r="I4087" s="51">
        <f>ROUND(H4087*G4087,2)</f>
        <v>0.14000000000000001</v>
      </c>
    </row>
    <row r="4088" spans="1:9" s="11" customFormat="1" ht="13.7" customHeight="1">
      <c r="A4088" s="135"/>
      <c r="B4088" s="16"/>
      <c r="C4088" s="16"/>
      <c r="D4088" s="16"/>
      <c r="E4088" s="50" t="s">
        <v>1589</v>
      </c>
      <c r="F4088" s="216" t="s">
        <v>297</v>
      </c>
      <c r="G4088" s="147">
        <v>1</v>
      </c>
      <c r="H4088" s="214">
        <v>15</v>
      </c>
      <c r="I4088" s="51">
        <f>ROUND(H4088*G4088,2)</f>
        <v>15</v>
      </c>
    </row>
    <row r="4089" spans="1:9" s="11" customFormat="1" ht="13.7" customHeight="1">
      <c r="E4089" s="194" t="s">
        <v>1260</v>
      </c>
      <c r="F4089" s="231" t="s">
        <v>464</v>
      </c>
      <c r="G4089" s="259">
        <v>0.05</v>
      </c>
      <c r="H4089" s="214">
        <v>18.260000000000002</v>
      </c>
      <c r="I4089" s="51">
        <f>ROUND(H4089*G4089,2)</f>
        <v>0.91</v>
      </c>
    </row>
    <row r="4090" spans="1:9" s="11" customFormat="1" ht="13.7" customHeight="1">
      <c r="A4090" s="135"/>
      <c r="B4090" s="16"/>
      <c r="C4090" s="16"/>
      <c r="D4090" s="16"/>
      <c r="E4090" s="50" t="s">
        <v>483</v>
      </c>
      <c r="F4090" s="216" t="s">
        <v>464</v>
      </c>
      <c r="G4090" s="147">
        <v>4.2700000000000002E-2</v>
      </c>
      <c r="H4090" s="133" t="s">
        <v>485</v>
      </c>
      <c r="I4090" s="51">
        <f>ROUND(H4090*G4090,2)</f>
        <v>0.62</v>
      </c>
    </row>
    <row r="4091" spans="1:9" s="11" customFormat="1" ht="13.7" customHeight="1">
      <c r="A4091" s="135"/>
      <c r="B4091" s="16"/>
      <c r="C4091" s="16"/>
      <c r="D4091" s="16"/>
      <c r="E4091" s="124"/>
      <c r="F4091" s="177" t="s">
        <v>451</v>
      </c>
      <c r="G4091" s="178"/>
      <c r="H4091" s="179"/>
      <c r="I4091" s="200">
        <f>SUM(I4087:I4090)</f>
        <v>16.670000000000002</v>
      </c>
    </row>
    <row r="4092" spans="1:9" s="11" customFormat="1" ht="17.649999999999999" customHeight="1">
      <c r="A4092" s="196">
        <v>4564</v>
      </c>
      <c r="B4092" s="110" t="s">
        <v>413</v>
      </c>
      <c r="C4092" s="110" t="s">
        <v>12</v>
      </c>
      <c r="D4092" s="132">
        <v>100860</v>
      </c>
      <c r="E4092" s="111" t="str">
        <f>VLOOKUP(D4092,SERVIÇOS_AGOST!$A$7:$D$7425,2,0)</f>
        <v xml:space="preserve">CHUVEIRO ELÉTRICO COMUM CORPO PLÁSTICO, TIPO DUCHA </v>
      </c>
      <c r="F4092" s="112" t="str">
        <f>VLOOKUP(D4092,SERVIÇOS_AGOST!$A$7:$D$7425,3,0)</f>
        <v>UN</v>
      </c>
      <c r="G4092" s="129">
        <f>VLOOKUP(D4092,SERVIÇOS_AGOST!$A$7:$D$7425,4,0)</f>
        <v>97.25</v>
      </c>
      <c r="H4092" s="114">
        <v>97.25</v>
      </c>
      <c r="I4092" s="115"/>
    </row>
    <row r="4093" spans="1:9" s="11" customFormat="1" ht="17.649999999999999" customHeight="1">
      <c r="A4093" s="135"/>
      <c r="B4093" s="16"/>
      <c r="C4093" s="16"/>
      <c r="D4093" s="16"/>
      <c r="E4093" s="50" t="s">
        <v>1590</v>
      </c>
      <c r="F4093" s="216" t="s">
        <v>297</v>
      </c>
      <c r="G4093" s="147">
        <v>1</v>
      </c>
      <c r="H4093" s="119" t="s">
        <v>1591</v>
      </c>
      <c r="I4093" s="51">
        <f>ROUND(H4093*G4093,2)</f>
        <v>83.83</v>
      </c>
    </row>
    <row r="4094" spans="1:9" s="11" customFormat="1" ht="13.7" customHeight="1">
      <c r="A4094" s="135"/>
      <c r="B4094" s="16"/>
      <c r="C4094" s="16"/>
      <c r="D4094" s="16"/>
      <c r="E4094" s="50" t="s">
        <v>1383</v>
      </c>
      <c r="F4094" s="216" t="s">
        <v>297</v>
      </c>
      <c r="G4094" s="147">
        <v>2.1000000000000001E-2</v>
      </c>
      <c r="H4094" s="119" t="s">
        <v>1384</v>
      </c>
      <c r="I4094" s="51">
        <f>ROUND(H4094*G4094,2)</f>
        <v>7.0000000000000007E-2</v>
      </c>
    </row>
    <row r="4095" spans="1:9" s="11" customFormat="1" ht="13.7" customHeight="1">
      <c r="E4095" s="194" t="s">
        <v>1260</v>
      </c>
      <c r="F4095" s="231" t="s">
        <v>464</v>
      </c>
      <c r="G4095" s="256" t="s">
        <v>1592</v>
      </c>
      <c r="H4095" s="214">
        <v>18.260000000000002</v>
      </c>
      <c r="I4095" s="51">
        <f>ROUND(H4095*G4095,2)</f>
        <v>8.16</v>
      </c>
    </row>
    <row r="4096" spans="1:9" s="11" customFormat="1" ht="13.7" customHeight="1">
      <c r="A4096" s="135"/>
      <c r="B4096" s="16"/>
      <c r="C4096" s="16"/>
      <c r="D4096" s="16"/>
      <c r="E4096" s="50" t="s">
        <v>483</v>
      </c>
      <c r="F4096" s="216" t="s">
        <v>464</v>
      </c>
      <c r="G4096" s="147">
        <v>0.14069999999999999</v>
      </c>
      <c r="H4096" s="133" t="s">
        <v>485</v>
      </c>
      <c r="I4096" s="51">
        <f>ROUND(H4096*G4096,2)</f>
        <v>2.04</v>
      </c>
    </row>
    <row r="4097" spans="1:9" s="11" customFormat="1" ht="13.7" customHeight="1">
      <c r="A4097" s="135"/>
      <c r="B4097" s="16"/>
      <c r="C4097" s="16"/>
      <c r="D4097" s="16"/>
      <c r="E4097" s="124"/>
      <c r="F4097" s="177" t="s">
        <v>451</v>
      </c>
      <c r="G4097" s="178"/>
      <c r="H4097" s="179"/>
      <c r="I4097" s="200">
        <f>SUM(I4093:I4096)</f>
        <v>94.1</v>
      </c>
    </row>
    <row r="4098" spans="1:9" s="11" customFormat="1" ht="33.6" customHeight="1">
      <c r="A4098" s="196">
        <v>4565</v>
      </c>
      <c r="B4098" s="110" t="s">
        <v>414</v>
      </c>
      <c r="C4098" s="110" t="s">
        <v>12</v>
      </c>
      <c r="D4098" s="132">
        <v>90082</v>
      </c>
      <c r="E4098" s="111" t="str">
        <f>VLOOKUP(D4098,SERVIÇOS_AGOST!$A$7:$D$7425,2,0)</f>
        <v>ESCAVAÇÃO MECANIZADA DE VALA COM PROF. ATÉ 1,5 M (MÉDIA MONTANTE E JUSANTE/UMA COMPOSIÇÃO POR TRECHO), ESCAVADEIRA (0,8 M3), LARG. DE 1,5 M A 2,5 M, EM SOLO DE 1A CATEGORIA, EM LOCAIS COM ALTO NÍVEL DE INTERFERÊNCIA. AF_02/2021</v>
      </c>
      <c r="F4098" s="112" t="str">
        <f>VLOOKUP(D4098,SERVIÇOS_AGOST!$A$7:$D$7425,3,0)</f>
        <v>M3</v>
      </c>
      <c r="G4098" s="129">
        <f>VLOOKUP(D4098,SERVIÇOS_AGOST!$A$7:$D$7425,4,0)</f>
        <v>10.52</v>
      </c>
      <c r="H4098" s="114">
        <v>10.52</v>
      </c>
      <c r="I4098" s="115"/>
    </row>
    <row r="4099" spans="1:9" s="11" customFormat="1" ht="17.649999999999999" customHeight="1">
      <c r="A4099" s="135"/>
      <c r="B4099" s="16"/>
      <c r="C4099" s="16"/>
      <c r="D4099" s="16"/>
      <c r="E4099" s="50" t="s">
        <v>1593</v>
      </c>
      <c r="F4099" s="216" t="s">
        <v>446</v>
      </c>
      <c r="G4099" s="147">
        <v>3.2199999999999999E-2</v>
      </c>
      <c r="H4099" s="119" t="s">
        <v>1594</v>
      </c>
      <c r="I4099" s="51">
        <f>ROUND(H4099*G4099,2)</f>
        <v>6.67</v>
      </c>
    </row>
    <row r="4100" spans="1:9" s="11" customFormat="1" ht="17.649999999999999" customHeight="1">
      <c r="A4100" s="135"/>
      <c r="B4100" s="16"/>
      <c r="C4100" s="16"/>
      <c r="D4100" s="16"/>
      <c r="E4100" s="50" t="s">
        <v>1595</v>
      </c>
      <c r="F4100" s="216" t="s">
        <v>448</v>
      </c>
      <c r="G4100" s="147">
        <v>3.5000000000000003E-2</v>
      </c>
      <c r="H4100" s="119" t="s">
        <v>1596</v>
      </c>
      <c r="I4100" s="51">
        <f>ROUND(H4100*G4100,2)</f>
        <v>2.69</v>
      </c>
    </row>
    <row r="4101" spans="1:9" s="11" customFormat="1" ht="20.100000000000001" customHeight="1">
      <c r="E4101" s="194" t="s">
        <v>483</v>
      </c>
      <c r="F4101" s="231" t="s">
        <v>464</v>
      </c>
      <c r="G4101" s="256" t="s">
        <v>1597</v>
      </c>
      <c r="H4101" s="133" t="s">
        <v>485</v>
      </c>
      <c r="I4101" s="51">
        <f>ROUND(H4101*G4101,2)</f>
        <v>0.97</v>
      </c>
    </row>
    <row r="4102" spans="1:9" s="11" customFormat="1" ht="13.7" customHeight="1">
      <c r="A4102" s="135"/>
      <c r="B4102" s="16"/>
      <c r="C4102" s="16"/>
      <c r="D4102" s="16"/>
      <c r="E4102" s="124"/>
      <c r="F4102" s="177" t="s">
        <v>451</v>
      </c>
      <c r="G4102" s="178"/>
      <c r="H4102" s="179"/>
      <c r="I4102" s="200">
        <f>SUM(I4099:I4101)</f>
        <v>10.33</v>
      </c>
    </row>
    <row r="4103" spans="1:9" s="11" customFormat="1" ht="17.649999999999999" customHeight="1">
      <c r="A4103" s="196">
        <v>4566</v>
      </c>
      <c r="B4103" s="110" t="s">
        <v>414</v>
      </c>
      <c r="C4103" s="110" t="s">
        <v>12</v>
      </c>
      <c r="D4103" s="132">
        <v>96522</v>
      </c>
      <c r="E4103" s="111" t="str">
        <f>VLOOKUP(D4103,SERVIÇOS_AGOST!$A$7:$D$7425,2,0)</f>
        <v>ESCAVAÇÃO MANUAL PARA BLOCO DE COROAMENTO OU SAPATA (SEM ESCAVAÇÃO PARA COLOCAÇÃO DE FÔRMAS). AF_06/2017</v>
      </c>
      <c r="F4103" s="112" t="str">
        <f>VLOOKUP(D4103,SERVIÇOS_AGOST!$A$7:$D$7425,3,0)</f>
        <v>M3</v>
      </c>
      <c r="G4103" s="129">
        <f>VLOOKUP(D4103,SERVIÇOS_AGOST!$A$7:$D$7425,4,0)</f>
        <v>104.55</v>
      </c>
      <c r="H4103" s="114">
        <v>104.55</v>
      </c>
      <c r="I4103" s="115"/>
    </row>
    <row r="4104" spans="1:9" s="11" customFormat="1" ht="13.7" customHeight="1">
      <c r="A4104" s="135"/>
      <c r="B4104" s="16"/>
      <c r="C4104" s="16"/>
      <c r="D4104" s="16"/>
      <c r="E4104" s="50" t="s">
        <v>539</v>
      </c>
      <c r="F4104" s="216" t="s">
        <v>464</v>
      </c>
      <c r="G4104" s="147">
        <v>2</v>
      </c>
      <c r="H4104" s="133" t="s">
        <v>540</v>
      </c>
      <c r="I4104" s="51">
        <f>ROUND(H4104*G4104,2)</f>
        <v>37.74</v>
      </c>
    </row>
    <row r="4105" spans="1:9" s="11" customFormat="1" ht="13.7" customHeight="1">
      <c r="A4105" s="135"/>
      <c r="B4105" s="16"/>
      <c r="C4105" s="16"/>
      <c r="D4105" s="16"/>
      <c r="E4105" s="50" t="s">
        <v>483</v>
      </c>
      <c r="F4105" s="216" t="s">
        <v>464</v>
      </c>
      <c r="G4105" s="147">
        <v>4</v>
      </c>
      <c r="H4105" s="133" t="s">
        <v>485</v>
      </c>
      <c r="I4105" s="51">
        <f>ROUND(H4105*G4105,2)</f>
        <v>57.88</v>
      </c>
    </row>
    <row r="4106" spans="1:9" s="11" customFormat="1" ht="13.7" customHeight="1">
      <c r="A4106" s="135"/>
      <c r="B4106" s="16"/>
      <c r="C4106" s="16"/>
      <c r="D4106" s="16"/>
      <c r="E4106" s="124"/>
      <c r="F4106" s="177" t="s">
        <v>451</v>
      </c>
      <c r="G4106" s="178"/>
      <c r="H4106" s="179"/>
      <c r="I4106" s="200">
        <f>SUM(I4104:I4105)</f>
        <v>95.62</v>
      </c>
    </row>
    <row r="4107" spans="1:9" s="11" customFormat="1" ht="20.100000000000001" customHeight="1">
      <c r="A4107" s="196">
        <v>4567</v>
      </c>
      <c r="B4107" s="110" t="s">
        <v>414</v>
      </c>
      <c r="C4107" s="110" t="s">
        <v>12</v>
      </c>
      <c r="D4107" s="132">
        <v>96523</v>
      </c>
      <c r="E4107" s="111" t="str">
        <f>VLOOKUP(D4107,SERVIÇOS_AGOST!$A$7:$D$7425,2,0)</f>
        <v>ESCAVAÇÃO MANUAL PARA BLOCO DE COROAMENTO OU SAPATA (INCLUINDO ESCAVAÇÃO PARA COLOCAÇÃO DE FÔRMAS). AF_06/2017</v>
      </c>
      <c r="F4107" s="112" t="str">
        <f>VLOOKUP(D4107,SERVIÇOS_AGOST!$A$7:$D$7425,3,0)</f>
        <v>M3</v>
      </c>
      <c r="G4107" s="129">
        <f>VLOOKUP(D4107,SERVIÇOS_AGOST!$A$7:$D$7425,4,0)</f>
        <v>66.599999999999994</v>
      </c>
      <c r="H4107" s="114">
        <v>66.599999999999994</v>
      </c>
      <c r="I4107" s="115"/>
    </row>
    <row r="4108" spans="1:9" s="11" customFormat="1" ht="13.7" customHeight="1">
      <c r="A4108" s="135"/>
      <c r="B4108" s="16"/>
      <c r="C4108" s="16"/>
      <c r="D4108" s="16"/>
      <c r="E4108" s="50" t="s">
        <v>539</v>
      </c>
      <c r="F4108" s="216" t="s">
        <v>464</v>
      </c>
      <c r="G4108" s="147">
        <v>1</v>
      </c>
      <c r="H4108" s="133" t="s">
        <v>540</v>
      </c>
      <c r="I4108" s="51">
        <f>ROUND(H4108*G4108,2)</f>
        <v>18.87</v>
      </c>
    </row>
    <row r="4109" spans="1:9" s="11" customFormat="1" ht="13.7" customHeight="1">
      <c r="A4109" s="135"/>
      <c r="B4109" s="16"/>
      <c r="C4109" s="16"/>
      <c r="D4109" s="16"/>
      <c r="E4109" s="50" t="s">
        <v>483</v>
      </c>
      <c r="F4109" s="216" t="s">
        <v>464</v>
      </c>
      <c r="G4109" s="147">
        <v>2.5</v>
      </c>
      <c r="H4109" s="133" t="s">
        <v>485</v>
      </c>
      <c r="I4109" s="51">
        <f>ROUND(H4109*G4109,2)</f>
        <v>36.18</v>
      </c>
    </row>
    <row r="4110" spans="1:9" s="11" customFormat="1" ht="13.7" customHeight="1">
      <c r="A4110" s="135"/>
      <c r="B4110" s="16"/>
      <c r="C4110" s="16"/>
      <c r="D4110" s="16"/>
      <c r="E4110" s="124"/>
      <c r="F4110" s="177" t="s">
        <v>451</v>
      </c>
      <c r="G4110" s="178"/>
      <c r="H4110" s="179"/>
      <c r="I4110" s="200">
        <f>SUM(I4108:I4109)</f>
        <v>55.05</v>
      </c>
    </row>
    <row r="4111" spans="1:9" s="11" customFormat="1" ht="17.649999999999999" customHeight="1">
      <c r="A4111" s="196">
        <v>4568</v>
      </c>
      <c r="B4111" s="110" t="s">
        <v>414</v>
      </c>
      <c r="C4111" s="110" t="s">
        <v>12</v>
      </c>
      <c r="D4111" s="132">
        <v>96524</v>
      </c>
      <c r="E4111" s="111" t="str">
        <f>VLOOKUP(D4111,SERVIÇOS_AGOST!$A$7:$D$7425,2,0)</f>
        <v>ESCAVAÇÃO MECANIZADA PARA VIGA BALDRAME COM MINI-ESCAVADEIRA (SEM ESCAVAÇÃO PARA COLOCAÇÃO DE FÔRMAS). AF_06/2017</v>
      </c>
      <c r="F4111" s="112" t="str">
        <f>VLOOKUP(D4111,SERVIÇOS_AGOST!$A$7:$D$7425,3,0)</f>
        <v>M3</v>
      </c>
      <c r="G4111" s="129">
        <f>VLOOKUP(D4111,SERVIÇOS_AGOST!$A$7:$D$7425,4,0)</f>
        <v>137.71</v>
      </c>
      <c r="H4111" s="114">
        <v>137.71</v>
      </c>
      <c r="I4111" s="115"/>
    </row>
    <row r="4112" spans="1:9" s="11" customFormat="1" ht="13.7" customHeight="1">
      <c r="A4112" s="135"/>
      <c r="B4112" s="16"/>
      <c r="C4112" s="16"/>
      <c r="D4112" s="16"/>
      <c r="E4112" s="50" t="s">
        <v>539</v>
      </c>
      <c r="F4112" s="216" t="s">
        <v>464</v>
      </c>
      <c r="G4112" s="147">
        <v>2</v>
      </c>
      <c r="H4112" s="133" t="s">
        <v>540</v>
      </c>
      <c r="I4112" s="51">
        <f>ROUND(H4112*G4112,2)</f>
        <v>37.74</v>
      </c>
    </row>
    <row r="4113" spans="1:9" s="11" customFormat="1" ht="13.7" customHeight="1">
      <c r="E4113" s="194" t="s">
        <v>483</v>
      </c>
      <c r="F4113" s="231" t="s">
        <v>464</v>
      </c>
      <c r="G4113" s="259">
        <v>2</v>
      </c>
      <c r="H4113" s="133" t="s">
        <v>485</v>
      </c>
      <c r="I4113" s="51">
        <f>ROUND(H4113*G4113,2)</f>
        <v>28.94</v>
      </c>
    </row>
    <row r="4114" spans="1:9" s="11" customFormat="1" ht="17.649999999999999" customHeight="1">
      <c r="A4114" s="135"/>
      <c r="B4114" s="16"/>
      <c r="C4114" s="16"/>
      <c r="D4114" s="16"/>
      <c r="E4114" s="50" t="s">
        <v>1598</v>
      </c>
      <c r="F4114" s="216" t="s">
        <v>446</v>
      </c>
      <c r="G4114" s="147">
        <v>0.39100000000000001</v>
      </c>
      <c r="H4114" s="119" t="s">
        <v>1599</v>
      </c>
      <c r="I4114" s="51">
        <f>ROUND(H4114*G4114,2)</f>
        <v>36.01</v>
      </c>
    </row>
    <row r="4115" spans="1:9" s="11" customFormat="1" ht="17.649999999999999" customHeight="1">
      <c r="A4115" s="135"/>
      <c r="B4115" s="16"/>
      <c r="C4115" s="16"/>
      <c r="D4115" s="16"/>
      <c r="E4115" s="50" t="s">
        <v>1600</v>
      </c>
      <c r="F4115" s="216" t="s">
        <v>448</v>
      </c>
      <c r="G4115" s="147">
        <v>0.16</v>
      </c>
      <c r="H4115" s="119" t="s">
        <v>1601</v>
      </c>
      <c r="I4115" s="51">
        <f>ROUND(H4115*G4115,2)</f>
        <v>7.46</v>
      </c>
    </row>
    <row r="4116" spans="1:9" s="11" customFormat="1" ht="13.7" customHeight="1">
      <c r="A4116" s="135"/>
      <c r="B4116" s="16"/>
      <c r="C4116" s="16"/>
      <c r="D4116" s="16"/>
      <c r="E4116" s="124"/>
      <c r="F4116" s="177" t="s">
        <v>451</v>
      </c>
      <c r="G4116" s="178"/>
      <c r="H4116" s="179"/>
      <c r="I4116" s="200">
        <f>SUM(I4112:I4115)</f>
        <v>110.14999999999999</v>
      </c>
    </row>
    <row r="4117" spans="1:9" s="11" customFormat="1" ht="17.649999999999999" customHeight="1">
      <c r="A4117" s="196">
        <v>4569</v>
      </c>
      <c r="B4117" s="110" t="s">
        <v>414</v>
      </c>
      <c r="C4117" s="110" t="s">
        <v>12</v>
      </c>
      <c r="D4117" s="132">
        <v>96525</v>
      </c>
      <c r="E4117" s="111" t="str">
        <f>VLOOKUP(D4117,SERVIÇOS_AGOST!$A$7:$D$7425,2,0)</f>
        <v>ESCAVAÇÃO MECANIZADA PARA VIGA BALDRAME COM MINI-ESCAVADEIRA (INCLUINDO ESCAVAÇÃO PARA COLOCAÇÃO DE FÔRMAS). AF_06/2017</v>
      </c>
      <c r="F4117" s="112" t="str">
        <f>VLOOKUP(D4117,SERVIÇOS_AGOST!$A$7:$D$7425,3,0)</f>
        <v>M3</v>
      </c>
      <c r="G4117" s="129">
        <f>VLOOKUP(D4117,SERVIÇOS_AGOST!$A$7:$D$7425,4,0)</f>
        <v>36.58</v>
      </c>
      <c r="H4117" s="114">
        <v>36.58</v>
      </c>
      <c r="I4117" s="115"/>
    </row>
    <row r="4118" spans="1:9" s="11" customFormat="1" ht="13.7" customHeight="1">
      <c r="A4118" s="135"/>
      <c r="B4118" s="16"/>
      <c r="C4118" s="16"/>
      <c r="D4118" s="16"/>
      <c r="E4118" s="50" t="s">
        <v>539</v>
      </c>
      <c r="F4118" s="216" t="s">
        <v>464</v>
      </c>
      <c r="G4118" s="147">
        <v>0.05</v>
      </c>
      <c r="H4118" s="133" t="s">
        <v>540</v>
      </c>
      <c r="I4118" s="51">
        <f>ROUND(H4118*G4118,2)</f>
        <v>0.94</v>
      </c>
    </row>
    <row r="4119" spans="1:9" s="11" customFormat="1" ht="13.7" customHeight="1">
      <c r="E4119" s="194" t="s">
        <v>483</v>
      </c>
      <c r="F4119" s="231" t="s">
        <v>464</v>
      </c>
      <c r="G4119" s="259">
        <v>0.05</v>
      </c>
      <c r="H4119" s="133" t="s">
        <v>485</v>
      </c>
      <c r="I4119" s="51">
        <f>ROUND(H4119*G4119,2)</f>
        <v>0.72</v>
      </c>
    </row>
    <row r="4120" spans="1:9" s="11" customFormat="1" ht="17.649999999999999" customHeight="1">
      <c r="A4120" s="135"/>
      <c r="B4120" s="16"/>
      <c r="C4120" s="16"/>
      <c r="D4120" s="16"/>
      <c r="E4120" s="50" t="s">
        <v>1598</v>
      </c>
      <c r="F4120" s="216" t="s">
        <v>446</v>
      </c>
      <c r="G4120" s="147">
        <v>0.30399999999999999</v>
      </c>
      <c r="H4120" s="119" t="s">
        <v>1599</v>
      </c>
      <c r="I4120" s="51">
        <f>ROUND(H4120*G4120,2)</f>
        <v>28</v>
      </c>
    </row>
    <row r="4121" spans="1:9" s="11" customFormat="1" ht="17.649999999999999" customHeight="1">
      <c r="A4121" s="135"/>
      <c r="B4121" s="16"/>
      <c r="C4121" s="16"/>
      <c r="D4121" s="16"/>
      <c r="E4121" s="50" t="s">
        <v>1600</v>
      </c>
      <c r="F4121" s="216" t="s">
        <v>448</v>
      </c>
      <c r="G4121" s="147">
        <v>0.1</v>
      </c>
      <c r="H4121" s="119" t="s">
        <v>1601</v>
      </c>
      <c r="I4121" s="51">
        <f>ROUND(H4121*G4121,2)</f>
        <v>4.66</v>
      </c>
    </row>
    <row r="4122" spans="1:9" s="11" customFormat="1" ht="13.7" customHeight="1">
      <c r="A4122" s="135"/>
      <c r="B4122" s="16"/>
      <c r="C4122" s="16"/>
      <c r="D4122" s="16"/>
      <c r="E4122" s="124"/>
      <c r="F4122" s="177" t="s">
        <v>451</v>
      </c>
      <c r="G4122" s="178"/>
      <c r="H4122" s="179"/>
      <c r="I4122" s="200">
        <f>SUM(I4118:I4121)</f>
        <v>34.32</v>
      </c>
    </row>
    <row r="4123" spans="1:9" s="11" customFormat="1" ht="17.649999999999999" customHeight="1">
      <c r="A4123" s="196">
        <v>4570</v>
      </c>
      <c r="B4123" s="110" t="s">
        <v>414</v>
      </c>
      <c r="C4123" s="110" t="s">
        <v>12</v>
      </c>
      <c r="D4123" s="132">
        <v>96526</v>
      </c>
      <c r="E4123" s="111" t="str">
        <f>VLOOKUP(D4123,SERVIÇOS_AGOST!$A$7:$D$7425,2,0)</f>
        <v>ESCAVAÇÃO MANUAL DE VALA PARA VIGA BALDRAME (SEM ESCAVAÇÃO PARA COLOCAÇÃO DE FÔRMAS). AF_06/2017</v>
      </c>
      <c r="F4123" s="112" t="str">
        <f>VLOOKUP(D4123,SERVIÇOS_AGOST!$A$7:$D$7425,3,0)</f>
        <v>M3</v>
      </c>
      <c r="G4123" s="129">
        <f>VLOOKUP(D4123,SERVIÇOS_AGOST!$A$7:$D$7425,4,0)</f>
        <v>211.25</v>
      </c>
      <c r="H4123" s="114">
        <v>211.25</v>
      </c>
      <c r="I4123" s="115"/>
    </row>
    <row r="4124" spans="1:9" s="11" customFormat="1" ht="13.7" customHeight="1">
      <c r="A4124" s="135"/>
      <c r="B4124" s="16"/>
      <c r="C4124" s="16"/>
      <c r="D4124" s="16"/>
      <c r="E4124" s="50" t="s">
        <v>539</v>
      </c>
      <c r="F4124" s="216" t="s">
        <v>464</v>
      </c>
      <c r="G4124" s="147">
        <v>5</v>
      </c>
      <c r="H4124" s="133" t="s">
        <v>540</v>
      </c>
      <c r="I4124" s="51">
        <f>ROUND(H4124*G4124,2)</f>
        <v>94.35</v>
      </c>
    </row>
    <row r="4125" spans="1:9" s="11" customFormat="1" ht="13.7" customHeight="1">
      <c r="E4125" s="194" t="s">
        <v>483</v>
      </c>
      <c r="F4125" s="231" t="s">
        <v>464</v>
      </c>
      <c r="G4125" s="259">
        <v>6</v>
      </c>
      <c r="H4125" s="133" t="s">
        <v>485</v>
      </c>
      <c r="I4125" s="51">
        <f>ROUND(H4125*G4125,2)</f>
        <v>86.82</v>
      </c>
    </row>
    <row r="4126" spans="1:9" s="11" customFormat="1" ht="13.7" customHeight="1">
      <c r="A4126" s="135"/>
      <c r="B4126" s="16"/>
      <c r="C4126" s="16"/>
      <c r="D4126" s="16"/>
      <c r="E4126" s="124"/>
      <c r="F4126" s="177" t="s">
        <v>451</v>
      </c>
      <c r="G4126" s="178"/>
      <c r="H4126" s="179"/>
      <c r="I4126" s="200">
        <f>SUM(I4124:I4125)</f>
        <v>181.17</v>
      </c>
    </row>
    <row r="4127" spans="1:9" s="11" customFormat="1" ht="17.649999999999999" customHeight="1">
      <c r="A4127" s="196">
        <v>4571</v>
      </c>
      <c r="B4127" s="110" t="s">
        <v>414</v>
      </c>
      <c r="C4127" s="110" t="s">
        <v>12</v>
      </c>
      <c r="D4127" s="132">
        <v>96527</v>
      </c>
      <c r="E4127" s="111" t="str">
        <f>VLOOKUP(D4127,SERVIÇOS_AGOST!$A$7:$D$7425,2,0)</f>
        <v>ESCAVAÇÃO MANUAL DE VALA PARA VIGA BALDRAME (INCLUINDO ESCAVAÇÃO PARA COLOCAÇÃO DE FÔRMAS). AF_06/2017</v>
      </c>
      <c r="F4127" s="112" t="str">
        <f>VLOOKUP(D4127,SERVIÇOS_AGOST!$A$7:$D$7425,3,0)</f>
        <v>M3</v>
      </c>
      <c r="G4127" s="129">
        <f>VLOOKUP(D4127,SERVIÇOS_AGOST!$A$7:$D$7425,4,0)</f>
        <v>87.4</v>
      </c>
      <c r="H4127" s="114">
        <v>87.4</v>
      </c>
      <c r="I4127" s="115"/>
    </row>
    <row r="4128" spans="1:9" s="11" customFormat="1" ht="13.7" customHeight="1">
      <c r="A4128" s="135"/>
      <c r="B4128" s="16"/>
      <c r="C4128" s="16"/>
      <c r="D4128" s="16"/>
      <c r="E4128" s="50" t="s">
        <v>539</v>
      </c>
      <c r="F4128" s="216" t="s">
        <v>464</v>
      </c>
      <c r="G4128" s="147">
        <v>1.1000000000000001</v>
      </c>
      <c r="H4128" s="133" t="s">
        <v>540</v>
      </c>
      <c r="I4128" s="51">
        <f>ROUND(H4128*G4128,2)</f>
        <v>20.76</v>
      </c>
    </row>
    <row r="4129" spans="1:9" s="11" customFormat="1" ht="13.7" customHeight="1">
      <c r="A4129" s="135"/>
      <c r="B4129" s="16"/>
      <c r="C4129" s="16"/>
      <c r="D4129" s="16"/>
      <c r="E4129" s="50" t="s">
        <v>483</v>
      </c>
      <c r="F4129" s="216" t="s">
        <v>464</v>
      </c>
      <c r="G4129" s="147">
        <v>4</v>
      </c>
      <c r="H4129" s="133" t="s">
        <v>485</v>
      </c>
      <c r="I4129" s="51">
        <f>ROUND(H4129*G4129,2)</f>
        <v>57.88</v>
      </c>
    </row>
    <row r="4130" spans="1:9" s="11" customFormat="1" ht="13.7" customHeight="1">
      <c r="A4130" s="135"/>
      <c r="B4130" s="16"/>
      <c r="C4130" s="16"/>
      <c r="D4130" s="16"/>
      <c r="E4130" s="124"/>
      <c r="F4130" s="177" t="s">
        <v>451</v>
      </c>
      <c r="G4130" s="178"/>
      <c r="H4130" s="179"/>
      <c r="I4130" s="200">
        <f>SUM(I4128:I4129)</f>
        <v>78.64</v>
      </c>
    </row>
    <row r="4131" spans="1:9" s="11" customFormat="1" ht="33.6" customHeight="1">
      <c r="A4131" s="196">
        <v>4572</v>
      </c>
      <c r="B4131" s="110" t="s">
        <v>414</v>
      </c>
      <c r="C4131" s="110" t="s">
        <v>12</v>
      </c>
      <c r="D4131" s="132">
        <v>90084</v>
      </c>
      <c r="E4131" s="111" t="str">
        <f>VLOOKUP(D4131,SERVIÇOS_AGOST!$A$7:$D$7425,2,0)</f>
        <v>ESCAVAÇÃO MECANIZADA DE VALA COM PROF. MAIOR QUE 1,5 M ATÉ 3,0 M (MÉDIA MONTANTE E JUSANTE/UMA COMPOSIÇÃO POR TRECHO), ESCAVADEIRA (0,8 M3), LARGURA ATÉ 1,5 M, EM SOLO DE 1A CATEGORIA, EM LOCAIS COM ALTO NÍVEL DE INTERFERÊNCIA. AF_02/2021</v>
      </c>
      <c r="F4131" s="112" t="str">
        <f>VLOOKUP(D4131,SERVIÇOS_AGOST!$A$7:$D$7425,3,0)</f>
        <v>M3</v>
      </c>
      <c r="G4131" s="129">
        <f>VLOOKUP(D4131,SERVIÇOS_AGOST!$A$7:$D$7425,4,0)</f>
        <v>10.18</v>
      </c>
      <c r="H4131" s="114">
        <v>10.18</v>
      </c>
      <c r="I4131" s="115"/>
    </row>
    <row r="4132" spans="1:9" s="11" customFormat="1" ht="17.649999999999999" customHeight="1">
      <c r="A4132" s="135"/>
      <c r="B4132" s="16"/>
      <c r="C4132" s="16"/>
      <c r="D4132" s="16"/>
      <c r="E4132" s="50" t="s">
        <v>1593</v>
      </c>
      <c r="F4132" s="216" t="s">
        <v>446</v>
      </c>
      <c r="G4132" s="147">
        <v>3.1199999999999999E-2</v>
      </c>
      <c r="H4132" s="119" t="s">
        <v>1594</v>
      </c>
      <c r="I4132" s="51">
        <f>ROUND(H4132*G4132,2)</f>
        <v>6.47</v>
      </c>
    </row>
    <row r="4133" spans="1:9" s="11" customFormat="1" ht="17.649999999999999" customHeight="1">
      <c r="A4133" s="135"/>
      <c r="B4133" s="16"/>
      <c r="C4133" s="16"/>
      <c r="D4133" s="16"/>
      <c r="E4133" s="50" t="s">
        <v>1595</v>
      </c>
      <c r="F4133" s="216" t="s">
        <v>448</v>
      </c>
      <c r="G4133" s="147">
        <v>3.39E-2</v>
      </c>
      <c r="H4133" s="119" t="s">
        <v>1596</v>
      </c>
      <c r="I4133" s="51">
        <f>ROUND(H4133*G4133,2)</f>
        <v>2.6</v>
      </c>
    </row>
    <row r="4134" spans="1:9" s="11" customFormat="1" ht="13.7" customHeight="1">
      <c r="A4134" s="135"/>
      <c r="B4134" s="16"/>
      <c r="C4134" s="16"/>
      <c r="D4134" s="16"/>
      <c r="E4134" s="50" t="s">
        <v>483</v>
      </c>
      <c r="F4134" s="216" t="s">
        <v>464</v>
      </c>
      <c r="G4134" s="147">
        <v>6.5000000000000002E-2</v>
      </c>
      <c r="H4134" s="133" t="s">
        <v>485</v>
      </c>
      <c r="I4134" s="51">
        <f>ROUND(H4134*G4134,2)</f>
        <v>0.94</v>
      </c>
    </row>
    <row r="4135" spans="1:9" s="11" customFormat="1" ht="13.7" customHeight="1">
      <c r="A4135" s="135"/>
      <c r="B4135" s="16"/>
      <c r="C4135" s="16"/>
      <c r="D4135" s="16"/>
      <c r="E4135" s="124"/>
      <c r="F4135" s="177" t="s">
        <v>451</v>
      </c>
      <c r="G4135" s="178"/>
      <c r="H4135" s="179"/>
      <c r="I4135" s="200">
        <f>SUM(I4132:I4134)</f>
        <v>10.01</v>
      </c>
    </row>
    <row r="4136" spans="1:9" s="11" customFormat="1" ht="33.6" customHeight="1">
      <c r="A4136" s="196">
        <v>4573</v>
      </c>
      <c r="B4136" s="110" t="s">
        <v>414</v>
      </c>
      <c r="C4136" s="110" t="s">
        <v>12</v>
      </c>
      <c r="D4136" s="132">
        <v>90086</v>
      </c>
      <c r="E4136" s="111" t="str">
        <f>VLOOKUP(D4136,SERVIÇOS_AGOST!$A$7:$D$7425,2,0)</f>
        <v>ESCAVAÇÃO MECANIZADA DE VALA COM PROF. MAIOR QUE 3,0 M ATÉ 4,5 M(MÉDIA MONTANTE E JUSANTE/UMA COMPOSIÇÃO POR TRECHO), ESCAVADEIRA (0,8 M3), LARG. MENOR QUE 1,5 M, EM SOLO DE 1A CATEGORIA, EM LOCAIS COM ALTO NÍVEL DE INTERFERÊNCIA. AF_02/2021</v>
      </c>
      <c r="F4136" s="112" t="str">
        <f>VLOOKUP(D4136,SERVIÇOS_AGOST!$A$7:$D$7425,3,0)</f>
        <v>M3</v>
      </c>
      <c r="G4136" s="129">
        <f>VLOOKUP(D4136,SERVIÇOS_AGOST!$A$7:$D$7425,4,0)</f>
        <v>9.6199999999999992</v>
      </c>
      <c r="H4136" s="114">
        <v>9.6199999999999992</v>
      </c>
      <c r="I4136" s="115"/>
    </row>
    <row r="4137" spans="1:9" s="11" customFormat="1" ht="20.100000000000001" customHeight="1">
      <c r="E4137" s="194" t="s">
        <v>1593</v>
      </c>
      <c r="F4137" s="231" t="s">
        <v>446</v>
      </c>
      <c r="G4137" s="257" t="s">
        <v>1602</v>
      </c>
      <c r="H4137" s="258" t="s">
        <v>1594</v>
      </c>
      <c r="I4137" s="51">
        <f>ROUND(H4137*G4137,2)</f>
        <v>6.12</v>
      </c>
    </row>
    <row r="4138" spans="1:9" s="11" customFormat="1" ht="17.649999999999999" customHeight="1">
      <c r="A4138" s="135"/>
      <c r="B4138" s="16"/>
      <c r="C4138" s="16"/>
      <c r="D4138" s="16"/>
      <c r="E4138" s="50" t="s">
        <v>1595</v>
      </c>
      <c r="F4138" s="216" t="s">
        <v>448</v>
      </c>
      <c r="G4138" s="147">
        <v>3.2000000000000001E-2</v>
      </c>
      <c r="H4138" s="119" t="s">
        <v>1596</v>
      </c>
      <c r="I4138" s="51">
        <f>ROUND(H4138*G4138,2)</f>
        <v>2.46</v>
      </c>
    </row>
    <row r="4139" spans="1:9" s="11" customFormat="1" ht="13.7" customHeight="1">
      <c r="A4139" s="135"/>
      <c r="B4139" s="16"/>
      <c r="C4139" s="16"/>
      <c r="D4139" s="16"/>
      <c r="E4139" s="50" t="s">
        <v>483</v>
      </c>
      <c r="F4139" s="216" t="s">
        <v>464</v>
      </c>
      <c r="G4139" s="147">
        <v>6.1499999999999999E-2</v>
      </c>
      <c r="H4139" s="133" t="s">
        <v>485</v>
      </c>
      <c r="I4139" s="51">
        <f>ROUND(H4139*G4139,2)</f>
        <v>0.89</v>
      </c>
    </row>
    <row r="4140" spans="1:9" s="11" customFormat="1" ht="13.7" customHeight="1">
      <c r="A4140" s="135"/>
      <c r="B4140" s="16"/>
      <c r="C4140" s="16"/>
      <c r="D4140" s="16"/>
      <c r="E4140" s="124"/>
      <c r="F4140" s="177" t="s">
        <v>451</v>
      </c>
      <c r="G4140" s="178"/>
      <c r="H4140" s="179"/>
      <c r="I4140" s="200">
        <f>SUM(I4137:I4139)</f>
        <v>9.4700000000000006</v>
      </c>
    </row>
    <row r="4141" spans="1:9" s="11" customFormat="1" ht="33.6" customHeight="1">
      <c r="A4141" s="196">
        <v>4574</v>
      </c>
      <c r="B4141" s="110" t="s">
        <v>414</v>
      </c>
      <c r="C4141" s="110" t="s">
        <v>12</v>
      </c>
      <c r="D4141" s="132">
        <v>90087</v>
      </c>
      <c r="E4141" s="111" t="str">
        <f>VLOOKUP(D4141,SERVIÇOS_AGOST!$A$7:$D$7425,2,0)</f>
        <v>ESCAVAÇÃO MECANIZADA DE VALA COM PROF. DE 3,0 M ATÉ 4,5 M(MÉDIA MONTANTE E JUSANTE/UMA COMPOSIÇÃO POR TRECHO), ESCAVADEIRA (1,2 M3), LARG. DE 1,5 M A 2,5 M, EM SOLO DE 1A CATEGORIA, EM LOCAIS COM ALTO NÍVEL DE INTERFERÊNCIA. AF_02/2021</v>
      </c>
      <c r="F4141" s="112" t="str">
        <f>VLOOKUP(D4141,SERVIÇOS_AGOST!$A$7:$D$7425,3,0)</f>
        <v>M3</v>
      </c>
      <c r="G4141" s="129">
        <f>VLOOKUP(D4141,SERVIÇOS_AGOST!$A$7:$D$7425,4,0)</f>
        <v>8.99</v>
      </c>
      <c r="H4141" s="114">
        <v>8.99</v>
      </c>
      <c r="I4141" s="115"/>
    </row>
    <row r="4142" spans="1:9" s="11" customFormat="1" ht="13.7" customHeight="1">
      <c r="A4142" s="135"/>
      <c r="B4142" s="16"/>
      <c r="C4142" s="16"/>
      <c r="D4142" s="16"/>
      <c r="E4142" s="50" t="s">
        <v>483</v>
      </c>
      <c r="F4142" s="216" t="s">
        <v>464</v>
      </c>
      <c r="G4142" s="147">
        <v>4.9700000000000001E-2</v>
      </c>
      <c r="H4142" s="133" t="s">
        <v>485</v>
      </c>
      <c r="I4142" s="51">
        <f>ROUND(H4142*G4142,2)</f>
        <v>0.72</v>
      </c>
    </row>
    <row r="4143" spans="1:9" s="11" customFormat="1" ht="20.100000000000001" customHeight="1">
      <c r="E4143" s="194" t="s">
        <v>1603</v>
      </c>
      <c r="F4143" s="231" t="s">
        <v>446</v>
      </c>
      <c r="G4143" s="257" t="s">
        <v>1604</v>
      </c>
      <c r="H4143" s="258" t="s">
        <v>1605</v>
      </c>
      <c r="I4143" s="51">
        <f>ROUND(H4143*G4143,2)</f>
        <v>5.91</v>
      </c>
    </row>
    <row r="4144" spans="1:9" s="11" customFormat="1" ht="17.649999999999999" customHeight="1">
      <c r="A4144" s="135"/>
      <c r="B4144" s="16"/>
      <c r="C4144" s="16"/>
      <c r="D4144" s="16"/>
      <c r="E4144" s="50" t="s">
        <v>1606</v>
      </c>
      <c r="F4144" s="216" t="s">
        <v>448</v>
      </c>
      <c r="G4144" s="147">
        <v>2.5899999999999999E-2</v>
      </c>
      <c r="H4144" s="119" t="s">
        <v>1607</v>
      </c>
      <c r="I4144" s="51">
        <f>ROUND(H4144*G4144,2)</f>
        <v>2.15</v>
      </c>
    </row>
    <row r="4145" spans="1:9" s="11" customFormat="1" ht="13.7" customHeight="1">
      <c r="A4145" s="135"/>
      <c r="B4145" s="16"/>
      <c r="C4145" s="16"/>
      <c r="D4145" s="16"/>
      <c r="E4145" s="124"/>
      <c r="F4145" s="177" t="s">
        <v>451</v>
      </c>
      <c r="G4145" s="178"/>
      <c r="H4145" s="179"/>
      <c r="I4145" s="200">
        <f>SUM(I4142:I4144)</f>
        <v>8.7799999999999994</v>
      </c>
    </row>
    <row r="4146" spans="1:9" s="11" customFormat="1" ht="33.6" customHeight="1">
      <c r="A4146" s="196">
        <v>4575</v>
      </c>
      <c r="B4146" s="110" t="s">
        <v>414</v>
      </c>
      <c r="C4146" s="110" t="s">
        <v>12</v>
      </c>
      <c r="D4146" s="132">
        <v>90090</v>
      </c>
      <c r="E4146" s="111" t="str">
        <f>VLOOKUP(D4146,SERVIÇOS_AGOST!$A$7:$D$7425,2,0)</f>
        <v>ESCAVAÇÃO MECANIZADA DE VALA COM PROF. MAIOR QUE 4,5 M ATÉ 6,0 M(MÉDIA MONTANTE E JUSANTE/UMA COMPOSIÇÃO POR TRECHO), ESCAVADEIRA (1,2 M3), LARG. DE 1,5 M A 2,5 M, EM SOLO DE 1A CATEGORIA, EM LOCAIS COM ALTO NÍVEL DE INTERFERÊNCIA. AF_02/2021</v>
      </c>
      <c r="F4146" s="112" t="str">
        <f>VLOOKUP(D4146,SERVIÇOS_AGOST!$A$7:$D$7425,3,0)</f>
        <v>M3</v>
      </c>
      <c r="G4146" s="129">
        <f>VLOOKUP(D4146,SERVIÇOS_AGOST!$A$7:$D$7425,4,0)</f>
        <v>8.81</v>
      </c>
      <c r="H4146" s="114">
        <v>8.81</v>
      </c>
      <c r="I4146" s="115"/>
    </row>
    <row r="4147" spans="1:9" s="11" customFormat="1" ht="13.7" customHeight="1">
      <c r="A4147" s="135"/>
      <c r="B4147" s="16"/>
      <c r="C4147" s="16"/>
      <c r="D4147" s="16"/>
      <c r="E4147" s="50" t="s">
        <v>483</v>
      </c>
      <c r="F4147" s="216" t="s">
        <v>464</v>
      </c>
      <c r="G4147" s="147">
        <v>4.8599999999999997E-2</v>
      </c>
      <c r="H4147" s="133" t="s">
        <v>485</v>
      </c>
      <c r="I4147" s="51">
        <f>ROUND(H4147*G4147,2)</f>
        <v>0.7</v>
      </c>
    </row>
    <row r="4148" spans="1:9" s="11" customFormat="1" ht="17.649999999999999" customHeight="1">
      <c r="A4148" s="135"/>
      <c r="B4148" s="16"/>
      <c r="C4148" s="16"/>
      <c r="D4148" s="16"/>
      <c r="E4148" s="50" t="s">
        <v>1603</v>
      </c>
      <c r="F4148" s="216" t="s">
        <v>446</v>
      </c>
      <c r="G4148" s="147">
        <v>2.3300000000000001E-2</v>
      </c>
      <c r="H4148" s="119" t="s">
        <v>1605</v>
      </c>
      <c r="I4148" s="51">
        <f>ROUND(H4148*G4148,2)</f>
        <v>5.78</v>
      </c>
    </row>
    <row r="4149" spans="1:9" s="11" customFormat="1" ht="20.100000000000001" customHeight="1">
      <c r="E4149" s="194" t="s">
        <v>1606</v>
      </c>
      <c r="F4149" s="231" t="s">
        <v>448</v>
      </c>
      <c r="G4149" s="257" t="s">
        <v>1608</v>
      </c>
      <c r="H4149" s="258" t="s">
        <v>1607</v>
      </c>
      <c r="I4149" s="51">
        <f>ROUND(H4149*G4149,2)</f>
        <v>2.1</v>
      </c>
    </row>
    <row r="4150" spans="1:9" s="11" customFormat="1" ht="13.7" customHeight="1">
      <c r="A4150" s="135"/>
      <c r="B4150" s="16"/>
      <c r="C4150" s="16"/>
      <c r="D4150" s="16"/>
      <c r="E4150" s="124"/>
      <c r="F4150" s="177" t="s">
        <v>451</v>
      </c>
      <c r="G4150" s="178"/>
      <c r="H4150" s="179"/>
      <c r="I4150" s="200">
        <f>SUM(I4147:I4149)</f>
        <v>8.58</v>
      </c>
    </row>
    <row r="4151" spans="1:9" s="11" customFormat="1" ht="33.6" customHeight="1">
      <c r="A4151" s="196">
        <v>4576</v>
      </c>
      <c r="B4151" s="110" t="s">
        <v>414</v>
      </c>
      <c r="C4151" s="110" t="s">
        <v>12</v>
      </c>
      <c r="D4151" s="132">
        <v>93381</v>
      </c>
      <c r="E4151" s="111" t="str">
        <f>VLOOKUP(D4151,SERVIÇOS_AGOST!$A$7:$D$7425,2,0)</f>
        <v>REATERRO MECANIZADO DE VALA COM RETROESCAVADEIRA (CAPACIDADE DA CAÇAMBA DA RETRO: 0,26 M³ / POTÊNCIA: 88 HP), LARGURA DE 0,8 A 1,5 M, PROFUNDIDADE DE 1,5 A 3,0 M, COM SOLO (SEM SUBSTITUIÇÃO) DE 1ª CATEGORIA EM LOCAIS COM BAIXO NÍVEL DE INTERFERÊNCIA. AF_04/2016</v>
      </c>
      <c r="F4151" s="112" t="str">
        <f>VLOOKUP(D4151,SERVIÇOS_AGOST!$A$7:$D$7425,3,0)</f>
        <v>M3</v>
      </c>
      <c r="G4151" s="129">
        <f>VLOOKUP(D4151,SERVIÇOS_AGOST!$A$7:$D$7425,4,0)</f>
        <v>8.84</v>
      </c>
      <c r="H4151" s="114">
        <v>8.84</v>
      </c>
      <c r="I4151" s="115"/>
    </row>
    <row r="4152" spans="1:9" s="11" customFormat="1" ht="33.6" customHeight="1">
      <c r="A4152" s="135"/>
      <c r="B4152" s="16"/>
      <c r="C4152" s="16"/>
      <c r="D4152" s="16"/>
      <c r="E4152" s="50" t="s">
        <v>557</v>
      </c>
      <c r="F4152" s="216" t="s">
        <v>446</v>
      </c>
      <c r="G4152" s="147">
        <v>1.9E-2</v>
      </c>
      <c r="H4152" s="121">
        <v>121.85</v>
      </c>
      <c r="I4152" s="51">
        <f t="shared" ref="I4152:I4157" si="163">ROUND(H4152*G4152,2)</f>
        <v>2.3199999999999998</v>
      </c>
    </row>
    <row r="4153" spans="1:9" s="11" customFormat="1" ht="33.6" customHeight="1">
      <c r="A4153" s="135"/>
      <c r="B4153" s="16"/>
      <c r="C4153" s="16"/>
      <c r="D4153" s="16"/>
      <c r="E4153" s="50" t="s">
        <v>558</v>
      </c>
      <c r="F4153" s="216" t="s">
        <v>448</v>
      </c>
      <c r="G4153" s="147">
        <v>2.5000000000000001E-2</v>
      </c>
      <c r="H4153" s="121">
        <v>45.4</v>
      </c>
      <c r="I4153" s="51">
        <f t="shared" si="163"/>
        <v>1.1399999999999999</v>
      </c>
    </row>
    <row r="4154" spans="1:9" s="11" customFormat="1" ht="13.7" customHeight="1">
      <c r="A4154" s="135"/>
      <c r="B4154" s="16"/>
      <c r="C4154" s="16"/>
      <c r="D4154" s="16"/>
      <c r="E4154" s="50" t="s">
        <v>483</v>
      </c>
      <c r="F4154" s="216" t="s">
        <v>464</v>
      </c>
      <c r="G4154" s="147">
        <v>1.4E-2</v>
      </c>
      <c r="H4154" s="133" t="s">
        <v>485</v>
      </c>
      <c r="I4154" s="51">
        <f t="shared" si="163"/>
        <v>0.2</v>
      </c>
    </row>
    <row r="4155" spans="1:9" s="11" customFormat="1" ht="25.7" customHeight="1">
      <c r="E4155" s="194" t="s">
        <v>1609</v>
      </c>
      <c r="F4155" s="231" t="s">
        <v>446</v>
      </c>
      <c r="G4155" s="257" t="s">
        <v>1610</v>
      </c>
      <c r="H4155" s="258" t="s">
        <v>1611</v>
      </c>
      <c r="I4155" s="51">
        <f t="shared" si="163"/>
        <v>1.51</v>
      </c>
    </row>
    <row r="4156" spans="1:9" s="11" customFormat="1" ht="17.649999999999999" customHeight="1">
      <c r="A4156" s="135"/>
      <c r="B4156" s="16"/>
      <c r="C4156" s="16"/>
      <c r="D4156" s="16"/>
      <c r="E4156" s="50" t="s">
        <v>1612</v>
      </c>
      <c r="F4156" s="216" t="s">
        <v>448</v>
      </c>
      <c r="G4156" s="147">
        <v>5.7000000000000002E-2</v>
      </c>
      <c r="H4156" s="119" t="s">
        <v>1613</v>
      </c>
      <c r="I4156" s="51">
        <f t="shared" si="163"/>
        <v>1.06</v>
      </c>
    </row>
    <row r="4157" spans="1:9" s="11" customFormat="1" ht="13.7" customHeight="1">
      <c r="A4157" s="135"/>
      <c r="B4157" s="16"/>
      <c r="C4157" s="16"/>
      <c r="D4157" s="16"/>
      <c r="E4157" s="50" t="s">
        <v>1614</v>
      </c>
      <c r="F4157" s="216" t="s">
        <v>235</v>
      </c>
      <c r="G4157" s="147">
        <v>1</v>
      </c>
      <c r="H4157" s="119" t="s">
        <v>1615</v>
      </c>
      <c r="I4157" s="51">
        <f t="shared" si="163"/>
        <v>2.14</v>
      </c>
    </row>
    <row r="4158" spans="1:9" s="11" customFormat="1" ht="13.7" customHeight="1">
      <c r="A4158" s="135"/>
      <c r="B4158" s="16"/>
      <c r="C4158" s="16"/>
      <c r="D4158" s="16"/>
      <c r="E4158" s="124"/>
      <c r="F4158" s="177" t="s">
        <v>451</v>
      </c>
      <c r="G4158" s="178"/>
      <c r="H4158" s="179"/>
      <c r="I4158" s="200">
        <f>SUM(I4152:I4157)</f>
        <v>8.370000000000001</v>
      </c>
    </row>
    <row r="4159" spans="1:9" s="11" customFormat="1" ht="13.7" customHeight="1">
      <c r="A4159" s="196">
        <v>4577</v>
      </c>
      <c r="B4159" s="110" t="s">
        <v>414</v>
      </c>
      <c r="C4159" s="110" t="s">
        <v>12</v>
      </c>
      <c r="D4159" s="132">
        <v>93382</v>
      </c>
      <c r="E4159" s="111" t="str">
        <f>VLOOKUP(D4159,SERVIÇOS_AGOST!$A$7:$D$7425,2,0)</f>
        <v>REATERRO MANUAL DE VALAS COM COMPACTAÇÃO MECANIZADA. AF_04/2016</v>
      </c>
      <c r="F4159" s="112" t="str">
        <f>VLOOKUP(D4159,SERVIÇOS_AGOST!$A$7:$D$7425,3,0)</f>
        <v>M3</v>
      </c>
      <c r="G4159" s="129">
        <f>VLOOKUP(D4159,SERVIÇOS_AGOST!$A$7:$D$7425,4,0)</f>
        <v>22.49</v>
      </c>
      <c r="H4159" s="114">
        <v>22.49</v>
      </c>
      <c r="I4159" s="115"/>
    </row>
    <row r="4160" spans="1:9" s="11" customFormat="1" ht="13.7" customHeight="1">
      <c r="A4160" s="135"/>
      <c r="B4160" s="16"/>
      <c r="C4160" s="16"/>
      <c r="D4160" s="16"/>
      <c r="E4160" s="50" t="s">
        <v>483</v>
      </c>
      <c r="F4160" s="216" t="s">
        <v>464</v>
      </c>
      <c r="G4160" s="147">
        <v>0.4</v>
      </c>
      <c r="H4160" s="133" t="s">
        <v>485</v>
      </c>
      <c r="I4160" s="51">
        <f>ROUND(H4160*G4160,2)</f>
        <v>5.79</v>
      </c>
    </row>
    <row r="4161" spans="1:9" s="11" customFormat="1" ht="22.9" customHeight="1">
      <c r="E4161" s="194" t="s">
        <v>1609</v>
      </c>
      <c r="F4161" s="231" t="s">
        <v>446</v>
      </c>
      <c r="G4161" s="260">
        <v>0.19</v>
      </c>
      <c r="H4161" s="258" t="s">
        <v>1611</v>
      </c>
      <c r="I4161" s="51">
        <f>ROUND(H4161*G4161,2)</f>
        <v>4.6900000000000004</v>
      </c>
    </row>
    <row r="4162" spans="1:9" s="11" customFormat="1" ht="17.649999999999999" customHeight="1">
      <c r="A4162" s="135"/>
      <c r="B4162" s="16"/>
      <c r="C4162" s="16"/>
      <c r="D4162" s="16"/>
      <c r="E4162" s="50" t="s">
        <v>1612</v>
      </c>
      <c r="F4162" s="216" t="s">
        <v>448</v>
      </c>
      <c r="G4162" s="147">
        <v>0.2</v>
      </c>
      <c r="H4162" s="119" t="s">
        <v>1613</v>
      </c>
      <c r="I4162" s="51">
        <f>ROUND(H4162*G4162,2)</f>
        <v>3.74</v>
      </c>
    </row>
    <row r="4163" spans="1:9" s="11" customFormat="1" ht="13.7" customHeight="1">
      <c r="A4163" s="135"/>
      <c r="B4163" s="16"/>
      <c r="C4163" s="16"/>
      <c r="D4163" s="16"/>
      <c r="E4163" s="50" t="s">
        <v>1614</v>
      </c>
      <c r="F4163" s="216" t="s">
        <v>235</v>
      </c>
      <c r="G4163" s="147">
        <v>1</v>
      </c>
      <c r="H4163" s="119" t="s">
        <v>1615</v>
      </c>
      <c r="I4163" s="51">
        <f>ROUND(H4163*G4163,2)</f>
        <v>2.14</v>
      </c>
    </row>
    <row r="4164" spans="1:9" s="11" customFormat="1" ht="13.7" customHeight="1">
      <c r="A4164" s="135"/>
      <c r="B4164" s="16"/>
      <c r="C4164" s="16"/>
      <c r="D4164" s="16"/>
      <c r="E4164" s="124"/>
      <c r="F4164" s="177" t="s">
        <v>451</v>
      </c>
      <c r="G4164" s="178"/>
      <c r="H4164" s="179"/>
      <c r="I4164" s="200">
        <f>SUM(I4160:I4163)</f>
        <v>16.36</v>
      </c>
    </row>
    <row r="4165" spans="1:9" s="11" customFormat="1" ht="13.7" customHeight="1">
      <c r="A4165" s="196">
        <v>4578</v>
      </c>
      <c r="B4165" s="110" t="s">
        <v>414</v>
      </c>
      <c r="C4165" s="110" t="s">
        <v>12</v>
      </c>
      <c r="D4165" s="132">
        <v>96995</v>
      </c>
      <c r="E4165" s="111" t="str">
        <f>VLOOKUP(D4165,SERVIÇOS_AGOST!$A$7:$D$7425,2,0)</f>
        <v>REATERRO MANUAL APILOADO COM SOQUETE. AF_10/2017</v>
      </c>
      <c r="F4165" s="112" t="str">
        <f>VLOOKUP(D4165,SERVIÇOS_AGOST!$A$7:$D$7425,3,0)</f>
        <v>M3</v>
      </c>
      <c r="G4165" s="129">
        <f>VLOOKUP(D4165,SERVIÇOS_AGOST!$A$7:$D$7425,4,0)</f>
        <v>34.700000000000003</v>
      </c>
      <c r="H4165" s="114">
        <v>34.700000000000003</v>
      </c>
      <c r="I4165" s="115"/>
    </row>
    <row r="4166" spans="1:9" s="11" customFormat="1" ht="13.7" customHeight="1">
      <c r="A4166" s="135"/>
      <c r="B4166" s="16"/>
      <c r="C4166" s="16"/>
      <c r="D4166" s="16"/>
      <c r="E4166" s="50" t="s">
        <v>483</v>
      </c>
      <c r="F4166" s="216" t="s">
        <v>464</v>
      </c>
      <c r="G4166" s="147">
        <v>1.78</v>
      </c>
      <c r="H4166" s="133" t="s">
        <v>485</v>
      </c>
      <c r="I4166" s="51">
        <f>ROUND(H4166*G4166,2)</f>
        <v>25.76</v>
      </c>
    </row>
    <row r="4167" spans="1:9" s="11" customFormat="1" ht="13.7" customHeight="1">
      <c r="A4167" s="135"/>
      <c r="B4167" s="16"/>
      <c r="C4167" s="16"/>
      <c r="D4167" s="16"/>
      <c r="E4167" s="124"/>
      <c r="F4167" s="177" t="s">
        <v>451</v>
      </c>
      <c r="G4167" s="178"/>
      <c r="H4167" s="179"/>
      <c r="I4167" s="200">
        <f>SUM(I4166)</f>
        <v>25.76</v>
      </c>
    </row>
    <row r="4168" spans="1:9" s="11" customFormat="1" ht="25.7" customHeight="1">
      <c r="A4168" s="196">
        <v>4579</v>
      </c>
      <c r="B4168" s="110" t="s">
        <v>415</v>
      </c>
      <c r="C4168" s="110" t="s">
        <v>12</v>
      </c>
      <c r="D4168" s="132">
        <v>96358</v>
      </c>
      <c r="E4168" s="111" t="str">
        <f>VLOOKUP(D4168,SERVIÇOS_AGOST!$A$7:$D$7425,2,0)</f>
        <v>PAREDE COM PLACAS DE GESSO ACARTONADO (DRYWALL), PARA USO INTERNO, COM DUAS FACES SIMPLES E ESTRUTURA METÁLICA COM GUIAS SIMPLES, SEM VÃOS. AF_06/2017_P</v>
      </c>
      <c r="F4168" s="112" t="str">
        <f>VLOOKUP(D4168,SERVIÇOS_AGOST!$A$7:$D$7425,3,0)</f>
        <v>M2</v>
      </c>
      <c r="G4168" s="129">
        <f>VLOOKUP(D4168,SERVIÇOS_AGOST!$A$7:$D$7425,4,0)</f>
        <v>103.24</v>
      </c>
      <c r="H4168" s="114">
        <v>103.24</v>
      </c>
      <c r="I4168" s="115"/>
    </row>
    <row r="4169" spans="1:9" s="11" customFormat="1" ht="17.649999999999999" customHeight="1">
      <c r="A4169" s="135"/>
      <c r="B4169" s="16"/>
      <c r="C4169" s="16"/>
      <c r="D4169" s="16"/>
      <c r="E4169" s="50" t="s">
        <v>1616</v>
      </c>
      <c r="F4169" s="216" t="s">
        <v>1617</v>
      </c>
      <c r="G4169" s="147">
        <v>2.4299999999999999E-2</v>
      </c>
      <c r="H4169" s="119" t="s">
        <v>1618</v>
      </c>
      <c r="I4169" s="51">
        <f t="shared" ref="I4169:I4179" si="164">ROUND(H4169*G4169,2)</f>
        <v>1.1399999999999999</v>
      </c>
    </row>
    <row r="4170" spans="1:9" s="11" customFormat="1" ht="17.649999999999999" customHeight="1">
      <c r="A4170" s="135"/>
      <c r="B4170" s="16"/>
      <c r="C4170" s="16"/>
      <c r="D4170" s="16"/>
      <c r="E4170" s="50" t="s">
        <v>1619</v>
      </c>
      <c r="F4170" s="216" t="s">
        <v>47</v>
      </c>
      <c r="G4170" s="147">
        <v>2.1059999999999999</v>
      </c>
      <c r="H4170" s="119" t="s">
        <v>1620</v>
      </c>
      <c r="I4170" s="51">
        <f t="shared" si="164"/>
        <v>48.48</v>
      </c>
    </row>
    <row r="4171" spans="1:9" s="11" customFormat="1" ht="17.649999999999999" customHeight="1">
      <c r="A4171" s="135"/>
      <c r="B4171" s="16"/>
      <c r="C4171" s="16"/>
      <c r="D4171" s="16"/>
      <c r="E4171" s="50" t="s">
        <v>1621</v>
      </c>
      <c r="F4171" s="216" t="s">
        <v>53</v>
      </c>
      <c r="G4171" s="147">
        <v>0.76039999999999996</v>
      </c>
      <c r="H4171" s="119" t="s">
        <v>1622</v>
      </c>
      <c r="I4171" s="51">
        <f t="shared" si="164"/>
        <v>8.41</v>
      </c>
    </row>
    <row r="4172" spans="1:9" s="11" customFormat="1" ht="9.9499999999999993" customHeight="1">
      <c r="E4172" s="194" t="s">
        <v>1623</v>
      </c>
      <c r="F4172" s="231" t="s">
        <v>53</v>
      </c>
      <c r="G4172" s="257" t="s">
        <v>1624</v>
      </c>
      <c r="H4172" s="258" t="s">
        <v>1625</v>
      </c>
      <c r="I4172" s="51">
        <f t="shared" si="164"/>
        <v>24.99</v>
      </c>
    </row>
    <row r="4173" spans="1:9" s="11" customFormat="1" ht="17.649999999999999" customHeight="1">
      <c r="A4173" s="135"/>
      <c r="B4173" s="16"/>
      <c r="C4173" s="16"/>
      <c r="D4173" s="16"/>
      <c r="E4173" s="50" t="s">
        <v>1626</v>
      </c>
      <c r="F4173" s="216" t="s">
        <v>53</v>
      </c>
      <c r="G4173" s="147">
        <v>2.5026999999999999</v>
      </c>
      <c r="H4173" s="119" t="s">
        <v>1627</v>
      </c>
      <c r="I4173" s="51">
        <f t="shared" si="164"/>
        <v>0.9</v>
      </c>
    </row>
    <row r="4174" spans="1:9" s="11" customFormat="1" ht="17.649999999999999" customHeight="1">
      <c r="A4174" s="135"/>
      <c r="B4174" s="16"/>
      <c r="C4174" s="16"/>
      <c r="D4174" s="16"/>
      <c r="E4174" s="50" t="s">
        <v>576</v>
      </c>
      <c r="F4174" s="216" t="s">
        <v>53</v>
      </c>
      <c r="G4174" s="147">
        <v>0.74070000000000003</v>
      </c>
      <c r="H4174" s="121">
        <v>2.75</v>
      </c>
      <c r="I4174" s="51">
        <f t="shared" si="164"/>
        <v>2.04</v>
      </c>
    </row>
    <row r="4175" spans="1:9" s="11" customFormat="1" ht="17.649999999999999" customHeight="1">
      <c r="A4175" s="135"/>
      <c r="B4175" s="16"/>
      <c r="C4175" s="16"/>
      <c r="D4175" s="16"/>
      <c r="E4175" s="50" t="s">
        <v>1628</v>
      </c>
      <c r="F4175" s="216" t="s">
        <v>476</v>
      </c>
      <c r="G4175" s="147">
        <v>1.0327</v>
      </c>
      <c r="H4175" s="119" t="s">
        <v>1629</v>
      </c>
      <c r="I4175" s="51">
        <f t="shared" si="164"/>
        <v>4.12</v>
      </c>
    </row>
    <row r="4176" spans="1:9" s="11" customFormat="1" ht="17.649999999999999" customHeight="1">
      <c r="A4176" s="135"/>
      <c r="B4176" s="16"/>
      <c r="C4176" s="16"/>
      <c r="D4176" s="16"/>
      <c r="E4176" s="50" t="s">
        <v>1630</v>
      </c>
      <c r="F4176" s="216" t="s">
        <v>297</v>
      </c>
      <c r="G4176" s="147">
        <v>20.0077</v>
      </c>
      <c r="H4176" s="119" t="s">
        <v>1631</v>
      </c>
      <c r="I4176" s="51">
        <f t="shared" si="164"/>
        <v>2.2000000000000002</v>
      </c>
    </row>
    <row r="4177" spans="1:9" s="11" customFormat="1" ht="17.649999999999999" customHeight="1">
      <c r="A4177" s="135"/>
      <c r="B4177" s="16"/>
      <c r="C4177" s="16"/>
      <c r="D4177" s="16"/>
      <c r="E4177" s="50" t="s">
        <v>1632</v>
      </c>
      <c r="F4177" s="216" t="s">
        <v>297</v>
      </c>
      <c r="G4177" s="147">
        <v>0.80759999999999998</v>
      </c>
      <c r="H4177" s="119" t="s">
        <v>1633</v>
      </c>
      <c r="I4177" s="51">
        <f t="shared" si="164"/>
        <v>0.22</v>
      </c>
    </row>
    <row r="4178" spans="1:9" s="11" customFormat="1" ht="9.9499999999999993" customHeight="1">
      <c r="E4178" s="194" t="s">
        <v>1634</v>
      </c>
      <c r="F4178" s="231" t="s">
        <v>464</v>
      </c>
      <c r="G4178" s="257" t="s">
        <v>1635</v>
      </c>
      <c r="H4178" s="263">
        <v>15.71</v>
      </c>
      <c r="I4178" s="51">
        <f t="shared" si="164"/>
        <v>8.56</v>
      </c>
    </row>
    <row r="4179" spans="1:9" s="11" customFormat="1" ht="13.7" customHeight="1">
      <c r="A4179" s="135"/>
      <c r="B4179" s="16"/>
      <c r="C4179" s="16"/>
      <c r="D4179" s="16"/>
      <c r="E4179" s="50" t="s">
        <v>483</v>
      </c>
      <c r="F4179" s="216" t="s">
        <v>464</v>
      </c>
      <c r="G4179" s="147">
        <v>0.13619999999999999</v>
      </c>
      <c r="H4179" s="133" t="s">
        <v>485</v>
      </c>
      <c r="I4179" s="51">
        <f t="shared" si="164"/>
        <v>1.97</v>
      </c>
    </row>
    <row r="4180" spans="1:9" s="11" customFormat="1" ht="13.7" customHeight="1">
      <c r="A4180" s="135"/>
      <c r="B4180" s="16"/>
      <c r="C4180" s="16"/>
      <c r="D4180" s="16"/>
      <c r="E4180" s="124"/>
      <c r="F4180" s="177" t="s">
        <v>451</v>
      </c>
      <c r="G4180" s="178"/>
      <c r="H4180" s="179"/>
      <c r="I4180" s="200">
        <f>SUM(I4169:I4179)</f>
        <v>103.03000000000002</v>
      </c>
    </row>
    <row r="4181" spans="1:9" s="11" customFormat="1" ht="25.7" customHeight="1">
      <c r="A4181" s="196">
        <v>4580</v>
      </c>
      <c r="B4181" s="110" t="s">
        <v>415</v>
      </c>
      <c r="C4181" s="110" t="s">
        <v>12</v>
      </c>
      <c r="D4181" s="132">
        <v>96359</v>
      </c>
      <c r="E4181" s="111" t="str">
        <f>VLOOKUP(D4181,SERVIÇOS_AGOST!$A$7:$D$7425,2,0)</f>
        <v>PAREDE COM PLACAS DE GESSO ACARTONADO (DRYWALL), PARA USO INTERNO, COM DUAS FACES SIMPLES E ESTRUTURA METÁLICA COM GUIAS SIMPLES, COM VÃOS AF_06/2017_P</v>
      </c>
      <c r="F4181" s="112" t="str">
        <f>VLOOKUP(D4181,SERVIÇOS_AGOST!$A$7:$D$7425,3,0)</f>
        <v>M2</v>
      </c>
      <c r="G4181" s="129">
        <f>VLOOKUP(D4181,SERVIÇOS_AGOST!$A$7:$D$7425,4,0)</f>
        <v>118.93</v>
      </c>
      <c r="H4181" s="114">
        <v>118.93</v>
      </c>
      <c r="I4181" s="115"/>
    </row>
    <row r="4182" spans="1:9" s="11" customFormat="1" ht="17.649999999999999" customHeight="1">
      <c r="A4182" s="135"/>
      <c r="B4182" s="16"/>
      <c r="C4182" s="16"/>
      <c r="D4182" s="16"/>
      <c r="E4182" s="50" t="s">
        <v>1616</v>
      </c>
      <c r="F4182" s="216" t="s">
        <v>1617</v>
      </c>
      <c r="G4182" s="147">
        <v>2.9000000000000001E-2</v>
      </c>
      <c r="H4182" s="119" t="s">
        <v>1618</v>
      </c>
      <c r="I4182" s="51">
        <f t="shared" ref="I4182:I4192" si="165">ROUND(H4182*G4182,2)</f>
        <v>1.36</v>
      </c>
    </row>
    <row r="4183" spans="1:9" s="11" customFormat="1" ht="17.649999999999999" customHeight="1">
      <c r="A4183" s="135"/>
      <c r="B4183" s="16"/>
      <c r="C4183" s="16"/>
      <c r="D4183" s="16"/>
      <c r="E4183" s="50" t="s">
        <v>1619</v>
      </c>
      <c r="F4183" s="216" t="s">
        <v>47</v>
      </c>
      <c r="G4183" s="147">
        <v>2.1059999999999999</v>
      </c>
      <c r="H4183" s="119" t="s">
        <v>1620</v>
      </c>
      <c r="I4183" s="51">
        <f t="shared" si="165"/>
        <v>48.48</v>
      </c>
    </row>
    <row r="4184" spans="1:9" s="11" customFormat="1" ht="17.649999999999999" customHeight="1">
      <c r="E4184" s="194" t="s">
        <v>1621</v>
      </c>
      <c r="F4184" s="231" t="s">
        <v>53</v>
      </c>
      <c r="G4184" s="257" t="s">
        <v>1636</v>
      </c>
      <c r="H4184" s="258" t="s">
        <v>1622</v>
      </c>
      <c r="I4184" s="51">
        <f t="shared" si="165"/>
        <v>10.06</v>
      </c>
    </row>
    <row r="4185" spans="1:9" s="11" customFormat="1" ht="17.649999999999999" customHeight="1">
      <c r="A4185" s="135"/>
      <c r="B4185" s="16"/>
      <c r="C4185" s="16"/>
      <c r="D4185" s="16"/>
      <c r="E4185" s="50" t="s">
        <v>1623</v>
      </c>
      <c r="F4185" s="216" t="s">
        <v>53</v>
      </c>
      <c r="G4185" s="147">
        <v>2.8999000000000001</v>
      </c>
      <c r="H4185" s="119" t="s">
        <v>1625</v>
      </c>
      <c r="I4185" s="51">
        <f t="shared" si="165"/>
        <v>36.39</v>
      </c>
    </row>
    <row r="4186" spans="1:9" s="11" customFormat="1" ht="17.649999999999999" customHeight="1">
      <c r="A4186" s="135"/>
      <c r="B4186" s="16"/>
      <c r="C4186" s="16"/>
      <c r="D4186" s="16"/>
      <c r="E4186" s="50" t="s">
        <v>1626</v>
      </c>
      <c r="F4186" s="216" t="s">
        <v>53</v>
      </c>
      <c r="G4186" s="147">
        <v>2.5026999999999999</v>
      </c>
      <c r="H4186" s="119" t="s">
        <v>1627</v>
      </c>
      <c r="I4186" s="51">
        <f t="shared" si="165"/>
        <v>0.9</v>
      </c>
    </row>
    <row r="4187" spans="1:9" s="11" customFormat="1" ht="17.649999999999999" customHeight="1">
      <c r="A4187" s="135"/>
      <c r="B4187" s="16"/>
      <c r="C4187" s="16"/>
      <c r="D4187" s="16"/>
      <c r="E4187" s="50" t="s">
        <v>576</v>
      </c>
      <c r="F4187" s="216" t="s">
        <v>53</v>
      </c>
      <c r="G4187" s="147">
        <v>0.79249999999999998</v>
      </c>
      <c r="H4187" s="121">
        <v>2.75</v>
      </c>
      <c r="I4187" s="51">
        <f t="shared" si="165"/>
        <v>2.1800000000000002</v>
      </c>
    </row>
    <row r="4188" spans="1:9" s="11" customFormat="1" ht="17.649999999999999" customHeight="1">
      <c r="A4188" s="135"/>
      <c r="B4188" s="16"/>
      <c r="C4188" s="16"/>
      <c r="D4188" s="16"/>
      <c r="E4188" s="50" t="s">
        <v>1628</v>
      </c>
      <c r="F4188" s="216" t="s">
        <v>476</v>
      </c>
      <c r="G4188" s="147">
        <v>1.0327</v>
      </c>
      <c r="H4188" s="119" t="s">
        <v>1629</v>
      </c>
      <c r="I4188" s="51">
        <f t="shared" si="165"/>
        <v>4.12</v>
      </c>
    </row>
    <row r="4189" spans="1:9" s="11" customFormat="1" ht="17.649999999999999" customHeight="1">
      <c r="A4189" s="135"/>
      <c r="B4189" s="16"/>
      <c r="C4189" s="16"/>
      <c r="D4189" s="16"/>
      <c r="E4189" s="50" t="s">
        <v>1630</v>
      </c>
      <c r="F4189" s="216" t="s">
        <v>297</v>
      </c>
      <c r="G4189" s="147">
        <v>20.0077</v>
      </c>
      <c r="H4189" s="119" t="s">
        <v>1631</v>
      </c>
      <c r="I4189" s="51">
        <f t="shared" si="165"/>
        <v>2.2000000000000002</v>
      </c>
    </row>
    <row r="4190" spans="1:9" s="11" customFormat="1" ht="17.649999999999999" customHeight="1">
      <c r="E4190" s="194" t="s">
        <v>1632</v>
      </c>
      <c r="F4190" s="231" t="s">
        <v>297</v>
      </c>
      <c r="G4190" s="257" t="s">
        <v>1637</v>
      </c>
      <c r="H4190" s="264" t="s">
        <v>1633</v>
      </c>
      <c r="I4190" s="51">
        <f t="shared" si="165"/>
        <v>0.25</v>
      </c>
    </row>
    <row r="4191" spans="1:9" s="11" customFormat="1" ht="13.7" customHeight="1">
      <c r="A4191" s="135"/>
      <c r="B4191" s="16"/>
      <c r="C4191" s="16"/>
      <c r="D4191" s="16"/>
      <c r="E4191" s="50" t="s">
        <v>1634</v>
      </c>
      <c r="F4191" s="216" t="s">
        <v>464</v>
      </c>
      <c r="G4191" s="147">
        <v>0.628</v>
      </c>
      <c r="H4191" s="265">
        <v>15.71</v>
      </c>
      <c r="I4191" s="51">
        <f t="shared" si="165"/>
        <v>9.8699999999999992</v>
      </c>
    </row>
    <row r="4192" spans="1:9" s="11" customFormat="1" ht="13.7" customHeight="1">
      <c r="A4192" s="135"/>
      <c r="B4192" s="16"/>
      <c r="C4192" s="16"/>
      <c r="D4192" s="16"/>
      <c r="E4192" s="50" t="s">
        <v>483</v>
      </c>
      <c r="F4192" s="216" t="s">
        <v>464</v>
      </c>
      <c r="G4192" s="147">
        <v>0.157</v>
      </c>
      <c r="H4192" s="133" t="s">
        <v>485</v>
      </c>
      <c r="I4192" s="51">
        <f t="shared" si="165"/>
        <v>2.27</v>
      </c>
    </row>
    <row r="4193" spans="1:9" s="11" customFormat="1" ht="13.7" customHeight="1">
      <c r="A4193" s="135"/>
      <c r="B4193" s="16"/>
      <c r="C4193" s="16"/>
      <c r="D4193" s="16"/>
      <c r="E4193" s="124"/>
      <c r="F4193" s="177" t="s">
        <v>451</v>
      </c>
      <c r="G4193" s="178"/>
      <c r="H4193" s="179"/>
      <c r="I4193" s="200">
        <f>SUM(I4182:I4192)</f>
        <v>118.08000000000001</v>
      </c>
    </row>
    <row r="4194" spans="1:9" s="11" customFormat="1" ht="25.7" customHeight="1">
      <c r="A4194" s="196">
        <v>4581</v>
      </c>
      <c r="B4194" s="110" t="s">
        <v>415</v>
      </c>
      <c r="C4194" s="110" t="s">
        <v>12</v>
      </c>
      <c r="D4194" s="132">
        <v>96360</v>
      </c>
      <c r="E4194" s="111" t="str">
        <f>VLOOKUP(D4194,SERVIÇOS_AGOST!$A$7:$D$7425,2,0)</f>
        <v>PAREDE COM PLACAS DE GESSO ACARTONADO (DRYWALL), PARA USO INTERNO, COM DUAS FACES SIMPLES E ESTRUTURA METÁLICA COM GUIAS DUPLAS, SEM VÃOS. AF_06/2017_P</v>
      </c>
      <c r="F4194" s="112" t="str">
        <f>VLOOKUP(D4194,SERVIÇOS_AGOST!$A$7:$D$7425,3,0)</f>
        <v>M2</v>
      </c>
      <c r="G4194" s="129">
        <f>VLOOKUP(D4194,SERVIÇOS_AGOST!$A$7:$D$7425,4,0)</f>
        <v>144.47999999999999</v>
      </c>
      <c r="H4194" s="114">
        <v>144.47999999999999</v>
      </c>
      <c r="I4194" s="115"/>
    </row>
    <row r="4195" spans="1:9" s="11" customFormat="1" ht="17.649999999999999" customHeight="1">
      <c r="A4195" s="135"/>
      <c r="B4195" s="16"/>
      <c r="C4195" s="16"/>
      <c r="D4195" s="16"/>
      <c r="E4195" s="50" t="s">
        <v>1616</v>
      </c>
      <c r="F4195" s="216" t="s">
        <v>1617</v>
      </c>
      <c r="G4195" s="147">
        <v>4.8599999999999997E-2</v>
      </c>
      <c r="H4195" s="119" t="s">
        <v>1618</v>
      </c>
      <c r="I4195" s="51">
        <f t="shared" ref="I4195:I4205" si="166">ROUND(H4195*G4195,2)</f>
        <v>2.2799999999999998</v>
      </c>
    </row>
    <row r="4196" spans="1:9" s="11" customFormat="1" ht="17.649999999999999" customHeight="1">
      <c r="A4196" s="135"/>
      <c r="B4196" s="16"/>
      <c r="C4196" s="16"/>
      <c r="D4196" s="16"/>
      <c r="E4196" s="50" t="s">
        <v>1619</v>
      </c>
      <c r="F4196" s="216" t="s">
        <v>47</v>
      </c>
      <c r="G4196" s="147">
        <v>2.1059999999999999</v>
      </c>
      <c r="H4196" s="119" t="s">
        <v>1620</v>
      </c>
      <c r="I4196" s="51">
        <f t="shared" si="166"/>
        <v>48.48</v>
      </c>
    </row>
    <row r="4197" spans="1:9" s="11" customFormat="1" ht="17.649999999999999" customHeight="1">
      <c r="A4197" s="135"/>
      <c r="B4197" s="16"/>
      <c r="C4197" s="16"/>
      <c r="D4197" s="16"/>
      <c r="E4197" s="50" t="s">
        <v>1621</v>
      </c>
      <c r="F4197" s="216" t="s">
        <v>53</v>
      </c>
      <c r="G4197" s="147">
        <v>1.5208999999999999</v>
      </c>
      <c r="H4197" s="119" t="s">
        <v>1622</v>
      </c>
      <c r="I4197" s="51">
        <f t="shared" si="166"/>
        <v>16.82</v>
      </c>
    </row>
    <row r="4198" spans="1:9" s="11" customFormat="1" ht="17.649999999999999" customHeight="1">
      <c r="A4198" s="135"/>
      <c r="B4198" s="16"/>
      <c r="C4198" s="16"/>
      <c r="D4198" s="16"/>
      <c r="E4198" s="50" t="s">
        <v>1623</v>
      </c>
      <c r="F4198" s="216" t="s">
        <v>53</v>
      </c>
      <c r="G4198" s="147">
        <v>3.9819</v>
      </c>
      <c r="H4198" s="119" t="s">
        <v>1625</v>
      </c>
      <c r="I4198" s="51">
        <f t="shared" si="166"/>
        <v>49.97</v>
      </c>
    </row>
    <row r="4199" spans="1:9" s="11" customFormat="1" ht="17.649999999999999" customHeight="1">
      <c r="A4199" s="135"/>
      <c r="B4199" s="16"/>
      <c r="C4199" s="16"/>
      <c r="D4199" s="16"/>
      <c r="E4199" s="50" t="s">
        <v>1626</v>
      </c>
      <c r="F4199" s="216" t="s">
        <v>53</v>
      </c>
      <c r="G4199" s="147">
        <v>2.5026999999999999</v>
      </c>
      <c r="H4199" s="119" t="s">
        <v>1627</v>
      </c>
      <c r="I4199" s="51">
        <f t="shared" si="166"/>
        <v>0.9</v>
      </c>
    </row>
    <row r="4200" spans="1:9" s="11" customFormat="1" ht="17.649999999999999" customHeight="1">
      <c r="A4200" s="135"/>
      <c r="B4200" s="16"/>
      <c r="C4200" s="16"/>
      <c r="D4200" s="16"/>
      <c r="E4200" s="50" t="s">
        <v>576</v>
      </c>
      <c r="F4200" s="216" t="s">
        <v>53</v>
      </c>
      <c r="G4200" s="147">
        <v>1.4815</v>
      </c>
      <c r="H4200" s="121">
        <v>2.75</v>
      </c>
      <c r="I4200" s="51">
        <f t="shared" si="166"/>
        <v>4.07</v>
      </c>
    </row>
    <row r="4201" spans="1:9" s="11" customFormat="1" ht="17.649999999999999" customHeight="1">
      <c r="A4201" s="135"/>
      <c r="B4201" s="16"/>
      <c r="C4201" s="16"/>
      <c r="D4201" s="16"/>
      <c r="E4201" s="50" t="s">
        <v>1628</v>
      </c>
      <c r="F4201" s="216" t="s">
        <v>476</v>
      </c>
      <c r="G4201" s="147">
        <v>1.0327</v>
      </c>
      <c r="H4201" s="119" t="s">
        <v>1629</v>
      </c>
      <c r="I4201" s="51">
        <f t="shared" si="166"/>
        <v>4.12</v>
      </c>
    </row>
    <row r="4202" spans="1:9" s="11" customFormat="1" ht="17.649999999999999" customHeight="1">
      <c r="A4202" s="135"/>
      <c r="B4202" s="16"/>
      <c r="C4202" s="16"/>
      <c r="D4202" s="16"/>
      <c r="E4202" s="50" t="s">
        <v>1630</v>
      </c>
      <c r="F4202" s="216" t="s">
        <v>297</v>
      </c>
      <c r="G4202" s="147">
        <v>20.0077</v>
      </c>
      <c r="H4202" s="119" t="s">
        <v>1631</v>
      </c>
      <c r="I4202" s="51">
        <f t="shared" si="166"/>
        <v>2.2000000000000002</v>
      </c>
    </row>
    <row r="4203" spans="1:9" s="11" customFormat="1" ht="17.649999999999999" customHeight="1">
      <c r="A4203" s="135"/>
      <c r="B4203" s="16"/>
      <c r="C4203" s="16"/>
      <c r="D4203" s="16"/>
      <c r="E4203" s="50" t="s">
        <v>1632</v>
      </c>
      <c r="F4203" s="216" t="s">
        <v>297</v>
      </c>
      <c r="G4203" s="147">
        <v>0.80759999999999998</v>
      </c>
      <c r="H4203" s="119" t="s">
        <v>1633</v>
      </c>
      <c r="I4203" s="51">
        <f t="shared" si="166"/>
        <v>0.22</v>
      </c>
    </row>
    <row r="4204" spans="1:9" s="11" customFormat="1" ht="13.7" customHeight="1">
      <c r="A4204" s="135"/>
      <c r="B4204" s="16"/>
      <c r="C4204" s="16"/>
      <c r="D4204" s="16"/>
      <c r="E4204" s="50" t="s">
        <v>1634</v>
      </c>
      <c r="F4204" s="216" t="s">
        <v>464</v>
      </c>
      <c r="G4204" s="147">
        <v>0.69010000000000005</v>
      </c>
      <c r="H4204" s="214">
        <v>15.71</v>
      </c>
      <c r="I4204" s="51">
        <f t="shared" si="166"/>
        <v>10.84</v>
      </c>
    </row>
    <row r="4205" spans="1:9" s="11" customFormat="1" ht="13.7" customHeight="1">
      <c r="A4205" s="135"/>
      <c r="B4205" s="16"/>
      <c r="C4205" s="16"/>
      <c r="D4205" s="16"/>
      <c r="E4205" s="50" t="s">
        <v>483</v>
      </c>
      <c r="F4205" s="216" t="s">
        <v>464</v>
      </c>
      <c r="G4205" s="147">
        <v>0.17249999999999999</v>
      </c>
      <c r="H4205" s="133" t="s">
        <v>485</v>
      </c>
      <c r="I4205" s="51">
        <f t="shared" si="166"/>
        <v>2.5</v>
      </c>
    </row>
    <row r="4206" spans="1:9" s="11" customFormat="1" ht="13.7" customHeight="1">
      <c r="A4206" s="135"/>
      <c r="B4206" s="16"/>
      <c r="C4206" s="16"/>
      <c r="D4206" s="16"/>
      <c r="E4206" s="124"/>
      <c r="F4206" s="177" t="s">
        <v>451</v>
      </c>
      <c r="G4206" s="178"/>
      <c r="H4206" s="179"/>
      <c r="I4206" s="200">
        <f>SUM(I4195:I4205)</f>
        <v>142.4</v>
      </c>
    </row>
    <row r="4207" spans="1:9" s="11" customFormat="1" ht="25.7" customHeight="1">
      <c r="A4207" s="196">
        <v>4582</v>
      </c>
      <c r="B4207" s="110" t="s">
        <v>415</v>
      </c>
      <c r="C4207" s="110" t="s">
        <v>12</v>
      </c>
      <c r="D4207" s="132">
        <v>96361</v>
      </c>
      <c r="E4207" s="111" t="str">
        <f>VLOOKUP(D4207,SERVIÇOS_AGOST!$A$7:$D$7425,2,0)</f>
        <v>PAREDE COM PLACAS DE GESSO ACARTONADO (DRYWALL), PARA USO INTERNO, COM DUAS FACES SIMPLES E ESTRUTURA METÁLICA COM GUIAS DUPLAS, COM VÃOS. AF_06/2017_P</v>
      </c>
      <c r="F4207" s="112" t="str">
        <f>VLOOKUP(D4207,SERVIÇOS_AGOST!$A$7:$D$7425,3,0)</f>
        <v>M2</v>
      </c>
      <c r="G4207" s="129">
        <f>VLOOKUP(D4207,SERVIÇOS_AGOST!$A$7:$D$7425,4,0)</f>
        <v>175.44</v>
      </c>
      <c r="H4207" s="114">
        <v>175.44</v>
      </c>
      <c r="I4207" s="115"/>
    </row>
    <row r="4208" spans="1:9" s="11" customFormat="1" ht="17.649999999999999" customHeight="1">
      <c r="A4208" s="135"/>
      <c r="B4208" s="16"/>
      <c r="C4208" s="16"/>
      <c r="D4208" s="16"/>
      <c r="E4208" s="50" t="s">
        <v>1616</v>
      </c>
      <c r="F4208" s="216" t="s">
        <v>1617</v>
      </c>
      <c r="G4208" s="147">
        <v>5.8099999999999999E-2</v>
      </c>
      <c r="H4208" s="119" t="s">
        <v>1618</v>
      </c>
      <c r="I4208" s="51">
        <f t="shared" ref="I4208:I4218" si="167">ROUND(H4208*G4208,2)</f>
        <v>2.73</v>
      </c>
    </row>
    <row r="4209" spans="1:9" s="11" customFormat="1" ht="17.649999999999999" customHeight="1">
      <c r="A4209" s="135"/>
      <c r="B4209" s="16"/>
      <c r="C4209" s="16"/>
      <c r="D4209" s="16"/>
      <c r="E4209" s="50" t="s">
        <v>1619</v>
      </c>
      <c r="F4209" s="216" t="s">
        <v>47</v>
      </c>
      <c r="G4209" s="147">
        <v>2.1059999999999999</v>
      </c>
      <c r="H4209" s="119" t="s">
        <v>1620</v>
      </c>
      <c r="I4209" s="51">
        <f t="shared" si="167"/>
        <v>48.48</v>
      </c>
    </row>
    <row r="4210" spans="1:9" s="11" customFormat="1" ht="17.649999999999999" customHeight="1">
      <c r="A4210" s="135"/>
      <c r="B4210" s="16"/>
      <c r="C4210" s="16"/>
      <c r="D4210" s="16"/>
      <c r="E4210" s="50" t="s">
        <v>1621</v>
      </c>
      <c r="F4210" s="216" t="s">
        <v>53</v>
      </c>
      <c r="G4210" s="147">
        <v>1.8187</v>
      </c>
      <c r="H4210" s="119" t="s">
        <v>1622</v>
      </c>
      <c r="I4210" s="51">
        <f t="shared" si="167"/>
        <v>20.11</v>
      </c>
    </row>
    <row r="4211" spans="1:9" s="11" customFormat="1" ht="17.649999999999999" customHeight="1">
      <c r="A4211" s="135"/>
      <c r="B4211" s="16"/>
      <c r="C4211" s="16"/>
      <c r="D4211" s="16"/>
      <c r="E4211" s="50" t="s">
        <v>1623</v>
      </c>
      <c r="F4211" s="216" t="s">
        <v>53</v>
      </c>
      <c r="G4211" s="147">
        <v>5.7999000000000001</v>
      </c>
      <c r="H4211" s="119" t="s">
        <v>1625</v>
      </c>
      <c r="I4211" s="51">
        <f t="shared" si="167"/>
        <v>72.790000000000006</v>
      </c>
    </row>
    <row r="4212" spans="1:9" s="11" customFormat="1" ht="17.649999999999999" customHeight="1">
      <c r="A4212" s="135"/>
      <c r="B4212" s="16"/>
      <c r="C4212" s="16"/>
      <c r="D4212" s="16"/>
      <c r="E4212" s="50" t="s">
        <v>1626</v>
      </c>
      <c r="F4212" s="216" t="s">
        <v>53</v>
      </c>
      <c r="G4212" s="147">
        <v>2.5026999999999999</v>
      </c>
      <c r="H4212" s="119" t="s">
        <v>1627</v>
      </c>
      <c r="I4212" s="51">
        <f t="shared" si="167"/>
        <v>0.9</v>
      </c>
    </row>
    <row r="4213" spans="1:9" s="11" customFormat="1" ht="17.649999999999999" customHeight="1">
      <c r="A4213" s="135"/>
      <c r="B4213" s="16"/>
      <c r="C4213" s="16"/>
      <c r="D4213" s="16"/>
      <c r="E4213" s="50" t="s">
        <v>576</v>
      </c>
      <c r="F4213" s="216" t="s">
        <v>53</v>
      </c>
      <c r="G4213" s="147">
        <v>1.5851</v>
      </c>
      <c r="H4213" s="121">
        <v>2.75</v>
      </c>
      <c r="I4213" s="51">
        <f t="shared" si="167"/>
        <v>4.3600000000000003</v>
      </c>
    </row>
    <row r="4214" spans="1:9" s="11" customFormat="1" ht="17.649999999999999" customHeight="1">
      <c r="A4214" s="135"/>
      <c r="B4214" s="16"/>
      <c r="C4214" s="16"/>
      <c r="D4214" s="16"/>
      <c r="E4214" s="50" t="s">
        <v>1628</v>
      </c>
      <c r="F4214" s="216" t="s">
        <v>476</v>
      </c>
      <c r="G4214" s="147">
        <v>1.0327</v>
      </c>
      <c r="H4214" s="119" t="s">
        <v>1629</v>
      </c>
      <c r="I4214" s="51">
        <f t="shared" si="167"/>
        <v>4.12</v>
      </c>
    </row>
    <row r="4215" spans="1:9" s="11" customFormat="1" ht="17.649999999999999" customHeight="1">
      <c r="A4215" s="135"/>
      <c r="B4215" s="16"/>
      <c r="C4215" s="16"/>
      <c r="D4215" s="16"/>
      <c r="E4215" s="50" t="s">
        <v>1630</v>
      </c>
      <c r="F4215" s="216" t="s">
        <v>297</v>
      </c>
      <c r="G4215" s="147">
        <v>20.0077</v>
      </c>
      <c r="H4215" s="119" t="s">
        <v>1631</v>
      </c>
      <c r="I4215" s="51">
        <f t="shared" si="167"/>
        <v>2.2000000000000002</v>
      </c>
    </row>
    <row r="4216" spans="1:9" s="11" customFormat="1" ht="17.649999999999999" customHeight="1">
      <c r="A4216" s="135"/>
      <c r="B4216" s="16"/>
      <c r="C4216" s="16"/>
      <c r="D4216" s="16"/>
      <c r="E4216" s="50" t="s">
        <v>1632</v>
      </c>
      <c r="F4216" s="216" t="s">
        <v>297</v>
      </c>
      <c r="G4216" s="147">
        <v>0.91490000000000005</v>
      </c>
      <c r="H4216" s="119" t="s">
        <v>1633</v>
      </c>
      <c r="I4216" s="51">
        <f t="shared" si="167"/>
        <v>0.25</v>
      </c>
    </row>
    <row r="4217" spans="1:9" s="11" customFormat="1" ht="13.7" customHeight="1">
      <c r="A4217" s="135"/>
      <c r="B4217" s="16"/>
      <c r="C4217" s="16"/>
      <c r="D4217" s="16"/>
      <c r="E4217" s="50" t="s">
        <v>1634</v>
      </c>
      <c r="F4217" s="216" t="s">
        <v>464</v>
      </c>
      <c r="G4217" s="147">
        <v>0.83560000000000001</v>
      </c>
      <c r="H4217" s="214">
        <v>15.71</v>
      </c>
      <c r="I4217" s="51">
        <f t="shared" si="167"/>
        <v>13.13</v>
      </c>
    </row>
    <row r="4218" spans="1:9" s="11" customFormat="1" ht="13.7" customHeight="1">
      <c r="E4218" s="194" t="s">
        <v>483</v>
      </c>
      <c r="F4218" s="231" t="s">
        <v>464</v>
      </c>
      <c r="G4218" s="256" t="s">
        <v>1638</v>
      </c>
      <c r="H4218" s="133" t="s">
        <v>485</v>
      </c>
      <c r="I4218" s="51">
        <f t="shared" si="167"/>
        <v>3.02</v>
      </c>
    </row>
    <row r="4219" spans="1:9" s="11" customFormat="1" ht="13.7" customHeight="1">
      <c r="A4219" s="135"/>
      <c r="B4219" s="16"/>
      <c r="C4219" s="16"/>
      <c r="D4219" s="16"/>
      <c r="E4219" s="124"/>
      <c r="F4219" s="177" t="s">
        <v>451</v>
      </c>
      <c r="G4219" s="178"/>
      <c r="H4219" s="179"/>
      <c r="I4219" s="200">
        <f>SUM(I4208:I4218)</f>
        <v>172.09000000000003</v>
      </c>
    </row>
    <row r="4220" spans="1:9" s="11" customFormat="1" ht="25.7" customHeight="1">
      <c r="A4220" s="196">
        <v>4583</v>
      </c>
      <c r="B4220" s="110" t="s">
        <v>415</v>
      </c>
      <c r="C4220" s="110" t="s">
        <v>12</v>
      </c>
      <c r="D4220" s="132">
        <v>96362</v>
      </c>
      <c r="E4220" s="111" t="str">
        <f>VLOOKUP(D4220,SERVIÇOS_AGOST!$A$7:$D$7425,2,0)</f>
        <v>PAREDE COM PLACAS DE GESSO ACARTONADO (DRYWALL), PARA USO INTERNO, COM UMA FACE SIMPLES E OUTRA FACE DUPLA E ESTRUTURA METÁLICA COM GUIAS SIMPLES, SEM VÃOS. AF_06/2017_P</v>
      </c>
      <c r="F4220" s="112" t="str">
        <f>VLOOKUP(D4220,SERVIÇOS_AGOST!$A$7:$D$7425,3,0)</f>
        <v>M2</v>
      </c>
      <c r="G4220" s="129">
        <f>VLOOKUP(D4220,SERVIÇOS_AGOST!$A$7:$D$7425,4,0)</f>
        <v>130.9</v>
      </c>
      <c r="H4220" s="114">
        <v>130.9</v>
      </c>
      <c r="I4220" s="115"/>
    </row>
    <row r="4221" spans="1:9" s="11" customFormat="1" ht="17.649999999999999" customHeight="1">
      <c r="A4221" s="135"/>
      <c r="B4221" s="16"/>
      <c r="C4221" s="16"/>
      <c r="D4221" s="16"/>
      <c r="E4221" s="50" t="s">
        <v>1616</v>
      </c>
      <c r="F4221" s="216" t="s">
        <v>1617</v>
      </c>
      <c r="G4221" s="147">
        <v>2.4299999999999999E-2</v>
      </c>
      <c r="H4221" s="119" t="s">
        <v>1618</v>
      </c>
      <c r="I4221" s="51">
        <f t="shared" ref="I4221:I4232" si="168">ROUND(H4221*G4221,2)</f>
        <v>1.1399999999999999</v>
      </c>
    </row>
    <row r="4222" spans="1:9" s="11" customFormat="1" ht="17.649999999999999" customHeight="1">
      <c r="A4222" s="135"/>
      <c r="B4222" s="16"/>
      <c r="C4222" s="16"/>
      <c r="D4222" s="16"/>
      <c r="E4222" s="50" t="s">
        <v>1619</v>
      </c>
      <c r="F4222" s="216" t="s">
        <v>47</v>
      </c>
      <c r="G4222" s="147">
        <v>2</v>
      </c>
      <c r="H4222" s="119" t="s">
        <v>1620</v>
      </c>
      <c r="I4222" s="51">
        <f t="shared" si="168"/>
        <v>46.04</v>
      </c>
    </row>
    <row r="4223" spans="1:9" s="11" customFormat="1" ht="17.649999999999999" customHeight="1">
      <c r="A4223" s="135"/>
      <c r="B4223" s="16"/>
      <c r="C4223" s="16"/>
      <c r="D4223" s="16"/>
      <c r="E4223" s="50" t="s">
        <v>1621</v>
      </c>
      <c r="F4223" s="216" t="s">
        <v>53</v>
      </c>
      <c r="G4223" s="147">
        <v>0.76039999999999996</v>
      </c>
      <c r="H4223" s="119" t="s">
        <v>1622</v>
      </c>
      <c r="I4223" s="51">
        <f t="shared" si="168"/>
        <v>8.41</v>
      </c>
    </row>
    <row r="4224" spans="1:9" s="11" customFormat="1" ht="17.649999999999999" customHeight="1">
      <c r="A4224" s="135"/>
      <c r="B4224" s="16"/>
      <c r="C4224" s="16"/>
      <c r="D4224" s="16"/>
      <c r="E4224" s="50" t="s">
        <v>1623</v>
      </c>
      <c r="F4224" s="216" t="s">
        <v>53</v>
      </c>
      <c r="G4224" s="147">
        <v>1.5</v>
      </c>
      <c r="H4224" s="119" t="s">
        <v>1625</v>
      </c>
      <c r="I4224" s="51">
        <f t="shared" si="168"/>
        <v>18.829999999999998</v>
      </c>
    </row>
    <row r="4225" spans="1:9" s="11" customFormat="1" ht="17.649999999999999" customHeight="1">
      <c r="A4225" s="135"/>
      <c r="B4225" s="16"/>
      <c r="C4225" s="16"/>
      <c r="D4225" s="16"/>
      <c r="E4225" s="50" t="s">
        <v>1626</v>
      </c>
      <c r="F4225" s="216" t="s">
        <v>53</v>
      </c>
      <c r="G4225" s="147">
        <v>2.5026999999999999</v>
      </c>
      <c r="H4225" s="119" t="s">
        <v>1627</v>
      </c>
      <c r="I4225" s="51">
        <f t="shared" si="168"/>
        <v>0.9</v>
      </c>
    </row>
    <row r="4226" spans="1:9" s="11" customFormat="1" ht="17.649999999999999" customHeight="1">
      <c r="A4226" s="135"/>
      <c r="B4226" s="16"/>
      <c r="C4226" s="16"/>
      <c r="D4226" s="16"/>
      <c r="E4226" s="50" t="s">
        <v>576</v>
      </c>
      <c r="F4226" s="216" t="s">
        <v>53</v>
      </c>
      <c r="G4226" s="147">
        <v>0.74070000000000003</v>
      </c>
      <c r="H4226" s="121">
        <v>2.75</v>
      </c>
      <c r="I4226" s="51">
        <f t="shared" si="168"/>
        <v>2.04</v>
      </c>
    </row>
    <row r="4227" spans="1:9" s="11" customFormat="1" ht="17.649999999999999" customHeight="1">
      <c r="A4227" s="135"/>
      <c r="B4227" s="16"/>
      <c r="C4227" s="16"/>
      <c r="D4227" s="16"/>
      <c r="E4227" s="50" t="s">
        <v>1628</v>
      </c>
      <c r="F4227" s="216" t="s">
        <v>476</v>
      </c>
      <c r="G4227" s="147">
        <v>1.0327</v>
      </c>
      <c r="H4227" s="119" t="s">
        <v>1629</v>
      </c>
      <c r="I4227" s="51">
        <f t="shared" si="168"/>
        <v>4.12</v>
      </c>
    </row>
    <row r="4228" spans="1:9" s="11" customFormat="1" ht="17.649999999999999" customHeight="1">
      <c r="A4228" s="135"/>
      <c r="B4228" s="16"/>
      <c r="C4228" s="16"/>
      <c r="D4228" s="16"/>
      <c r="E4228" s="50" t="s">
        <v>1630</v>
      </c>
      <c r="F4228" s="216" t="s">
        <v>297</v>
      </c>
      <c r="G4228" s="147">
        <v>20.0077</v>
      </c>
      <c r="H4228" s="119" t="s">
        <v>1631</v>
      </c>
      <c r="I4228" s="51">
        <f t="shared" si="168"/>
        <v>2.2000000000000002</v>
      </c>
    </row>
    <row r="4229" spans="1:9" s="11" customFormat="1" ht="17.649999999999999" customHeight="1">
      <c r="A4229" s="135"/>
      <c r="B4229" s="16"/>
      <c r="C4229" s="16"/>
      <c r="D4229" s="16"/>
      <c r="E4229" s="50" t="s">
        <v>1639</v>
      </c>
      <c r="F4229" s="216" t="s">
        <v>297</v>
      </c>
      <c r="G4229" s="147">
        <v>10.0039</v>
      </c>
      <c r="H4229" s="119" t="s">
        <v>752</v>
      </c>
      <c r="I4229" s="51">
        <f t="shared" si="168"/>
        <v>2.5</v>
      </c>
    </row>
    <row r="4230" spans="1:9" s="11" customFormat="1" ht="17.649999999999999" customHeight="1">
      <c r="A4230" s="135"/>
      <c r="B4230" s="16"/>
      <c r="C4230" s="16"/>
      <c r="D4230" s="16"/>
      <c r="E4230" s="50" t="s">
        <v>1632</v>
      </c>
      <c r="F4230" s="216" t="s">
        <v>297</v>
      </c>
      <c r="G4230" s="147">
        <v>0.80759999999999998</v>
      </c>
      <c r="H4230" s="119" t="s">
        <v>1633</v>
      </c>
      <c r="I4230" s="51">
        <f t="shared" si="168"/>
        <v>0.22</v>
      </c>
    </row>
    <row r="4231" spans="1:9" s="11" customFormat="1" ht="13.7" customHeight="1">
      <c r="A4231" s="135"/>
      <c r="B4231" s="16"/>
      <c r="C4231" s="16"/>
      <c r="D4231" s="16"/>
      <c r="E4231" s="50" t="s">
        <v>1634</v>
      </c>
      <c r="F4231" s="216" t="s">
        <v>464</v>
      </c>
      <c r="G4231" s="147">
        <v>0.5</v>
      </c>
      <c r="H4231" s="214">
        <v>15.71</v>
      </c>
      <c r="I4231" s="51">
        <f t="shared" si="168"/>
        <v>7.86</v>
      </c>
    </row>
    <row r="4232" spans="1:9" s="11" customFormat="1" ht="13.7" customHeight="1">
      <c r="A4232" s="135"/>
      <c r="B4232" s="16"/>
      <c r="C4232" s="16"/>
      <c r="D4232" s="16"/>
      <c r="E4232" s="50" t="s">
        <v>483</v>
      </c>
      <c r="F4232" s="216" t="s">
        <v>464</v>
      </c>
      <c r="G4232" s="147">
        <v>0.1</v>
      </c>
      <c r="H4232" s="133" t="s">
        <v>485</v>
      </c>
      <c r="I4232" s="51">
        <f t="shared" si="168"/>
        <v>1.45</v>
      </c>
    </row>
    <row r="4233" spans="1:9" s="11" customFormat="1" ht="13.7" customHeight="1">
      <c r="A4233" s="135"/>
      <c r="B4233" s="16"/>
      <c r="C4233" s="16"/>
      <c r="D4233" s="16"/>
      <c r="E4233" s="124"/>
      <c r="F4233" s="177" t="s">
        <v>451</v>
      </c>
      <c r="G4233" s="178"/>
      <c r="H4233" s="179"/>
      <c r="I4233" s="200">
        <f>SUM(I4221:I4232)</f>
        <v>95.710000000000022</v>
      </c>
    </row>
    <row r="4234" spans="1:9" s="11" customFormat="1" ht="25.7" customHeight="1">
      <c r="A4234" s="196">
        <v>4584</v>
      </c>
      <c r="B4234" s="110" t="s">
        <v>415</v>
      </c>
      <c r="C4234" s="110" t="s">
        <v>12</v>
      </c>
      <c r="D4234" s="132">
        <v>96363</v>
      </c>
      <c r="E4234" s="111" t="str">
        <f>VLOOKUP(D4234,SERVIÇOS_AGOST!$A$7:$D$7425,2,0)</f>
        <v>PAREDE COM PLACAS DE GESSO ACARTONADO (DRYWALL), PARA USO INTERNO, COM UMA FACE SIMPLES E OUTRA FACE DUPLA E ESTRUTURA METÁLICA COM GUIAS SIMPLES, COM VÃOS. AF_06/2017_P</v>
      </c>
      <c r="F4234" s="112" t="str">
        <f>VLOOKUP(D4234,SERVIÇOS_AGOST!$A$7:$D$7425,3,0)</f>
        <v>M2</v>
      </c>
      <c r="G4234" s="129">
        <f>VLOOKUP(D4234,SERVIÇOS_AGOST!$A$7:$D$7425,4,0)</f>
        <v>146.88999999999999</v>
      </c>
      <c r="H4234" s="114">
        <v>146.88999999999999</v>
      </c>
      <c r="I4234" s="115"/>
    </row>
    <row r="4235" spans="1:9" s="11" customFormat="1" ht="17.649999999999999" customHeight="1">
      <c r="A4235" s="135"/>
      <c r="B4235" s="16"/>
      <c r="C4235" s="16"/>
      <c r="D4235" s="16"/>
      <c r="E4235" s="50" t="s">
        <v>1616</v>
      </c>
      <c r="F4235" s="216" t="s">
        <v>1617</v>
      </c>
      <c r="G4235" s="147">
        <v>0.02</v>
      </c>
      <c r="H4235" s="119" t="s">
        <v>1618</v>
      </c>
      <c r="I4235" s="51">
        <f t="shared" ref="I4235:I4246" si="169">ROUND(H4235*G4235,2)</f>
        <v>0.94</v>
      </c>
    </row>
    <row r="4236" spans="1:9" s="11" customFormat="1" ht="17.649999999999999" customHeight="1">
      <c r="A4236" s="135"/>
      <c r="B4236" s="16"/>
      <c r="C4236" s="16"/>
      <c r="D4236" s="16"/>
      <c r="E4236" s="50" t="s">
        <v>1619</v>
      </c>
      <c r="F4236" s="216" t="s">
        <v>47</v>
      </c>
      <c r="G4236" s="147">
        <v>2</v>
      </c>
      <c r="H4236" s="119" t="s">
        <v>1620</v>
      </c>
      <c r="I4236" s="51">
        <f t="shared" si="169"/>
        <v>46.04</v>
      </c>
    </row>
    <row r="4237" spans="1:9" s="11" customFormat="1" ht="17.649999999999999" customHeight="1">
      <c r="A4237" s="135"/>
      <c r="B4237" s="16"/>
      <c r="C4237" s="16"/>
      <c r="D4237" s="16"/>
      <c r="E4237" s="50" t="s">
        <v>1621</v>
      </c>
      <c r="F4237" s="216" t="s">
        <v>53</v>
      </c>
      <c r="G4237" s="147">
        <v>0.9093</v>
      </c>
      <c r="H4237" s="119" t="s">
        <v>1622</v>
      </c>
      <c r="I4237" s="51">
        <f t="shared" si="169"/>
        <v>10.06</v>
      </c>
    </row>
    <row r="4238" spans="1:9" s="11" customFormat="1" ht="17.649999999999999" customHeight="1">
      <c r="A4238" s="135"/>
      <c r="B4238" s="16"/>
      <c r="C4238" s="16"/>
      <c r="D4238" s="16"/>
      <c r="E4238" s="50" t="s">
        <v>1623</v>
      </c>
      <c r="F4238" s="216" t="s">
        <v>53</v>
      </c>
      <c r="G4238" s="147">
        <v>2.5</v>
      </c>
      <c r="H4238" s="119" t="s">
        <v>1625</v>
      </c>
      <c r="I4238" s="51">
        <f t="shared" si="169"/>
        <v>31.38</v>
      </c>
    </row>
    <row r="4239" spans="1:9" s="11" customFormat="1" ht="17.649999999999999" customHeight="1">
      <c r="A4239" s="135"/>
      <c r="B4239" s="16"/>
      <c r="C4239" s="16"/>
      <c r="D4239" s="16"/>
      <c r="E4239" s="50" t="s">
        <v>1626</v>
      </c>
      <c r="F4239" s="216" t="s">
        <v>53</v>
      </c>
      <c r="G4239" s="147">
        <v>2.5777999999999999</v>
      </c>
      <c r="H4239" s="119" t="s">
        <v>1627</v>
      </c>
      <c r="I4239" s="51">
        <f t="shared" si="169"/>
        <v>0.93</v>
      </c>
    </row>
    <row r="4240" spans="1:9" s="11" customFormat="1" ht="17.649999999999999" customHeight="1">
      <c r="A4240" s="135"/>
      <c r="B4240" s="16"/>
      <c r="C4240" s="16"/>
      <c r="D4240" s="16"/>
      <c r="E4240" s="50" t="s">
        <v>576</v>
      </c>
      <c r="F4240" s="216" t="s">
        <v>53</v>
      </c>
      <c r="G4240" s="147">
        <v>0.79249999999999998</v>
      </c>
      <c r="H4240" s="121">
        <v>2.75</v>
      </c>
      <c r="I4240" s="51">
        <f t="shared" si="169"/>
        <v>2.1800000000000002</v>
      </c>
    </row>
    <row r="4241" spans="1:9" s="11" customFormat="1" ht="17.649999999999999" customHeight="1">
      <c r="A4241" s="135"/>
      <c r="B4241" s="16"/>
      <c r="C4241" s="16"/>
      <c r="D4241" s="16"/>
      <c r="E4241" s="50" t="s">
        <v>1628</v>
      </c>
      <c r="F4241" s="216" t="s">
        <v>476</v>
      </c>
      <c r="G4241" s="147">
        <v>1.0327</v>
      </c>
      <c r="H4241" s="119" t="s">
        <v>1629</v>
      </c>
      <c r="I4241" s="51">
        <f t="shared" si="169"/>
        <v>4.12</v>
      </c>
    </row>
    <row r="4242" spans="1:9" s="11" customFormat="1" ht="17.649999999999999" customHeight="1">
      <c r="E4242" s="194" t="s">
        <v>1630</v>
      </c>
      <c r="F4242" s="231" t="s">
        <v>297</v>
      </c>
      <c r="G4242" s="257" t="s">
        <v>1640</v>
      </c>
      <c r="H4242" s="258" t="s">
        <v>1631</v>
      </c>
      <c r="I4242" s="51">
        <f t="shared" si="169"/>
        <v>2.2000000000000002</v>
      </c>
    </row>
    <row r="4243" spans="1:9" s="11" customFormat="1" ht="17.649999999999999" customHeight="1">
      <c r="A4243" s="135"/>
      <c r="B4243" s="16"/>
      <c r="C4243" s="16"/>
      <c r="D4243" s="16"/>
      <c r="E4243" s="50" t="s">
        <v>1639</v>
      </c>
      <c r="F4243" s="216" t="s">
        <v>297</v>
      </c>
      <c r="G4243" s="147">
        <v>10.0039</v>
      </c>
      <c r="H4243" s="119" t="s">
        <v>752</v>
      </c>
      <c r="I4243" s="51">
        <f t="shared" si="169"/>
        <v>2.5</v>
      </c>
    </row>
    <row r="4244" spans="1:9" s="11" customFormat="1" ht="17.649999999999999" customHeight="1">
      <c r="A4244" s="135"/>
      <c r="B4244" s="16"/>
      <c r="C4244" s="16"/>
      <c r="D4244" s="16"/>
      <c r="E4244" s="50" t="s">
        <v>1632</v>
      </c>
      <c r="F4244" s="216" t="s">
        <v>297</v>
      </c>
      <c r="G4244" s="147">
        <v>0.91490000000000005</v>
      </c>
      <c r="H4244" s="119" t="s">
        <v>1633</v>
      </c>
      <c r="I4244" s="51">
        <f t="shared" si="169"/>
        <v>0.25</v>
      </c>
    </row>
    <row r="4245" spans="1:9" s="11" customFormat="1" ht="13.7" customHeight="1">
      <c r="A4245" s="135"/>
      <c r="B4245" s="16"/>
      <c r="C4245" s="16"/>
      <c r="D4245" s="16"/>
      <c r="E4245" s="50" t="s">
        <v>1634</v>
      </c>
      <c r="F4245" s="216" t="s">
        <v>464</v>
      </c>
      <c r="G4245" s="147">
        <v>0.5</v>
      </c>
      <c r="H4245" s="214">
        <v>15.71</v>
      </c>
      <c r="I4245" s="51">
        <f t="shared" si="169"/>
        <v>7.86</v>
      </c>
    </row>
    <row r="4246" spans="1:9" s="11" customFormat="1" ht="13.7" customHeight="1">
      <c r="A4246" s="135"/>
      <c r="B4246" s="16"/>
      <c r="C4246" s="16"/>
      <c r="D4246" s="16"/>
      <c r="E4246" s="50" t="s">
        <v>483</v>
      </c>
      <c r="F4246" s="216" t="s">
        <v>464</v>
      </c>
      <c r="G4246" s="147">
        <v>0.1</v>
      </c>
      <c r="H4246" s="133" t="s">
        <v>485</v>
      </c>
      <c r="I4246" s="51">
        <f t="shared" si="169"/>
        <v>1.45</v>
      </c>
    </row>
    <row r="4247" spans="1:9" s="11" customFormat="1" ht="13.7" customHeight="1">
      <c r="A4247" s="135"/>
      <c r="B4247" s="16"/>
      <c r="C4247" s="16"/>
      <c r="D4247" s="16"/>
      <c r="E4247" s="124"/>
      <c r="F4247" s="177" t="s">
        <v>451</v>
      </c>
      <c r="G4247" s="178"/>
      <c r="H4247" s="179"/>
      <c r="I4247" s="200">
        <f>SUM(I4235:I4246)</f>
        <v>109.91000000000003</v>
      </c>
    </row>
    <row r="4248" spans="1:9" s="11" customFormat="1" ht="30" customHeight="1">
      <c r="A4248" s="196">
        <v>4585</v>
      </c>
      <c r="B4248" s="110" t="s">
        <v>415</v>
      </c>
      <c r="C4248" s="110" t="s">
        <v>12</v>
      </c>
      <c r="D4248" s="132">
        <v>96364</v>
      </c>
      <c r="E4248" s="111" t="str">
        <f>VLOOKUP(D4248,SERVIÇOS_AGOST!$A$7:$D$7425,2,0)</f>
        <v>PAREDE COM PLACAS DE GESSO ACARTONADO (DRYWALL), PARA USO INTERNO COM UMA FACE SIMPLES E OUTRA FACE DUPLA E ESTRUTURA METÁLICA COM GUIAS DUPLAS, SEM VÃOS. AF_06/2017_P</v>
      </c>
      <c r="F4248" s="112" t="str">
        <f>VLOOKUP(D4248,SERVIÇOS_AGOST!$A$7:$D$7425,3,0)</f>
        <v>M2</v>
      </c>
      <c r="G4248" s="129">
        <f>VLOOKUP(D4248,SERVIÇOS_AGOST!$A$7:$D$7425,4,0)</f>
        <v>172.15</v>
      </c>
      <c r="H4248" s="114">
        <v>172.15</v>
      </c>
      <c r="I4248" s="115"/>
    </row>
    <row r="4249" spans="1:9" s="11" customFormat="1" ht="17.649999999999999" customHeight="1">
      <c r="A4249" s="135"/>
      <c r="B4249" s="16"/>
      <c r="C4249" s="16"/>
      <c r="D4249" s="16"/>
      <c r="E4249" s="50" t="s">
        <v>1616</v>
      </c>
      <c r="F4249" s="216" t="s">
        <v>1617</v>
      </c>
      <c r="G4249" s="147">
        <v>4.8599999999999997E-2</v>
      </c>
      <c r="H4249" s="119" t="s">
        <v>1618</v>
      </c>
      <c r="I4249" s="51">
        <f t="shared" ref="I4249:I4260" si="170">ROUND(H4249*G4249,2)</f>
        <v>2.2799999999999998</v>
      </c>
    </row>
    <row r="4250" spans="1:9" s="11" customFormat="1" ht="17.649999999999999" customHeight="1">
      <c r="A4250" s="135"/>
      <c r="B4250" s="16"/>
      <c r="C4250" s="16"/>
      <c r="D4250" s="16"/>
      <c r="E4250" s="50" t="s">
        <v>1619</v>
      </c>
      <c r="F4250" s="216" t="s">
        <v>47</v>
      </c>
      <c r="G4250" s="147">
        <v>3.1589999999999998</v>
      </c>
      <c r="H4250" s="119" t="s">
        <v>1620</v>
      </c>
      <c r="I4250" s="51">
        <f t="shared" si="170"/>
        <v>72.72</v>
      </c>
    </row>
    <row r="4251" spans="1:9" s="11" customFormat="1" ht="17.649999999999999" customHeight="1">
      <c r="A4251" s="135"/>
      <c r="B4251" s="16"/>
      <c r="C4251" s="16"/>
      <c r="D4251" s="16"/>
      <c r="E4251" s="50" t="s">
        <v>1621</v>
      </c>
      <c r="F4251" s="216" t="s">
        <v>53</v>
      </c>
      <c r="G4251" s="147">
        <v>1.5208999999999999</v>
      </c>
      <c r="H4251" s="119" t="s">
        <v>1622</v>
      </c>
      <c r="I4251" s="51">
        <f t="shared" si="170"/>
        <v>16.82</v>
      </c>
    </row>
    <row r="4252" spans="1:9" s="11" customFormat="1" ht="17.649999999999999" customHeight="1">
      <c r="A4252" s="135"/>
      <c r="B4252" s="16"/>
      <c r="C4252" s="16"/>
      <c r="D4252" s="16"/>
      <c r="E4252" s="50" t="s">
        <v>1623</v>
      </c>
      <c r="F4252" s="216" t="s">
        <v>53</v>
      </c>
      <c r="G4252" s="147">
        <v>3.9819</v>
      </c>
      <c r="H4252" s="119" t="s">
        <v>1625</v>
      </c>
      <c r="I4252" s="51">
        <f t="shared" si="170"/>
        <v>49.97</v>
      </c>
    </row>
    <row r="4253" spans="1:9" s="11" customFormat="1" ht="17.649999999999999" customHeight="1">
      <c r="A4253" s="135"/>
      <c r="B4253" s="16"/>
      <c r="C4253" s="16"/>
      <c r="D4253" s="16"/>
      <c r="E4253" s="50" t="s">
        <v>1626</v>
      </c>
      <c r="F4253" s="216" t="s">
        <v>53</v>
      </c>
      <c r="G4253" s="147">
        <v>2.5026999999999999</v>
      </c>
      <c r="H4253" s="119" t="s">
        <v>1627</v>
      </c>
      <c r="I4253" s="51">
        <f t="shared" si="170"/>
        <v>0.9</v>
      </c>
    </row>
    <row r="4254" spans="1:9" s="11" customFormat="1" ht="17.649999999999999" customHeight="1">
      <c r="A4254" s="135"/>
      <c r="B4254" s="16"/>
      <c r="C4254" s="16"/>
      <c r="D4254" s="16"/>
      <c r="E4254" s="50" t="s">
        <v>576</v>
      </c>
      <c r="F4254" s="216" t="s">
        <v>53</v>
      </c>
      <c r="G4254" s="147">
        <v>1.4815</v>
      </c>
      <c r="H4254" s="121">
        <v>2.75</v>
      </c>
      <c r="I4254" s="51">
        <f t="shared" si="170"/>
        <v>4.07</v>
      </c>
    </row>
    <row r="4255" spans="1:9" s="11" customFormat="1" ht="17.649999999999999" customHeight="1">
      <c r="A4255" s="135"/>
      <c r="B4255" s="16"/>
      <c r="C4255" s="16"/>
      <c r="D4255" s="16"/>
      <c r="E4255" s="50" t="s">
        <v>1628</v>
      </c>
      <c r="F4255" s="216" t="s">
        <v>476</v>
      </c>
      <c r="G4255" s="147">
        <v>1.0327</v>
      </c>
      <c r="H4255" s="119" t="s">
        <v>1629</v>
      </c>
      <c r="I4255" s="51">
        <f t="shared" si="170"/>
        <v>4.12</v>
      </c>
    </row>
    <row r="4256" spans="1:9" s="11" customFormat="1" ht="17.649999999999999" customHeight="1">
      <c r="A4256" s="135"/>
      <c r="B4256" s="16"/>
      <c r="C4256" s="16"/>
      <c r="D4256" s="16"/>
      <c r="E4256" s="50" t="s">
        <v>1630</v>
      </c>
      <c r="F4256" s="216" t="s">
        <v>297</v>
      </c>
      <c r="G4256" s="147">
        <v>20.0077</v>
      </c>
      <c r="H4256" s="119" t="s">
        <v>1631</v>
      </c>
      <c r="I4256" s="51">
        <f t="shared" si="170"/>
        <v>2.2000000000000002</v>
      </c>
    </row>
    <row r="4257" spans="1:9" s="11" customFormat="1" ht="17.649999999999999" customHeight="1">
      <c r="A4257" s="135"/>
      <c r="B4257" s="16"/>
      <c r="C4257" s="16"/>
      <c r="D4257" s="16"/>
      <c r="E4257" s="50" t="s">
        <v>1639</v>
      </c>
      <c r="F4257" s="216" t="s">
        <v>297</v>
      </c>
      <c r="G4257" s="147">
        <v>10.0039</v>
      </c>
      <c r="H4257" s="119" t="s">
        <v>752</v>
      </c>
      <c r="I4257" s="51">
        <f t="shared" si="170"/>
        <v>2.5</v>
      </c>
    </row>
    <row r="4258" spans="1:9" s="11" customFormat="1" ht="17.649999999999999" customHeight="1">
      <c r="A4258" s="135"/>
      <c r="B4258" s="16"/>
      <c r="C4258" s="16"/>
      <c r="D4258" s="16"/>
      <c r="E4258" s="50" t="s">
        <v>1632</v>
      </c>
      <c r="F4258" s="216" t="s">
        <v>297</v>
      </c>
      <c r="G4258" s="147">
        <v>0.80759999999999998</v>
      </c>
      <c r="H4258" s="119" t="s">
        <v>1633</v>
      </c>
      <c r="I4258" s="51">
        <f t="shared" si="170"/>
        <v>0.22</v>
      </c>
    </row>
    <row r="4259" spans="1:9" s="11" customFormat="1" ht="13.7" customHeight="1">
      <c r="A4259" s="135"/>
      <c r="B4259" s="16"/>
      <c r="C4259" s="16"/>
      <c r="D4259" s="16"/>
      <c r="E4259" s="50" t="s">
        <v>1634</v>
      </c>
      <c r="F4259" s="216" t="s">
        <v>464</v>
      </c>
      <c r="G4259" s="147">
        <v>0.78600000000000003</v>
      </c>
      <c r="H4259" s="214">
        <v>15.71</v>
      </c>
      <c r="I4259" s="51">
        <f t="shared" si="170"/>
        <v>12.35</v>
      </c>
    </row>
    <row r="4260" spans="1:9" s="11" customFormat="1" ht="13.7" customHeight="1">
      <c r="A4260" s="135"/>
      <c r="B4260" s="16"/>
      <c r="C4260" s="16"/>
      <c r="D4260" s="16"/>
      <c r="E4260" s="50" t="s">
        <v>483</v>
      </c>
      <c r="F4260" s="216" t="s">
        <v>464</v>
      </c>
      <c r="G4260" s="147">
        <v>0.19650000000000001</v>
      </c>
      <c r="H4260" s="133" t="s">
        <v>485</v>
      </c>
      <c r="I4260" s="51">
        <f t="shared" si="170"/>
        <v>2.84</v>
      </c>
    </row>
    <row r="4261" spans="1:9" s="11" customFormat="1" ht="13.7" customHeight="1">
      <c r="A4261" s="135"/>
      <c r="B4261" s="16"/>
      <c r="C4261" s="16"/>
      <c r="D4261" s="16"/>
      <c r="E4261" s="124"/>
      <c r="F4261" s="177" t="s">
        <v>451</v>
      </c>
      <c r="G4261" s="178"/>
      <c r="H4261" s="179"/>
      <c r="I4261" s="200">
        <f>SUM(I4249:I4260)</f>
        <v>170.98999999999998</v>
      </c>
    </row>
    <row r="4262" spans="1:9" s="11" customFormat="1" ht="25.7" customHeight="1">
      <c r="A4262" s="196">
        <v>4586</v>
      </c>
      <c r="B4262" s="110" t="s">
        <v>415</v>
      </c>
      <c r="C4262" s="110" t="s">
        <v>12</v>
      </c>
      <c r="D4262" s="132">
        <v>96365</v>
      </c>
      <c r="E4262" s="111" t="str">
        <f>VLOOKUP(D4262,SERVIÇOS_AGOST!$A$7:$D$7425,2,0)</f>
        <v>PAREDE COM PLACAS DE GESSO ACARTONADO (DRYWALL), PARA USO INTERNO, COM UMA FACE SIMPLES E OUTRA FACE DUPLA E   ESTRUTURA METÁLICA COM GUIAS DUPLAS, COM VÃOS. AF_06/2017_P</v>
      </c>
      <c r="F4262" s="112" t="str">
        <f>VLOOKUP(D4262,SERVIÇOS_AGOST!$A$7:$D$7425,3,0)</f>
        <v>M2</v>
      </c>
      <c r="G4262" s="129">
        <f>VLOOKUP(D4262,SERVIÇOS_AGOST!$A$7:$D$7425,4,0)</f>
        <v>203.37</v>
      </c>
      <c r="H4262" s="114">
        <v>203.37</v>
      </c>
      <c r="I4262" s="115"/>
    </row>
    <row r="4263" spans="1:9" s="11" customFormat="1" ht="17.649999999999999" customHeight="1">
      <c r="A4263" s="135"/>
      <c r="B4263" s="16"/>
      <c r="C4263" s="16"/>
      <c r="D4263" s="16"/>
      <c r="E4263" s="50" t="s">
        <v>1616</v>
      </c>
      <c r="F4263" s="216" t="s">
        <v>1617</v>
      </c>
      <c r="G4263" s="147">
        <v>5.8099999999999999E-2</v>
      </c>
      <c r="H4263" s="119" t="s">
        <v>1618</v>
      </c>
      <c r="I4263" s="51">
        <f t="shared" ref="I4263:I4274" si="171">ROUND(H4263*G4263,2)</f>
        <v>2.73</v>
      </c>
    </row>
    <row r="4264" spans="1:9" s="11" customFormat="1" ht="17.649999999999999" customHeight="1">
      <c r="A4264" s="135"/>
      <c r="B4264" s="16"/>
      <c r="C4264" s="16"/>
      <c r="D4264" s="16"/>
      <c r="E4264" s="50" t="s">
        <v>1619</v>
      </c>
      <c r="F4264" s="216" t="s">
        <v>47</v>
      </c>
      <c r="G4264" s="147">
        <v>3.1589999999999998</v>
      </c>
      <c r="H4264" s="119" t="s">
        <v>1620</v>
      </c>
      <c r="I4264" s="51">
        <f t="shared" si="171"/>
        <v>72.72</v>
      </c>
    </row>
    <row r="4265" spans="1:9" s="11" customFormat="1" ht="17.649999999999999" customHeight="1">
      <c r="A4265" s="135"/>
      <c r="B4265" s="16"/>
      <c r="C4265" s="16"/>
      <c r="D4265" s="16"/>
      <c r="E4265" s="50" t="s">
        <v>1621</v>
      </c>
      <c r="F4265" s="216" t="s">
        <v>53</v>
      </c>
      <c r="G4265" s="147">
        <v>1.8187</v>
      </c>
      <c r="H4265" s="119" t="s">
        <v>1622</v>
      </c>
      <c r="I4265" s="51">
        <f t="shared" si="171"/>
        <v>20.11</v>
      </c>
    </row>
    <row r="4266" spans="1:9" s="11" customFormat="1" ht="17.649999999999999" customHeight="1">
      <c r="A4266" s="135"/>
      <c r="B4266" s="16"/>
      <c r="C4266" s="16"/>
      <c r="D4266" s="16"/>
      <c r="E4266" s="50" t="s">
        <v>1623</v>
      </c>
      <c r="F4266" s="216" t="s">
        <v>53</v>
      </c>
      <c r="G4266" s="147">
        <v>5.7999000000000001</v>
      </c>
      <c r="H4266" s="119" t="s">
        <v>1625</v>
      </c>
      <c r="I4266" s="51">
        <f t="shared" si="171"/>
        <v>72.790000000000006</v>
      </c>
    </row>
    <row r="4267" spans="1:9" s="11" customFormat="1" ht="17.649999999999999" customHeight="1">
      <c r="A4267" s="135"/>
      <c r="B4267" s="16"/>
      <c r="C4267" s="16"/>
      <c r="D4267" s="16"/>
      <c r="E4267" s="50" t="s">
        <v>1626</v>
      </c>
      <c r="F4267" s="216" t="s">
        <v>53</v>
      </c>
      <c r="G4267" s="147">
        <v>2.5026999999999999</v>
      </c>
      <c r="H4267" s="119" t="s">
        <v>1627</v>
      </c>
      <c r="I4267" s="51">
        <f t="shared" si="171"/>
        <v>0.9</v>
      </c>
    </row>
    <row r="4268" spans="1:9" s="11" customFormat="1" ht="17.649999999999999" customHeight="1">
      <c r="A4268" s="135"/>
      <c r="B4268" s="16"/>
      <c r="C4268" s="16"/>
      <c r="D4268" s="16"/>
      <c r="E4268" s="50" t="s">
        <v>576</v>
      </c>
      <c r="F4268" s="216" t="s">
        <v>53</v>
      </c>
      <c r="G4268" s="147">
        <v>1.5851</v>
      </c>
      <c r="H4268" s="121">
        <v>2.75</v>
      </c>
      <c r="I4268" s="51">
        <f t="shared" si="171"/>
        <v>4.3600000000000003</v>
      </c>
    </row>
    <row r="4269" spans="1:9" s="11" customFormat="1" ht="17.649999999999999" customHeight="1">
      <c r="A4269" s="135"/>
      <c r="B4269" s="16"/>
      <c r="C4269" s="16"/>
      <c r="D4269" s="16"/>
      <c r="E4269" s="50" t="s">
        <v>1628</v>
      </c>
      <c r="F4269" s="216" t="s">
        <v>476</v>
      </c>
      <c r="G4269" s="147">
        <v>1.0327</v>
      </c>
      <c r="H4269" s="119" t="s">
        <v>1629</v>
      </c>
      <c r="I4269" s="51">
        <f t="shared" si="171"/>
        <v>4.12</v>
      </c>
    </row>
    <row r="4270" spans="1:9" s="11" customFormat="1" ht="17.649999999999999" customHeight="1">
      <c r="A4270" s="135"/>
      <c r="B4270" s="16"/>
      <c r="C4270" s="16"/>
      <c r="D4270" s="16"/>
      <c r="E4270" s="50" t="s">
        <v>1630</v>
      </c>
      <c r="F4270" s="216" t="s">
        <v>297</v>
      </c>
      <c r="G4270" s="147">
        <v>20.0077</v>
      </c>
      <c r="H4270" s="119" t="s">
        <v>1631</v>
      </c>
      <c r="I4270" s="51">
        <f t="shared" si="171"/>
        <v>2.2000000000000002</v>
      </c>
    </row>
    <row r="4271" spans="1:9" s="11" customFormat="1" ht="17.649999999999999" customHeight="1">
      <c r="A4271" s="135"/>
      <c r="B4271" s="16"/>
      <c r="C4271" s="16"/>
      <c r="D4271" s="16"/>
      <c r="E4271" s="50" t="s">
        <v>1639</v>
      </c>
      <c r="F4271" s="216" t="s">
        <v>297</v>
      </c>
      <c r="G4271" s="147">
        <v>10.0039</v>
      </c>
      <c r="H4271" s="119" t="s">
        <v>752</v>
      </c>
      <c r="I4271" s="51">
        <f t="shared" si="171"/>
        <v>2.5</v>
      </c>
    </row>
    <row r="4272" spans="1:9" s="11" customFormat="1" ht="17.649999999999999" customHeight="1">
      <c r="A4272" s="135"/>
      <c r="B4272" s="16"/>
      <c r="C4272" s="16"/>
      <c r="D4272" s="16"/>
      <c r="E4272" s="50" t="s">
        <v>1632</v>
      </c>
      <c r="F4272" s="216" t="s">
        <v>297</v>
      </c>
      <c r="G4272" s="147">
        <v>0.91490000000000005</v>
      </c>
      <c r="H4272" s="119" t="s">
        <v>1633</v>
      </c>
      <c r="I4272" s="51">
        <f t="shared" si="171"/>
        <v>0.25</v>
      </c>
    </row>
    <row r="4273" spans="1:9" s="11" customFormat="1" ht="13.7" customHeight="1">
      <c r="A4273" s="135"/>
      <c r="B4273" s="16"/>
      <c r="C4273" s="16"/>
      <c r="D4273" s="16"/>
      <c r="E4273" s="50" t="s">
        <v>1634</v>
      </c>
      <c r="F4273" s="216" t="s">
        <v>464</v>
      </c>
      <c r="G4273" s="147">
        <v>0.94520000000000004</v>
      </c>
      <c r="H4273" s="214">
        <v>15.71</v>
      </c>
      <c r="I4273" s="51">
        <f t="shared" si="171"/>
        <v>14.85</v>
      </c>
    </row>
    <row r="4274" spans="1:9" s="11" customFormat="1" ht="13.7" customHeight="1">
      <c r="E4274" s="194" t="s">
        <v>483</v>
      </c>
      <c r="F4274" s="231" t="s">
        <v>464</v>
      </c>
      <c r="G4274" s="256" t="s">
        <v>1641</v>
      </c>
      <c r="H4274" s="133" t="s">
        <v>485</v>
      </c>
      <c r="I4274" s="51">
        <f t="shared" si="171"/>
        <v>3.42</v>
      </c>
    </row>
    <row r="4275" spans="1:9" s="11" customFormat="1" ht="13.7" customHeight="1">
      <c r="A4275" s="135"/>
      <c r="B4275" s="16"/>
      <c r="C4275" s="16"/>
      <c r="D4275" s="16"/>
      <c r="E4275" s="124"/>
      <c r="F4275" s="177" t="s">
        <v>451</v>
      </c>
      <c r="G4275" s="178"/>
      <c r="H4275" s="179"/>
      <c r="I4275" s="200">
        <f>SUM(I4263:I4274)</f>
        <v>200.95000000000002</v>
      </c>
    </row>
    <row r="4276" spans="1:9" s="11" customFormat="1" ht="25.7" customHeight="1">
      <c r="A4276" s="196">
        <v>4587</v>
      </c>
      <c r="B4276" s="110" t="s">
        <v>415</v>
      </c>
      <c r="C4276" s="110" t="s">
        <v>12</v>
      </c>
      <c r="D4276" s="132">
        <v>96366</v>
      </c>
      <c r="E4276" s="111" t="str">
        <f>VLOOKUP(D4276,SERVIÇOS_AGOST!$A$7:$D$7425,2,0)</f>
        <v>PAREDE COM PLACAS DE GESSO ACARTONADO (DRYWALL), PARA USO INTERNO, COM DUAS FACES DUPLAS E ESTRUTURA METÁLICA COM GUIAS SIMPLES, SEM VÃOS. AF_06/2017_P</v>
      </c>
      <c r="F4276" s="112" t="str">
        <f>VLOOKUP(D4276,SERVIÇOS_AGOST!$A$7:$D$7425,3,0)</f>
        <v>M2</v>
      </c>
      <c r="G4276" s="129">
        <f>VLOOKUP(D4276,SERVIÇOS_AGOST!$A$7:$D$7425,4,0)</f>
        <v>158.57</v>
      </c>
      <c r="H4276" s="114">
        <v>158.57</v>
      </c>
      <c r="I4276" s="115"/>
    </row>
    <row r="4277" spans="1:9" s="11" customFormat="1" ht="17.649999999999999" customHeight="1">
      <c r="A4277" s="135"/>
      <c r="B4277" s="16"/>
      <c r="C4277" s="16"/>
      <c r="D4277" s="16"/>
      <c r="E4277" s="50" t="s">
        <v>1616</v>
      </c>
      <c r="F4277" s="216" t="s">
        <v>1617</v>
      </c>
      <c r="G4277" s="147">
        <v>2.4299999999999999E-2</v>
      </c>
      <c r="H4277" s="119" t="s">
        <v>1618</v>
      </c>
      <c r="I4277" s="51">
        <f t="shared" ref="I4277:I4288" si="172">ROUND(H4277*G4277,2)</f>
        <v>1.1399999999999999</v>
      </c>
    </row>
    <row r="4278" spans="1:9" s="11" customFormat="1" ht="17.649999999999999" customHeight="1">
      <c r="A4278" s="135"/>
      <c r="B4278" s="16"/>
      <c r="C4278" s="16"/>
      <c r="D4278" s="16"/>
      <c r="E4278" s="50" t="s">
        <v>1619</v>
      </c>
      <c r="F4278" s="216" t="s">
        <v>47</v>
      </c>
      <c r="G4278" s="147">
        <v>2.5099999999999998</v>
      </c>
      <c r="H4278" s="119" t="s">
        <v>1620</v>
      </c>
      <c r="I4278" s="51">
        <f t="shared" si="172"/>
        <v>57.78</v>
      </c>
    </row>
    <row r="4279" spans="1:9" s="11" customFormat="1" ht="17.649999999999999" customHeight="1">
      <c r="A4279" s="135"/>
      <c r="B4279" s="16"/>
      <c r="C4279" s="16"/>
      <c r="D4279" s="16"/>
      <c r="E4279" s="50" t="s">
        <v>1621</v>
      </c>
      <c r="F4279" s="216" t="s">
        <v>53</v>
      </c>
      <c r="G4279" s="147">
        <v>0.76039999999999996</v>
      </c>
      <c r="H4279" s="119" t="s">
        <v>1622</v>
      </c>
      <c r="I4279" s="51">
        <f t="shared" si="172"/>
        <v>8.41</v>
      </c>
    </row>
    <row r="4280" spans="1:9" s="11" customFormat="1" ht="17.649999999999999" customHeight="1">
      <c r="A4280" s="135"/>
      <c r="B4280" s="16"/>
      <c r="C4280" s="16"/>
      <c r="D4280" s="16"/>
      <c r="E4280" s="50" t="s">
        <v>1623</v>
      </c>
      <c r="F4280" s="216" t="s">
        <v>53</v>
      </c>
      <c r="G4280" s="147">
        <v>1.9910000000000001</v>
      </c>
      <c r="H4280" s="119" t="s">
        <v>1625</v>
      </c>
      <c r="I4280" s="51">
        <f t="shared" si="172"/>
        <v>24.99</v>
      </c>
    </row>
    <row r="4281" spans="1:9" s="11" customFormat="1" ht="17.649999999999999" customHeight="1">
      <c r="A4281" s="135"/>
      <c r="B4281" s="16"/>
      <c r="C4281" s="16"/>
      <c r="D4281" s="16"/>
      <c r="E4281" s="50" t="s">
        <v>1626</v>
      </c>
      <c r="F4281" s="216" t="s">
        <v>53</v>
      </c>
      <c r="G4281" s="147">
        <v>2.5026999999999999</v>
      </c>
      <c r="H4281" s="119" t="s">
        <v>1627</v>
      </c>
      <c r="I4281" s="51">
        <f t="shared" si="172"/>
        <v>0.9</v>
      </c>
    </row>
    <row r="4282" spans="1:9" s="11" customFormat="1" ht="17.649999999999999" customHeight="1">
      <c r="A4282" s="135"/>
      <c r="B4282" s="16"/>
      <c r="C4282" s="16"/>
      <c r="D4282" s="16"/>
      <c r="E4282" s="50" t="s">
        <v>576</v>
      </c>
      <c r="F4282" s="216" t="s">
        <v>53</v>
      </c>
      <c r="G4282" s="147">
        <v>0.74070000000000003</v>
      </c>
      <c r="H4282" s="121">
        <v>2.75</v>
      </c>
      <c r="I4282" s="51">
        <f t="shared" si="172"/>
        <v>2.04</v>
      </c>
    </row>
    <row r="4283" spans="1:9" s="11" customFormat="1" ht="17.649999999999999" customHeight="1">
      <c r="A4283" s="135"/>
      <c r="B4283" s="16"/>
      <c r="C4283" s="16"/>
      <c r="D4283" s="16"/>
      <c r="E4283" s="50" t="s">
        <v>1628</v>
      </c>
      <c r="F4283" s="216" t="s">
        <v>476</v>
      </c>
      <c r="G4283" s="147">
        <v>1.0327</v>
      </c>
      <c r="H4283" s="119" t="s">
        <v>1629</v>
      </c>
      <c r="I4283" s="51">
        <f t="shared" si="172"/>
        <v>4.12</v>
      </c>
    </row>
    <row r="4284" spans="1:9" s="11" customFormat="1" ht="17.649999999999999" customHeight="1">
      <c r="A4284" s="135"/>
      <c r="B4284" s="16"/>
      <c r="C4284" s="16"/>
      <c r="D4284" s="16"/>
      <c r="E4284" s="50" t="s">
        <v>1630</v>
      </c>
      <c r="F4284" s="216" t="s">
        <v>297</v>
      </c>
      <c r="G4284" s="147">
        <v>20.0077</v>
      </c>
      <c r="H4284" s="119" t="s">
        <v>1631</v>
      </c>
      <c r="I4284" s="51">
        <f t="shared" si="172"/>
        <v>2.2000000000000002</v>
      </c>
    </row>
    <row r="4285" spans="1:9" s="11" customFormat="1" ht="17.649999999999999" customHeight="1">
      <c r="A4285" s="135"/>
      <c r="B4285" s="16"/>
      <c r="C4285" s="16"/>
      <c r="D4285" s="16"/>
      <c r="E4285" s="50" t="s">
        <v>1639</v>
      </c>
      <c r="F4285" s="216" t="s">
        <v>297</v>
      </c>
      <c r="G4285" s="147">
        <v>20.0077</v>
      </c>
      <c r="H4285" s="119" t="s">
        <v>752</v>
      </c>
      <c r="I4285" s="51">
        <f t="shared" si="172"/>
        <v>5</v>
      </c>
    </row>
    <row r="4286" spans="1:9" s="11" customFormat="1" ht="17.649999999999999" customHeight="1">
      <c r="A4286" s="135"/>
      <c r="B4286" s="16"/>
      <c r="C4286" s="16"/>
      <c r="D4286" s="16"/>
      <c r="E4286" s="50" t="s">
        <v>1632</v>
      </c>
      <c r="F4286" s="216" t="s">
        <v>297</v>
      </c>
      <c r="G4286" s="147">
        <v>0.80759999999999998</v>
      </c>
      <c r="H4286" s="119" t="s">
        <v>1633</v>
      </c>
      <c r="I4286" s="51">
        <f t="shared" si="172"/>
        <v>0.22</v>
      </c>
    </row>
    <row r="4287" spans="1:9" s="11" customFormat="1" ht="13.7" customHeight="1">
      <c r="A4287" s="135"/>
      <c r="B4287" s="16"/>
      <c r="C4287" s="16"/>
      <c r="D4287" s="16"/>
      <c r="E4287" s="50" t="s">
        <v>1634</v>
      </c>
      <c r="F4287" s="216" t="s">
        <v>464</v>
      </c>
      <c r="G4287" s="147">
        <v>0.7</v>
      </c>
      <c r="H4287" s="214">
        <v>15.71</v>
      </c>
      <c r="I4287" s="51">
        <f t="shared" si="172"/>
        <v>11</v>
      </c>
    </row>
    <row r="4288" spans="1:9" s="11" customFormat="1" ht="13.7" customHeight="1">
      <c r="A4288" s="135"/>
      <c r="B4288" s="16"/>
      <c r="C4288" s="16"/>
      <c r="D4288" s="16"/>
      <c r="E4288" s="50" t="s">
        <v>483</v>
      </c>
      <c r="F4288" s="216" t="s">
        <v>464</v>
      </c>
      <c r="G4288" s="147">
        <v>0.15</v>
      </c>
      <c r="H4288" s="133" t="s">
        <v>485</v>
      </c>
      <c r="I4288" s="51">
        <f t="shared" si="172"/>
        <v>2.17</v>
      </c>
    </row>
    <row r="4289" spans="1:9" s="11" customFormat="1" ht="13.7" customHeight="1">
      <c r="A4289" s="135"/>
      <c r="B4289" s="16"/>
      <c r="C4289" s="16"/>
      <c r="D4289" s="16"/>
      <c r="E4289" s="124"/>
      <c r="F4289" s="177" t="s">
        <v>451</v>
      </c>
      <c r="G4289" s="178"/>
      <c r="H4289" s="179"/>
      <c r="I4289" s="200">
        <f>SUM(I4277:I4288)</f>
        <v>119.97000000000001</v>
      </c>
    </row>
    <row r="4290" spans="1:9" s="11" customFormat="1" ht="25.7" customHeight="1">
      <c r="A4290" s="196">
        <v>4588</v>
      </c>
      <c r="B4290" s="110" t="s">
        <v>415</v>
      </c>
      <c r="C4290" s="110" t="s">
        <v>12</v>
      </c>
      <c r="D4290" s="132">
        <v>96367</v>
      </c>
      <c r="E4290" s="111" t="str">
        <f>VLOOKUP(D4290,SERVIÇOS_AGOST!$A$7:$D$7425,2,0)</f>
        <v>PAREDE COM PLACAS DE GESSO ACARTONADO (DRYWALL), PARA USO INTERNO, COM DUAS FACES DUPLAS E ESTRUTURA METÁLICA COM GUIAS SIMPLES, COM VÃOS. AF_06/2017_P</v>
      </c>
      <c r="F4290" s="112" t="str">
        <f>VLOOKUP(D4290,SERVIÇOS_AGOST!$A$7:$D$7425,3,0)</f>
        <v>M2</v>
      </c>
      <c r="G4290" s="129">
        <f>VLOOKUP(D4290,SERVIÇOS_AGOST!$A$7:$D$7425,4,0)</f>
        <v>174.8</v>
      </c>
      <c r="H4290" s="114">
        <v>174.8</v>
      </c>
      <c r="I4290" s="115"/>
    </row>
    <row r="4291" spans="1:9" s="11" customFormat="1" ht="17.649999999999999" customHeight="1">
      <c r="A4291" s="135"/>
      <c r="B4291" s="16"/>
      <c r="C4291" s="16"/>
      <c r="D4291" s="16"/>
      <c r="E4291" s="50" t="s">
        <v>1616</v>
      </c>
      <c r="F4291" s="216" t="s">
        <v>1617</v>
      </c>
      <c r="G4291" s="147">
        <v>2.9000000000000001E-2</v>
      </c>
      <c r="H4291" s="119" t="s">
        <v>1618</v>
      </c>
      <c r="I4291" s="51">
        <f t="shared" ref="I4291:I4302" si="173">ROUND(H4291*G4291,2)</f>
        <v>1.36</v>
      </c>
    </row>
    <row r="4292" spans="1:9" s="11" customFormat="1" ht="17.649999999999999" customHeight="1">
      <c r="A4292" s="135"/>
      <c r="B4292" s="16"/>
      <c r="C4292" s="16"/>
      <c r="D4292" s="16"/>
      <c r="E4292" s="50" t="s">
        <v>1619</v>
      </c>
      <c r="F4292" s="216" t="s">
        <v>47</v>
      </c>
      <c r="G4292" s="147">
        <v>2.5099999999999998</v>
      </c>
      <c r="H4292" s="119" t="s">
        <v>1620</v>
      </c>
      <c r="I4292" s="51">
        <f t="shared" si="173"/>
        <v>57.78</v>
      </c>
    </row>
    <row r="4293" spans="1:9" s="11" customFormat="1" ht="17.649999999999999" customHeight="1">
      <c r="A4293" s="135"/>
      <c r="B4293" s="16"/>
      <c r="C4293" s="16"/>
      <c r="D4293" s="16"/>
      <c r="E4293" s="50" t="s">
        <v>1621</v>
      </c>
      <c r="F4293" s="216" t="s">
        <v>53</v>
      </c>
      <c r="G4293" s="147">
        <v>0.9093</v>
      </c>
      <c r="H4293" s="119" t="s">
        <v>1622</v>
      </c>
      <c r="I4293" s="51">
        <f t="shared" si="173"/>
        <v>10.06</v>
      </c>
    </row>
    <row r="4294" spans="1:9" s="11" customFormat="1" ht="17.649999999999999" customHeight="1">
      <c r="A4294" s="135"/>
      <c r="B4294" s="16"/>
      <c r="C4294" s="16"/>
      <c r="D4294" s="16"/>
      <c r="E4294" s="50" t="s">
        <v>1623</v>
      </c>
      <c r="F4294" s="216" t="s">
        <v>53</v>
      </c>
      <c r="G4294" s="147">
        <v>2.8999000000000001</v>
      </c>
      <c r="H4294" s="119" t="s">
        <v>1625</v>
      </c>
      <c r="I4294" s="51">
        <f t="shared" si="173"/>
        <v>36.39</v>
      </c>
    </row>
    <row r="4295" spans="1:9" s="11" customFormat="1" ht="17.649999999999999" customHeight="1">
      <c r="A4295" s="135"/>
      <c r="B4295" s="16"/>
      <c r="C4295" s="16"/>
      <c r="D4295" s="16"/>
      <c r="E4295" s="50" t="s">
        <v>1626</v>
      </c>
      <c r="F4295" s="216" t="s">
        <v>53</v>
      </c>
      <c r="G4295" s="147">
        <v>2.5026999999999999</v>
      </c>
      <c r="H4295" s="119" t="s">
        <v>1627</v>
      </c>
      <c r="I4295" s="51">
        <f t="shared" si="173"/>
        <v>0.9</v>
      </c>
    </row>
    <row r="4296" spans="1:9" s="11" customFormat="1" ht="17.649999999999999" customHeight="1">
      <c r="A4296" s="135"/>
      <c r="B4296" s="16"/>
      <c r="C4296" s="16"/>
      <c r="D4296" s="16"/>
      <c r="E4296" s="50" t="s">
        <v>576</v>
      </c>
      <c r="F4296" s="216" t="s">
        <v>53</v>
      </c>
      <c r="G4296" s="147">
        <v>0.79249999999999998</v>
      </c>
      <c r="H4296" s="121">
        <v>2.75</v>
      </c>
      <c r="I4296" s="51">
        <f t="shared" si="173"/>
        <v>2.1800000000000002</v>
      </c>
    </row>
    <row r="4297" spans="1:9" s="11" customFormat="1" ht="17.649999999999999" customHeight="1">
      <c r="A4297" s="135"/>
      <c r="B4297" s="16"/>
      <c r="C4297" s="16"/>
      <c r="D4297" s="16"/>
      <c r="E4297" s="50" t="s">
        <v>1628</v>
      </c>
      <c r="F4297" s="216" t="s">
        <v>476</v>
      </c>
      <c r="G4297" s="147">
        <v>1.0327</v>
      </c>
      <c r="H4297" s="119" t="s">
        <v>1629</v>
      </c>
      <c r="I4297" s="51">
        <f t="shared" si="173"/>
        <v>4.12</v>
      </c>
    </row>
    <row r="4298" spans="1:9" s="11" customFormat="1" ht="17.649999999999999" customHeight="1">
      <c r="A4298" s="135"/>
      <c r="B4298" s="16"/>
      <c r="C4298" s="16"/>
      <c r="D4298" s="16"/>
      <c r="E4298" s="50" t="s">
        <v>1630</v>
      </c>
      <c r="F4298" s="216" t="s">
        <v>297</v>
      </c>
      <c r="G4298" s="147">
        <v>20.0077</v>
      </c>
      <c r="H4298" s="119" t="s">
        <v>1631</v>
      </c>
      <c r="I4298" s="51">
        <f t="shared" si="173"/>
        <v>2.2000000000000002</v>
      </c>
    </row>
    <row r="4299" spans="1:9" s="11" customFormat="1" ht="17.649999999999999" customHeight="1">
      <c r="A4299" s="135"/>
      <c r="B4299" s="16"/>
      <c r="C4299" s="16"/>
      <c r="D4299" s="16"/>
      <c r="E4299" s="50" t="s">
        <v>1639</v>
      </c>
      <c r="F4299" s="216" t="s">
        <v>297</v>
      </c>
      <c r="G4299" s="147">
        <v>20.0077</v>
      </c>
      <c r="H4299" s="119" t="s">
        <v>752</v>
      </c>
      <c r="I4299" s="51">
        <f t="shared" si="173"/>
        <v>5</v>
      </c>
    </row>
    <row r="4300" spans="1:9" s="11" customFormat="1" ht="17.649999999999999" customHeight="1">
      <c r="A4300" s="135"/>
      <c r="B4300" s="16"/>
      <c r="C4300" s="16"/>
      <c r="D4300" s="16"/>
      <c r="E4300" s="50" t="s">
        <v>1632</v>
      </c>
      <c r="F4300" s="216" t="s">
        <v>297</v>
      </c>
      <c r="G4300" s="147">
        <v>0.91490000000000005</v>
      </c>
      <c r="H4300" s="119" t="s">
        <v>1633</v>
      </c>
      <c r="I4300" s="51">
        <f t="shared" si="173"/>
        <v>0.25</v>
      </c>
    </row>
    <row r="4301" spans="1:9" s="11" customFormat="1" ht="13.7" customHeight="1">
      <c r="A4301" s="135"/>
      <c r="B4301" s="16"/>
      <c r="C4301" s="16"/>
      <c r="D4301" s="16"/>
      <c r="E4301" s="50" t="s">
        <v>1634</v>
      </c>
      <c r="F4301" s="216" t="s">
        <v>464</v>
      </c>
      <c r="G4301" s="147">
        <v>0.7</v>
      </c>
      <c r="H4301" s="214">
        <v>15.71</v>
      </c>
      <c r="I4301" s="51">
        <f t="shared" si="173"/>
        <v>11</v>
      </c>
    </row>
    <row r="4302" spans="1:9" s="11" customFormat="1" ht="13.7" customHeight="1">
      <c r="A4302" s="135"/>
      <c r="B4302" s="16"/>
      <c r="C4302" s="16"/>
      <c r="D4302" s="16"/>
      <c r="E4302" s="50" t="s">
        <v>483</v>
      </c>
      <c r="F4302" s="216" t="s">
        <v>464</v>
      </c>
      <c r="G4302" s="147">
        <v>0.15</v>
      </c>
      <c r="H4302" s="133" t="s">
        <v>485</v>
      </c>
      <c r="I4302" s="51">
        <f t="shared" si="173"/>
        <v>2.17</v>
      </c>
    </row>
    <row r="4303" spans="1:9" s="11" customFormat="1" ht="13.7" customHeight="1">
      <c r="A4303" s="135"/>
      <c r="B4303" s="16"/>
      <c r="C4303" s="16"/>
      <c r="D4303" s="16"/>
      <c r="E4303" s="124"/>
      <c r="F4303" s="177" t="s">
        <v>451</v>
      </c>
      <c r="G4303" s="178"/>
      <c r="H4303" s="179"/>
      <c r="I4303" s="200">
        <f>SUM(I4291:I4302)</f>
        <v>133.41</v>
      </c>
    </row>
    <row r="4304" spans="1:9" s="11" customFormat="1" ht="25.7" customHeight="1">
      <c r="A4304" s="196">
        <v>4589</v>
      </c>
      <c r="B4304" s="110" t="s">
        <v>415</v>
      </c>
      <c r="C4304" s="110" t="s">
        <v>12</v>
      </c>
      <c r="D4304" s="132">
        <v>96368</v>
      </c>
      <c r="E4304" s="111" t="str">
        <f>VLOOKUP(D4304,SERVIÇOS_AGOST!$A$7:$D$7425,2,0)</f>
        <v>PAREDE COM PLACAS DE GESSO ACARTONADO (DRYWALL), PARA USO INTERNO COM DUAS FACES DUPLAS E ESTRUTURA METÁLICA COM GUIAS DUPLAS, SEM VÃOS. AF_06/2017</v>
      </c>
      <c r="F4304" s="112" t="str">
        <f>VLOOKUP(D4304,SERVIÇOS_AGOST!$A$7:$D$7425,3,0)</f>
        <v>M2</v>
      </c>
      <c r="G4304" s="129">
        <f>VLOOKUP(D4304,SERVIÇOS_AGOST!$A$7:$D$7425,4,0)</f>
        <v>199.82</v>
      </c>
      <c r="H4304" s="114">
        <v>199.82</v>
      </c>
      <c r="I4304" s="115"/>
    </row>
    <row r="4305" spans="1:9" s="11" customFormat="1" ht="17.649999999999999" customHeight="1">
      <c r="A4305" s="135"/>
      <c r="B4305" s="16"/>
      <c r="C4305" s="16"/>
      <c r="D4305" s="16"/>
      <c r="E4305" s="50" t="s">
        <v>1616</v>
      </c>
      <c r="F4305" s="216" t="s">
        <v>1617</v>
      </c>
      <c r="G4305" s="147">
        <v>4.8599999999999997E-2</v>
      </c>
      <c r="H4305" s="119" t="s">
        <v>1618</v>
      </c>
      <c r="I4305" s="51">
        <f t="shared" ref="I4305:I4316" si="174">ROUND(H4305*G4305,2)</f>
        <v>2.2799999999999998</v>
      </c>
    </row>
    <row r="4306" spans="1:9" s="11" customFormat="1" ht="17.649999999999999" customHeight="1">
      <c r="A4306" s="135"/>
      <c r="B4306" s="16"/>
      <c r="C4306" s="16"/>
      <c r="D4306" s="16"/>
      <c r="E4306" s="50" t="s">
        <v>1619</v>
      </c>
      <c r="F4306" s="216" t="s">
        <v>47</v>
      </c>
      <c r="G4306" s="147">
        <v>4.2119999999999997</v>
      </c>
      <c r="H4306" s="119" t="s">
        <v>1620</v>
      </c>
      <c r="I4306" s="51">
        <f t="shared" si="174"/>
        <v>96.96</v>
      </c>
    </row>
    <row r="4307" spans="1:9" s="11" customFormat="1" ht="17.649999999999999" customHeight="1">
      <c r="A4307" s="135"/>
      <c r="B4307" s="16"/>
      <c r="C4307" s="16"/>
      <c r="D4307" s="16"/>
      <c r="E4307" s="50" t="s">
        <v>1621</v>
      </c>
      <c r="F4307" s="216" t="s">
        <v>53</v>
      </c>
      <c r="G4307" s="147">
        <v>1.5208999999999999</v>
      </c>
      <c r="H4307" s="119" t="s">
        <v>1622</v>
      </c>
      <c r="I4307" s="51">
        <f t="shared" si="174"/>
        <v>16.82</v>
      </c>
    </row>
    <row r="4308" spans="1:9" s="11" customFormat="1" ht="17.649999999999999" customHeight="1">
      <c r="A4308" s="135"/>
      <c r="B4308" s="16"/>
      <c r="C4308" s="16"/>
      <c r="D4308" s="16"/>
      <c r="E4308" s="50" t="s">
        <v>1623</v>
      </c>
      <c r="F4308" s="216" t="s">
        <v>53</v>
      </c>
      <c r="G4308" s="147">
        <v>3.9819</v>
      </c>
      <c r="H4308" s="119" t="s">
        <v>1625</v>
      </c>
      <c r="I4308" s="51">
        <f t="shared" si="174"/>
        <v>49.97</v>
      </c>
    </row>
    <row r="4309" spans="1:9" s="11" customFormat="1" ht="17.649999999999999" customHeight="1">
      <c r="A4309" s="135"/>
      <c r="B4309" s="16"/>
      <c r="C4309" s="16"/>
      <c r="D4309" s="16"/>
      <c r="E4309" s="50" t="s">
        <v>1626</v>
      </c>
      <c r="F4309" s="216" t="s">
        <v>53</v>
      </c>
      <c r="G4309" s="147">
        <v>2.5026999999999999</v>
      </c>
      <c r="H4309" s="119" t="s">
        <v>1627</v>
      </c>
      <c r="I4309" s="51">
        <f t="shared" si="174"/>
        <v>0.9</v>
      </c>
    </row>
    <row r="4310" spans="1:9" s="11" customFormat="1" ht="17.649999999999999" customHeight="1">
      <c r="A4310" s="135"/>
      <c r="B4310" s="16"/>
      <c r="C4310" s="16"/>
      <c r="D4310" s="16"/>
      <c r="E4310" s="50" t="s">
        <v>576</v>
      </c>
      <c r="F4310" s="216" t="s">
        <v>53</v>
      </c>
      <c r="G4310" s="147">
        <v>1.4815</v>
      </c>
      <c r="H4310" s="121">
        <v>2.75</v>
      </c>
      <c r="I4310" s="51">
        <f t="shared" si="174"/>
        <v>4.07</v>
      </c>
    </row>
    <row r="4311" spans="1:9" s="11" customFormat="1" ht="17.649999999999999" customHeight="1">
      <c r="A4311" s="135"/>
      <c r="B4311" s="16"/>
      <c r="C4311" s="16"/>
      <c r="D4311" s="16"/>
      <c r="E4311" s="50" t="s">
        <v>1628</v>
      </c>
      <c r="F4311" s="216" t="s">
        <v>476</v>
      </c>
      <c r="G4311" s="147">
        <v>1.0327</v>
      </c>
      <c r="H4311" s="119" t="s">
        <v>1629</v>
      </c>
      <c r="I4311" s="51">
        <f t="shared" si="174"/>
        <v>4.12</v>
      </c>
    </row>
    <row r="4312" spans="1:9" s="11" customFormat="1" ht="17.649999999999999" customHeight="1">
      <c r="A4312" s="135"/>
      <c r="B4312" s="16"/>
      <c r="C4312" s="16"/>
      <c r="D4312" s="16"/>
      <c r="E4312" s="50" t="s">
        <v>1630</v>
      </c>
      <c r="F4312" s="216" t="s">
        <v>297</v>
      </c>
      <c r="G4312" s="147">
        <v>20.0077</v>
      </c>
      <c r="H4312" s="119" t="s">
        <v>1631</v>
      </c>
      <c r="I4312" s="51">
        <f t="shared" si="174"/>
        <v>2.2000000000000002</v>
      </c>
    </row>
    <row r="4313" spans="1:9" s="11" customFormat="1" ht="17.649999999999999" customHeight="1">
      <c r="A4313" s="135"/>
      <c r="B4313" s="16"/>
      <c r="C4313" s="16"/>
      <c r="D4313" s="16"/>
      <c r="E4313" s="50" t="s">
        <v>1639</v>
      </c>
      <c r="F4313" s="216" t="s">
        <v>297</v>
      </c>
      <c r="G4313" s="147">
        <v>20.0077</v>
      </c>
      <c r="H4313" s="119" t="s">
        <v>752</v>
      </c>
      <c r="I4313" s="51">
        <f t="shared" si="174"/>
        <v>5</v>
      </c>
    </row>
    <row r="4314" spans="1:9" s="11" customFormat="1" ht="17.649999999999999" customHeight="1">
      <c r="A4314" s="135"/>
      <c r="B4314" s="16"/>
      <c r="C4314" s="16"/>
      <c r="D4314" s="16"/>
      <c r="E4314" s="50" t="s">
        <v>1632</v>
      </c>
      <c r="F4314" s="216" t="s">
        <v>297</v>
      </c>
      <c r="G4314" s="147">
        <v>0.80759999999999998</v>
      </c>
      <c r="H4314" s="119" t="s">
        <v>1633</v>
      </c>
      <c r="I4314" s="51">
        <f t="shared" si="174"/>
        <v>0.22</v>
      </c>
    </row>
    <row r="4315" spans="1:9" s="11" customFormat="1" ht="13.7" customHeight="1">
      <c r="A4315" s="135"/>
      <c r="B4315" s="16"/>
      <c r="C4315" s="16"/>
      <c r="D4315" s="16"/>
      <c r="E4315" s="50" t="s">
        <v>1634</v>
      </c>
      <c r="F4315" s="216" t="s">
        <v>464</v>
      </c>
      <c r="G4315" s="147">
        <v>0.88200000000000001</v>
      </c>
      <c r="H4315" s="214">
        <v>15.71</v>
      </c>
      <c r="I4315" s="51">
        <f t="shared" si="174"/>
        <v>13.86</v>
      </c>
    </row>
    <row r="4316" spans="1:9" s="11" customFormat="1" ht="13.7" customHeight="1">
      <c r="A4316" s="135"/>
      <c r="B4316" s="16"/>
      <c r="C4316" s="16"/>
      <c r="D4316" s="16"/>
      <c r="E4316" s="50" t="s">
        <v>483</v>
      </c>
      <c r="F4316" s="216" t="s">
        <v>464</v>
      </c>
      <c r="G4316" s="147">
        <v>0.2205</v>
      </c>
      <c r="H4316" s="133" t="s">
        <v>485</v>
      </c>
      <c r="I4316" s="51">
        <f t="shared" si="174"/>
        <v>3.19</v>
      </c>
    </row>
    <row r="4317" spans="1:9" s="11" customFormat="1" ht="13.7" customHeight="1">
      <c r="A4317" s="135"/>
      <c r="B4317" s="16"/>
      <c r="C4317" s="16"/>
      <c r="D4317" s="16"/>
      <c r="E4317" s="124"/>
      <c r="F4317" s="177" t="s">
        <v>451</v>
      </c>
      <c r="G4317" s="178"/>
      <c r="H4317" s="179"/>
      <c r="I4317" s="200">
        <f>SUM(I4305:I4316)</f>
        <v>199.58999999999997</v>
      </c>
    </row>
    <row r="4318" spans="1:9" s="11" customFormat="1" ht="25.7" customHeight="1">
      <c r="A4318" s="196">
        <v>4590</v>
      </c>
      <c r="B4318" s="110" t="s">
        <v>415</v>
      </c>
      <c r="C4318" s="110" t="s">
        <v>12</v>
      </c>
      <c r="D4318" s="132">
        <v>96369</v>
      </c>
      <c r="E4318" s="111" t="str">
        <f>VLOOKUP(D4318,SERVIÇOS_AGOST!$A$7:$D$7425,2,0)</f>
        <v>PAREDE COM PLACAS DE GESSO ACARTONADO (DRYWALL), PARA USO INTERNO, COM DUAS FACES DUPLAS E ESTRUTURA METÁLICA COM GUIAS DUPLAS, COM VÃOS. AF_06/2017_P</v>
      </c>
      <c r="F4318" s="112" t="str">
        <f>VLOOKUP(D4318,SERVIÇOS_AGOST!$A$7:$D$7425,3,0)</f>
        <v>M2</v>
      </c>
      <c r="G4318" s="129">
        <f>VLOOKUP(D4318,SERVIÇOS_AGOST!$A$7:$D$7425,4,0)</f>
        <v>231.31</v>
      </c>
      <c r="H4318" s="114">
        <v>231.31</v>
      </c>
      <c r="I4318" s="115"/>
    </row>
    <row r="4319" spans="1:9" s="11" customFormat="1" ht="17.649999999999999" customHeight="1">
      <c r="A4319" s="135"/>
      <c r="B4319" s="16"/>
      <c r="C4319" s="16"/>
      <c r="D4319" s="16"/>
      <c r="E4319" s="50" t="s">
        <v>1616</v>
      </c>
      <c r="F4319" s="216" t="s">
        <v>1617</v>
      </c>
      <c r="G4319" s="147">
        <v>5.8099999999999999E-2</v>
      </c>
      <c r="H4319" s="119" t="s">
        <v>1618</v>
      </c>
      <c r="I4319" s="51">
        <f t="shared" ref="I4319:I4330" si="175">ROUND(H4319*G4319,2)</f>
        <v>2.73</v>
      </c>
    </row>
    <row r="4320" spans="1:9" s="11" customFormat="1" ht="17.649999999999999" customHeight="1">
      <c r="A4320" s="135"/>
      <c r="B4320" s="16"/>
      <c r="C4320" s="16"/>
      <c r="D4320" s="16"/>
      <c r="E4320" s="50" t="s">
        <v>1619</v>
      </c>
      <c r="F4320" s="216" t="s">
        <v>47</v>
      </c>
      <c r="G4320" s="147">
        <v>4.2119999999999997</v>
      </c>
      <c r="H4320" s="119" t="s">
        <v>1620</v>
      </c>
      <c r="I4320" s="51">
        <f t="shared" si="175"/>
        <v>96.96</v>
      </c>
    </row>
    <row r="4321" spans="1:9" s="11" customFormat="1" ht="17.649999999999999" customHeight="1">
      <c r="A4321" s="135"/>
      <c r="B4321" s="16"/>
      <c r="C4321" s="16"/>
      <c r="D4321" s="16"/>
      <c r="E4321" s="50" t="s">
        <v>1621</v>
      </c>
      <c r="F4321" s="216" t="s">
        <v>53</v>
      </c>
      <c r="G4321" s="147">
        <v>1.8187</v>
      </c>
      <c r="H4321" s="119" t="s">
        <v>1622</v>
      </c>
      <c r="I4321" s="51">
        <f t="shared" si="175"/>
        <v>20.11</v>
      </c>
    </row>
    <row r="4322" spans="1:9" s="11" customFormat="1" ht="17.649999999999999" customHeight="1">
      <c r="A4322" s="135"/>
      <c r="B4322" s="16"/>
      <c r="C4322" s="16"/>
      <c r="D4322" s="16"/>
      <c r="E4322" s="50" t="s">
        <v>1623</v>
      </c>
      <c r="F4322" s="216" t="s">
        <v>53</v>
      </c>
      <c r="G4322" s="147">
        <v>5.7999000000000001</v>
      </c>
      <c r="H4322" s="119" t="s">
        <v>1625</v>
      </c>
      <c r="I4322" s="51">
        <f t="shared" si="175"/>
        <v>72.790000000000006</v>
      </c>
    </row>
    <row r="4323" spans="1:9" s="11" customFormat="1" ht="17.649999999999999" customHeight="1">
      <c r="A4323" s="135"/>
      <c r="B4323" s="16"/>
      <c r="C4323" s="16"/>
      <c r="D4323" s="16"/>
      <c r="E4323" s="50" t="s">
        <v>1626</v>
      </c>
      <c r="F4323" s="216" t="s">
        <v>53</v>
      </c>
      <c r="G4323" s="147">
        <v>2.5026999999999999</v>
      </c>
      <c r="H4323" s="119" t="s">
        <v>1627</v>
      </c>
      <c r="I4323" s="51">
        <f t="shared" si="175"/>
        <v>0.9</v>
      </c>
    </row>
    <row r="4324" spans="1:9" s="11" customFormat="1" ht="17.649999999999999" customHeight="1">
      <c r="A4324" s="135"/>
      <c r="B4324" s="16"/>
      <c r="C4324" s="16"/>
      <c r="D4324" s="16"/>
      <c r="E4324" s="50" t="s">
        <v>576</v>
      </c>
      <c r="F4324" s="216" t="s">
        <v>53</v>
      </c>
      <c r="G4324" s="147">
        <v>1.5851</v>
      </c>
      <c r="H4324" s="121">
        <v>2.75</v>
      </c>
      <c r="I4324" s="51">
        <f t="shared" si="175"/>
        <v>4.3600000000000003</v>
      </c>
    </row>
    <row r="4325" spans="1:9" s="11" customFormat="1" ht="17.649999999999999" customHeight="1">
      <c r="A4325" s="135"/>
      <c r="B4325" s="16"/>
      <c r="C4325" s="16"/>
      <c r="D4325" s="16"/>
      <c r="E4325" s="50" t="s">
        <v>1628</v>
      </c>
      <c r="F4325" s="216" t="s">
        <v>476</v>
      </c>
      <c r="G4325" s="147">
        <v>1.0327</v>
      </c>
      <c r="H4325" s="119" t="s">
        <v>1629</v>
      </c>
      <c r="I4325" s="51">
        <f t="shared" si="175"/>
        <v>4.12</v>
      </c>
    </row>
    <row r="4326" spans="1:9" s="11" customFormat="1" ht="17.649999999999999" customHeight="1">
      <c r="A4326" s="135"/>
      <c r="B4326" s="16"/>
      <c r="C4326" s="16"/>
      <c r="D4326" s="16"/>
      <c r="E4326" s="50" t="s">
        <v>1630</v>
      </c>
      <c r="F4326" s="216" t="s">
        <v>297</v>
      </c>
      <c r="G4326" s="147">
        <v>20.0077</v>
      </c>
      <c r="H4326" s="119" t="s">
        <v>1631</v>
      </c>
      <c r="I4326" s="51">
        <f t="shared" si="175"/>
        <v>2.2000000000000002</v>
      </c>
    </row>
    <row r="4327" spans="1:9" s="11" customFormat="1" ht="17.649999999999999" customHeight="1">
      <c r="A4327" s="135"/>
      <c r="B4327" s="16"/>
      <c r="C4327" s="16"/>
      <c r="D4327" s="16"/>
      <c r="E4327" s="50" t="s">
        <v>1639</v>
      </c>
      <c r="F4327" s="216" t="s">
        <v>297</v>
      </c>
      <c r="G4327" s="147">
        <v>20.0077</v>
      </c>
      <c r="H4327" s="119" t="s">
        <v>752</v>
      </c>
      <c r="I4327" s="51">
        <f t="shared" si="175"/>
        <v>5</v>
      </c>
    </row>
    <row r="4328" spans="1:9" s="11" customFormat="1" ht="17.649999999999999" customHeight="1">
      <c r="A4328" s="135"/>
      <c r="B4328" s="16"/>
      <c r="C4328" s="16"/>
      <c r="D4328" s="16"/>
      <c r="E4328" s="50" t="s">
        <v>1632</v>
      </c>
      <c r="F4328" s="216" t="s">
        <v>297</v>
      </c>
      <c r="G4328" s="147">
        <v>0.91490000000000005</v>
      </c>
      <c r="H4328" s="119" t="s">
        <v>1633</v>
      </c>
      <c r="I4328" s="51">
        <f t="shared" si="175"/>
        <v>0.25</v>
      </c>
    </row>
    <row r="4329" spans="1:9" s="11" customFormat="1" ht="13.7" customHeight="1">
      <c r="A4329" s="135"/>
      <c r="B4329" s="16"/>
      <c r="C4329" s="16"/>
      <c r="D4329" s="16"/>
      <c r="E4329" s="50" t="s">
        <v>1634</v>
      </c>
      <c r="F4329" s="216" t="s">
        <v>464</v>
      </c>
      <c r="G4329" s="147">
        <v>1.0548999999999999</v>
      </c>
      <c r="H4329" s="214">
        <v>15.71</v>
      </c>
      <c r="I4329" s="51">
        <f t="shared" si="175"/>
        <v>16.57</v>
      </c>
    </row>
    <row r="4330" spans="1:9" s="11" customFormat="1" ht="13.7" customHeight="1">
      <c r="A4330" s="135"/>
      <c r="B4330" s="16"/>
      <c r="C4330" s="16"/>
      <c r="D4330" s="16"/>
      <c r="E4330" s="50" t="s">
        <v>483</v>
      </c>
      <c r="F4330" s="216" t="s">
        <v>464</v>
      </c>
      <c r="G4330" s="147">
        <v>0.26369999999999999</v>
      </c>
      <c r="H4330" s="133" t="s">
        <v>485</v>
      </c>
      <c r="I4330" s="51">
        <f t="shared" si="175"/>
        <v>3.82</v>
      </c>
    </row>
    <row r="4331" spans="1:9" s="11" customFormat="1" ht="13.7" customHeight="1">
      <c r="A4331" s="135"/>
      <c r="B4331" s="16"/>
      <c r="C4331" s="16"/>
      <c r="D4331" s="16"/>
      <c r="E4331" s="124"/>
      <c r="F4331" s="177" t="s">
        <v>451</v>
      </c>
      <c r="G4331" s="178"/>
      <c r="H4331" s="179"/>
      <c r="I4331" s="200">
        <f>SUM(I4319:I4330)</f>
        <v>229.81</v>
      </c>
    </row>
    <row r="4332" spans="1:9" s="11" customFormat="1" ht="25.7" customHeight="1">
      <c r="A4332" s="196">
        <v>4591</v>
      </c>
      <c r="B4332" s="110" t="s">
        <v>415</v>
      </c>
      <c r="C4332" s="110" t="s">
        <v>12</v>
      </c>
      <c r="D4332" s="132">
        <v>96370</v>
      </c>
      <c r="E4332" s="111" t="str">
        <f>VLOOKUP(D4332,SERVIÇOS_AGOST!$A$7:$D$7425,2,0)</f>
        <v>PAREDE COM PLACAS DE GESSO ACARTONADO (DRYWALL), PARA USO INTERNO, COM UMA FACE SIMPLES E ESTRUTURA METÁLICA COM GUIAS SIMPLES, SEM VÃOS. AF_06/2017_P</v>
      </c>
      <c r="F4332" s="112" t="str">
        <f>VLOOKUP(D4332,SERVIÇOS_AGOST!$A$7:$D$7425,3,0)</f>
        <v>M2</v>
      </c>
      <c r="G4332" s="129">
        <f>VLOOKUP(D4332,SERVIÇOS_AGOST!$A$7:$D$7425,4,0)</f>
        <v>72.67</v>
      </c>
      <c r="H4332" s="114">
        <v>72.67</v>
      </c>
      <c r="I4332" s="115"/>
    </row>
    <row r="4333" spans="1:9" s="11" customFormat="1" ht="17.649999999999999" customHeight="1">
      <c r="A4333" s="135"/>
      <c r="B4333" s="16"/>
      <c r="C4333" s="16"/>
      <c r="D4333" s="16"/>
      <c r="E4333" s="50" t="s">
        <v>1616</v>
      </c>
      <c r="F4333" s="216" t="s">
        <v>1617</v>
      </c>
      <c r="G4333" s="147">
        <v>2.4299999999999999E-2</v>
      </c>
      <c r="H4333" s="119" t="s">
        <v>1618</v>
      </c>
      <c r="I4333" s="51">
        <f t="shared" ref="I4333:I4343" si="176">ROUND(H4333*G4333,2)</f>
        <v>1.1399999999999999</v>
      </c>
    </row>
    <row r="4334" spans="1:9" s="11" customFormat="1" ht="17.649999999999999" customHeight="1">
      <c r="A4334" s="135"/>
      <c r="B4334" s="16"/>
      <c r="C4334" s="16"/>
      <c r="D4334" s="16"/>
      <c r="E4334" s="50" t="s">
        <v>1619</v>
      </c>
      <c r="F4334" s="216" t="s">
        <v>47</v>
      </c>
      <c r="G4334" s="147">
        <v>1.0529999999999999</v>
      </c>
      <c r="H4334" s="119" t="s">
        <v>1620</v>
      </c>
      <c r="I4334" s="51">
        <f t="shared" si="176"/>
        <v>24.24</v>
      </c>
    </row>
    <row r="4335" spans="1:9" s="11" customFormat="1" ht="17.649999999999999" customHeight="1">
      <c r="A4335" s="135"/>
      <c r="B4335" s="16"/>
      <c r="C4335" s="16"/>
      <c r="D4335" s="16"/>
      <c r="E4335" s="50" t="s">
        <v>1621</v>
      </c>
      <c r="F4335" s="216" t="s">
        <v>53</v>
      </c>
      <c r="G4335" s="147">
        <v>0.76039999999999996</v>
      </c>
      <c r="H4335" s="119" t="s">
        <v>1622</v>
      </c>
      <c r="I4335" s="51">
        <f t="shared" si="176"/>
        <v>8.41</v>
      </c>
    </row>
    <row r="4336" spans="1:9" s="11" customFormat="1" ht="17.649999999999999" customHeight="1">
      <c r="A4336" s="135"/>
      <c r="B4336" s="16"/>
      <c r="C4336" s="16"/>
      <c r="D4336" s="16"/>
      <c r="E4336" s="50" t="s">
        <v>1623</v>
      </c>
      <c r="F4336" s="216" t="s">
        <v>53</v>
      </c>
      <c r="G4336" s="147">
        <v>1.9910000000000001</v>
      </c>
      <c r="H4336" s="119" t="s">
        <v>1625</v>
      </c>
      <c r="I4336" s="51">
        <f t="shared" si="176"/>
        <v>24.99</v>
      </c>
    </row>
    <row r="4337" spans="1:9" s="11" customFormat="1" ht="17.649999999999999" customHeight="1">
      <c r="A4337" s="135"/>
      <c r="B4337" s="16"/>
      <c r="C4337" s="16"/>
      <c r="D4337" s="16"/>
      <c r="E4337" s="50" t="s">
        <v>1626</v>
      </c>
      <c r="F4337" s="216" t="s">
        <v>53</v>
      </c>
      <c r="G4337" s="147">
        <v>1.2513000000000001</v>
      </c>
      <c r="H4337" s="119" t="s">
        <v>1627</v>
      </c>
      <c r="I4337" s="51">
        <f t="shared" si="176"/>
        <v>0.45</v>
      </c>
    </row>
    <row r="4338" spans="1:9" s="11" customFormat="1" ht="17.649999999999999" customHeight="1">
      <c r="A4338" s="135"/>
      <c r="B4338" s="16"/>
      <c r="C4338" s="16"/>
      <c r="D4338" s="16"/>
      <c r="E4338" s="50" t="s">
        <v>576</v>
      </c>
      <c r="F4338" s="216" t="s">
        <v>53</v>
      </c>
      <c r="G4338" s="147">
        <v>0.74070000000000003</v>
      </c>
      <c r="H4338" s="121">
        <v>2.75</v>
      </c>
      <c r="I4338" s="51">
        <f t="shared" si="176"/>
        <v>2.04</v>
      </c>
    </row>
    <row r="4339" spans="1:9" s="11" customFormat="1" ht="17.649999999999999" customHeight="1">
      <c r="A4339" s="135"/>
      <c r="B4339" s="16"/>
      <c r="C4339" s="16"/>
      <c r="D4339" s="16"/>
      <c r="E4339" s="50" t="s">
        <v>1628</v>
      </c>
      <c r="F4339" s="216" t="s">
        <v>476</v>
      </c>
      <c r="G4339" s="147">
        <v>0.51639999999999997</v>
      </c>
      <c r="H4339" s="119" t="s">
        <v>1629</v>
      </c>
      <c r="I4339" s="51">
        <f t="shared" si="176"/>
        <v>2.06</v>
      </c>
    </row>
    <row r="4340" spans="1:9" s="11" customFormat="1" ht="17.649999999999999" customHeight="1">
      <c r="A4340" s="135"/>
      <c r="B4340" s="16"/>
      <c r="C4340" s="16"/>
      <c r="D4340" s="16"/>
      <c r="E4340" s="50" t="s">
        <v>1630</v>
      </c>
      <c r="F4340" s="216" t="s">
        <v>297</v>
      </c>
      <c r="G4340" s="147">
        <v>10.0039</v>
      </c>
      <c r="H4340" s="119" t="s">
        <v>1631</v>
      </c>
      <c r="I4340" s="51">
        <f t="shared" si="176"/>
        <v>1.1000000000000001</v>
      </c>
    </row>
    <row r="4341" spans="1:9" s="11" customFormat="1" ht="17.649999999999999" customHeight="1">
      <c r="A4341" s="135"/>
      <c r="B4341" s="16"/>
      <c r="C4341" s="16"/>
      <c r="D4341" s="16"/>
      <c r="E4341" s="50" t="s">
        <v>1632</v>
      </c>
      <c r="F4341" s="216" t="s">
        <v>297</v>
      </c>
      <c r="G4341" s="147">
        <v>0.80759999999999998</v>
      </c>
      <c r="H4341" s="119" t="s">
        <v>1633</v>
      </c>
      <c r="I4341" s="51">
        <f t="shared" si="176"/>
        <v>0.22</v>
      </c>
    </row>
    <row r="4342" spans="1:9" s="11" customFormat="1" ht="13.7" customHeight="1">
      <c r="A4342" s="135"/>
      <c r="B4342" s="16"/>
      <c r="C4342" s="16"/>
      <c r="D4342" s="16"/>
      <c r="E4342" s="50" t="s">
        <v>1634</v>
      </c>
      <c r="F4342" s="216" t="s">
        <v>464</v>
      </c>
      <c r="G4342" s="147">
        <v>0.36359999999999998</v>
      </c>
      <c r="H4342" s="214">
        <v>15.71</v>
      </c>
      <c r="I4342" s="51">
        <f t="shared" si="176"/>
        <v>5.71</v>
      </c>
    </row>
    <row r="4343" spans="1:9" s="11" customFormat="1" ht="13.7" customHeight="1">
      <c r="A4343" s="135"/>
      <c r="B4343" s="16"/>
      <c r="C4343" s="16"/>
      <c r="D4343" s="16"/>
      <c r="E4343" s="50" t="s">
        <v>483</v>
      </c>
      <c r="F4343" s="216" t="s">
        <v>464</v>
      </c>
      <c r="G4343" s="147">
        <v>9.0899999999999995E-2</v>
      </c>
      <c r="H4343" s="133" t="s">
        <v>485</v>
      </c>
      <c r="I4343" s="51">
        <f t="shared" si="176"/>
        <v>1.32</v>
      </c>
    </row>
    <row r="4344" spans="1:9" s="11" customFormat="1" ht="13.7" customHeight="1">
      <c r="A4344" s="135"/>
      <c r="B4344" s="16"/>
      <c r="C4344" s="16"/>
      <c r="D4344" s="16"/>
      <c r="E4344" s="124"/>
      <c r="F4344" s="177" t="s">
        <v>451</v>
      </c>
      <c r="G4344" s="178"/>
      <c r="H4344" s="179"/>
      <c r="I4344" s="200">
        <f>SUM(I4333:I4343)</f>
        <v>71.679999999999993</v>
      </c>
    </row>
    <row r="4345" spans="1:9" s="11" customFormat="1" ht="25.7" customHeight="1">
      <c r="A4345" s="196">
        <v>4592</v>
      </c>
      <c r="B4345" s="110" t="s">
        <v>415</v>
      </c>
      <c r="C4345" s="110" t="s">
        <v>12</v>
      </c>
      <c r="D4345" s="132">
        <v>96371</v>
      </c>
      <c r="E4345" s="111" t="str">
        <f>VLOOKUP(D4345,SERVIÇOS_AGOST!$A$7:$D$7425,2,0)</f>
        <v>PAREDE COM PLACAS DE GESSO ACARTONADO (DRYWALL), PARA USO INTERNO, COM UMA FACE SIMPLES E ESTRUTURA METÁLICA COM GUIAS SIMPLES, COM VÃOS. AF_06/2017_P</v>
      </c>
      <c r="F4345" s="112" t="str">
        <f>VLOOKUP(D4345,SERVIÇOS_AGOST!$A$7:$D$7425,3,0)</f>
        <v>M2</v>
      </c>
      <c r="G4345" s="129">
        <f>VLOOKUP(D4345,SERVIÇOS_AGOST!$A$7:$D$7425,4,0)</f>
        <v>88.21</v>
      </c>
      <c r="H4345" s="114">
        <v>88.21</v>
      </c>
      <c r="I4345" s="115"/>
    </row>
    <row r="4346" spans="1:9" s="11" customFormat="1" ht="17.649999999999999" customHeight="1">
      <c r="A4346" s="87"/>
      <c r="B4346" s="81"/>
      <c r="C4346" s="81"/>
      <c r="D4346" s="81"/>
      <c r="E4346" s="50" t="s">
        <v>1616</v>
      </c>
      <c r="F4346" s="216" t="s">
        <v>1617</v>
      </c>
      <c r="G4346" s="147">
        <v>2.9000000000000001E-2</v>
      </c>
      <c r="H4346" s="119" t="s">
        <v>1618</v>
      </c>
      <c r="I4346" s="51">
        <f t="shared" ref="I4346:I4356" si="177">ROUND(H4346*G4346,2)</f>
        <v>1.36</v>
      </c>
    </row>
    <row r="4347" spans="1:9" s="11" customFormat="1" ht="17.649999999999999" customHeight="1">
      <c r="A4347" s="87"/>
      <c r="B4347" s="81"/>
      <c r="C4347" s="81"/>
      <c r="D4347" s="81"/>
      <c r="E4347" s="50" t="s">
        <v>1619</v>
      </c>
      <c r="F4347" s="216" t="s">
        <v>47</v>
      </c>
      <c r="G4347" s="147">
        <v>1.0529999999999999</v>
      </c>
      <c r="H4347" s="119" t="s">
        <v>1620</v>
      </c>
      <c r="I4347" s="51">
        <f t="shared" si="177"/>
        <v>24.24</v>
      </c>
    </row>
    <row r="4348" spans="1:9" s="11" customFormat="1" ht="17.649999999999999" customHeight="1">
      <c r="A4348" s="87"/>
      <c r="B4348" s="81"/>
      <c r="C4348" s="81"/>
      <c r="D4348" s="81"/>
      <c r="E4348" s="50" t="s">
        <v>1621</v>
      </c>
      <c r="F4348" s="216" t="s">
        <v>53</v>
      </c>
      <c r="G4348" s="147">
        <v>0.9093</v>
      </c>
      <c r="H4348" s="119" t="s">
        <v>1622</v>
      </c>
      <c r="I4348" s="51">
        <f t="shared" si="177"/>
        <v>10.06</v>
      </c>
    </row>
    <row r="4349" spans="1:9" s="11" customFormat="1" ht="17.649999999999999" customHeight="1">
      <c r="E4349" s="194" t="s">
        <v>1623</v>
      </c>
      <c r="F4349" s="231" t="s">
        <v>53</v>
      </c>
      <c r="G4349" s="257" t="s">
        <v>1642</v>
      </c>
      <c r="H4349" s="258" t="s">
        <v>1625</v>
      </c>
      <c r="I4349" s="51">
        <f t="shared" si="177"/>
        <v>36.39</v>
      </c>
    </row>
    <row r="4350" spans="1:9" s="11" customFormat="1" ht="17.649999999999999" customHeight="1">
      <c r="A4350" s="87"/>
      <c r="B4350" s="81"/>
      <c r="C4350" s="81"/>
      <c r="D4350" s="81"/>
      <c r="E4350" s="50" t="s">
        <v>1626</v>
      </c>
      <c r="F4350" s="216" t="s">
        <v>53</v>
      </c>
      <c r="G4350" s="147">
        <v>1.2513000000000001</v>
      </c>
      <c r="H4350" s="119" t="s">
        <v>1627</v>
      </c>
      <c r="I4350" s="51">
        <f t="shared" si="177"/>
        <v>0.45</v>
      </c>
    </row>
    <row r="4351" spans="1:9" s="11" customFormat="1" ht="17.649999999999999" customHeight="1">
      <c r="A4351" s="87"/>
      <c r="B4351" s="81"/>
      <c r="C4351" s="81"/>
      <c r="D4351" s="81"/>
      <c r="E4351" s="50" t="s">
        <v>576</v>
      </c>
      <c r="F4351" s="216" t="s">
        <v>53</v>
      </c>
      <c r="G4351" s="147">
        <v>0.79249999999999998</v>
      </c>
      <c r="H4351" s="121">
        <v>2.75</v>
      </c>
      <c r="I4351" s="51">
        <f t="shared" si="177"/>
        <v>2.1800000000000002</v>
      </c>
    </row>
    <row r="4352" spans="1:9" s="11" customFormat="1" ht="17.649999999999999" customHeight="1">
      <c r="A4352" s="87"/>
      <c r="B4352" s="81"/>
      <c r="C4352" s="81"/>
      <c r="D4352" s="81"/>
      <c r="E4352" s="50" t="s">
        <v>1628</v>
      </c>
      <c r="F4352" s="216" t="s">
        <v>476</v>
      </c>
      <c r="G4352" s="147">
        <v>0.51639999999999997</v>
      </c>
      <c r="H4352" s="119" t="s">
        <v>1629</v>
      </c>
      <c r="I4352" s="51">
        <f t="shared" si="177"/>
        <v>2.06</v>
      </c>
    </row>
    <row r="4353" spans="1:9" s="11" customFormat="1" ht="17.649999999999999" customHeight="1">
      <c r="A4353" s="87"/>
      <c r="B4353" s="81"/>
      <c r="C4353" s="81"/>
      <c r="D4353" s="81"/>
      <c r="E4353" s="50" t="s">
        <v>1630</v>
      </c>
      <c r="F4353" s="216" t="s">
        <v>297</v>
      </c>
      <c r="G4353" s="147">
        <v>10.0039</v>
      </c>
      <c r="H4353" s="119" t="s">
        <v>1631</v>
      </c>
      <c r="I4353" s="51">
        <f t="shared" si="177"/>
        <v>1.1000000000000001</v>
      </c>
    </row>
    <row r="4354" spans="1:9" s="11" customFormat="1" ht="17.649999999999999" customHeight="1">
      <c r="A4354" s="87"/>
      <c r="B4354" s="81"/>
      <c r="C4354" s="81"/>
      <c r="D4354" s="81"/>
      <c r="E4354" s="50" t="s">
        <v>1632</v>
      </c>
      <c r="F4354" s="216" t="s">
        <v>297</v>
      </c>
      <c r="G4354" s="147">
        <v>0.91490000000000005</v>
      </c>
      <c r="H4354" s="119" t="s">
        <v>1633</v>
      </c>
      <c r="I4354" s="51">
        <f t="shared" si="177"/>
        <v>0.25</v>
      </c>
    </row>
    <row r="4355" spans="1:9" s="11" customFormat="1" ht="13.7" customHeight="1">
      <c r="E4355" s="194" t="s">
        <v>1634</v>
      </c>
      <c r="F4355" s="231" t="s">
        <v>464</v>
      </c>
      <c r="G4355" s="257" t="s">
        <v>1643</v>
      </c>
      <c r="H4355" s="263">
        <v>15.71</v>
      </c>
      <c r="I4355" s="51">
        <f t="shared" si="177"/>
        <v>6.9</v>
      </c>
    </row>
    <row r="4356" spans="1:9" s="11" customFormat="1" ht="13.7" customHeight="1">
      <c r="A4356" s="87"/>
      <c r="B4356" s="81"/>
      <c r="C4356" s="81"/>
      <c r="D4356" s="81"/>
      <c r="E4356" s="50" t="s">
        <v>483</v>
      </c>
      <c r="F4356" s="216" t="s">
        <v>464</v>
      </c>
      <c r="G4356" s="147">
        <v>0.10979999999999999</v>
      </c>
      <c r="H4356" s="133" t="s">
        <v>485</v>
      </c>
      <c r="I4356" s="51">
        <f t="shared" si="177"/>
        <v>1.59</v>
      </c>
    </row>
    <row r="4357" spans="1:9" s="11" customFormat="1" ht="13.7" customHeight="1">
      <c r="A4357" s="135"/>
      <c r="B4357" s="16"/>
      <c r="C4357" s="16"/>
      <c r="D4357" s="16"/>
      <c r="E4357" s="124"/>
      <c r="F4357" s="177" t="s">
        <v>451</v>
      </c>
      <c r="G4357" s="178"/>
      <c r="H4357" s="179"/>
      <c r="I4357" s="200">
        <f>SUM(I4346:I4356)</f>
        <v>86.580000000000013</v>
      </c>
    </row>
    <row r="4358" spans="1:9" s="11" customFormat="1" ht="25.7" customHeight="1">
      <c r="A4358" s="196">
        <v>4593</v>
      </c>
      <c r="B4358" s="110" t="s">
        <v>415</v>
      </c>
      <c r="C4358" s="110" t="s">
        <v>12</v>
      </c>
      <c r="D4358" s="132">
        <v>103328</v>
      </c>
      <c r="E4358" s="111" t="str">
        <f>VLOOKUP(D4358,SERVIÇOS_AGOST!$A$7:$D$7425,2,0)</f>
        <v>ALVENARIA DE VEDAÇÃO DE BLOCOS CERÂMICOS FURADOS NA HORIZONTAL DE 9X19X19 CM (ESPESSURA 9 CM) E ARGAMASSA DE ASSENTAMENTO COM PREPARO EM BETONEIRA. AF_12/2021</v>
      </c>
      <c r="F4358" s="112" t="str">
        <f>VLOOKUP(D4358,SERVIÇOS_AGOST!$A$7:$D$7425,3,0)</f>
        <v>M2</v>
      </c>
      <c r="G4358" s="129">
        <f>VLOOKUP(D4358,SERVIÇOS_AGOST!$A$7:$D$7425,4,0)</f>
        <v>70.69</v>
      </c>
      <c r="H4358" s="114">
        <v>70.69</v>
      </c>
      <c r="I4358" s="115"/>
    </row>
    <row r="4359" spans="1:9" s="11" customFormat="1" ht="17.649999999999999" customHeight="1">
      <c r="A4359" s="135"/>
      <c r="B4359" s="16"/>
      <c r="C4359" s="16"/>
      <c r="D4359" s="16"/>
      <c r="E4359" s="50" t="s">
        <v>1644</v>
      </c>
      <c r="F4359" s="216" t="s">
        <v>297</v>
      </c>
      <c r="G4359" s="147">
        <v>28.31</v>
      </c>
      <c r="H4359" s="121">
        <v>0.75</v>
      </c>
      <c r="I4359" s="51">
        <f t="shared" ref="I4359:I4364" si="178">ROUND(H4359*G4359,2)</f>
        <v>21.23</v>
      </c>
    </row>
    <row r="4360" spans="1:9" s="11" customFormat="1" ht="17.649999999999999" customHeight="1">
      <c r="A4360" s="135"/>
      <c r="B4360" s="16"/>
      <c r="C4360" s="16"/>
      <c r="D4360" s="16"/>
      <c r="E4360" s="50" t="s">
        <v>1645</v>
      </c>
      <c r="F4360" s="216" t="s">
        <v>53</v>
      </c>
      <c r="G4360" s="147">
        <v>0.42</v>
      </c>
      <c r="H4360" s="119" t="s">
        <v>1646</v>
      </c>
      <c r="I4360" s="51">
        <f t="shared" si="178"/>
        <v>1.26</v>
      </c>
    </row>
    <row r="4361" spans="1:9" s="11" customFormat="1" ht="13.7" customHeight="1">
      <c r="A4361" s="135"/>
      <c r="B4361" s="16"/>
      <c r="C4361" s="16"/>
      <c r="D4361" s="16"/>
      <c r="E4361" s="50" t="s">
        <v>1647</v>
      </c>
      <c r="F4361" s="216" t="s">
        <v>1617</v>
      </c>
      <c r="G4361" s="147">
        <v>5.0000000000000001E-3</v>
      </c>
      <c r="H4361" s="119" t="s">
        <v>1648</v>
      </c>
      <c r="I4361" s="51">
        <f t="shared" si="178"/>
        <v>0.2</v>
      </c>
    </row>
    <row r="4362" spans="1:9" s="11" customFormat="1" ht="25.7" customHeight="1">
      <c r="A4362" s="135"/>
      <c r="B4362" s="16"/>
      <c r="C4362" s="16"/>
      <c r="D4362" s="16"/>
      <c r="E4362" s="50" t="s">
        <v>1649</v>
      </c>
      <c r="F4362" s="216" t="s">
        <v>235</v>
      </c>
      <c r="G4362" s="147">
        <v>9.1000000000000004E-3</v>
      </c>
      <c r="H4362" s="119" t="s">
        <v>1650</v>
      </c>
      <c r="I4362" s="51">
        <f t="shared" si="178"/>
        <v>4.66</v>
      </c>
    </row>
    <row r="4363" spans="1:9" s="11" customFormat="1" ht="13.7" customHeight="1">
      <c r="A4363" s="135"/>
      <c r="B4363" s="16"/>
      <c r="C4363" s="16"/>
      <c r="D4363" s="16"/>
      <c r="E4363" s="50" t="s">
        <v>539</v>
      </c>
      <c r="F4363" s="216" t="s">
        <v>464</v>
      </c>
      <c r="G4363" s="147">
        <v>1.61</v>
      </c>
      <c r="H4363" s="133" t="s">
        <v>540</v>
      </c>
      <c r="I4363" s="51">
        <f t="shared" si="178"/>
        <v>30.38</v>
      </c>
    </row>
    <row r="4364" spans="1:9" s="11" customFormat="1" ht="13.7" customHeight="1">
      <c r="A4364" s="135"/>
      <c r="B4364" s="16"/>
      <c r="C4364" s="16"/>
      <c r="D4364" s="16"/>
      <c r="E4364" s="50" t="s">
        <v>483</v>
      </c>
      <c r="F4364" s="216" t="s">
        <v>464</v>
      </c>
      <c r="G4364" s="147">
        <v>0.80500000000000005</v>
      </c>
      <c r="H4364" s="133" t="s">
        <v>485</v>
      </c>
      <c r="I4364" s="51">
        <f t="shared" si="178"/>
        <v>11.65</v>
      </c>
    </row>
    <row r="4365" spans="1:9" s="11" customFormat="1" ht="13.7" customHeight="1">
      <c r="A4365" s="135"/>
      <c r="B4365" s="16"/>
      <c r="C4365" s="16"/>
      <c r="D4365" s="16"/>
      <c r="E4365" s="124"/>
      <c r="F4365" s="177" t="s">
        <v>451</v>
      </c>
      <c r="G4365" s="178"/>
      <c r="H4365" s="179"/>
      <c r="I4365" s="200">
        <f>SUM(I4359:I4364)</f>
        <v>69.38000000000001</v>
      </c>
    </row>
    <row r="4366" spans="1:9" s="11" customFormat="1" ht="25.7" customHeight="1">
      <c r="A4366" s="196">
        <v>4594</v>
      </c>
      <c r="B4366" s="110" t="s">
        <v>415</v>
      </c>
      <c r="C4366" s="110" t="s">
        <v>12</v>
      </c>
      <c r="D4366" s="132">
        <v>103329</v>
      </c>
      <c r="E4366" s="111" t="str">
        <f>VLOOKUP(D4366,SERVIÇOS_AGOST!$A$7:$D$7425,2,0)</f>
        <v>ALVENARIA DE VEDAÇÃO DE BLOCOS CERÂMICOS FURADOS NA HORIZONTAL DE 9X19X19 CM (ESPESSURA 9 CM) E ARGAMASSA DE ASSENTAMENTO COM PREPARO MANUAL. AF_12/2021</v>
      </c>
      <c r="F4366" s="112" t="str">
        <f>VLOOKUP(D4366,SERVIÇOS_AGOST!$A$7:$D$7425,3,0)</f>
        <v>M2</v>
      </c>
      <c r="G4366" s="129">
        <f>VLOOKUP(D4366,SERVIÇOS_AGOST!$A$7:$D$7425,4,0)</f>
        <v>71.44</v>
      </c>
      <c r="H4366" s="114">
        <v>71.44</v>
      </c>
      <c r="I4366" s="115"/>
    </row>
    <row r="4367" spans="1:9" s="11" customFormat="1" ht="17.649999999999999" customHeight="1">
      <c r="A4367" s="135"/>
      <c r="B4367" s="16"/>
      <c r="C4367" s="16"/>
      <c r="D4367" s="16"/>
      <c r="E4367" s="50" t="s">
        <v>1644</v>
      </c>
      <c r="F4367" s="216" t="s">
        <v>297</v>
      </c>
      <c r="G4367" s="147">
        <v>28.31</v>
      </c>
      <c r="H4367" s="121">
        <v>0.75</v>
      </c>
      <c r="I4367" s="51">
        <f t="shared" ref="I4367:I4372" si="179">ROUND(H4367*G4367,2)</f>
        <v>21.23</v>
      </c>
    </row>
    <row r="4368" spans="1:9" s="11" customFormat="1" ht="17.649999999999999" customHeight="1">
      <c r="A4368" s="135"/>
      <c r="B4368" s="16"/>
      <c r="C4368" s="16"/>
      <c r="D4368" s="16"/>
      <c r="E4368" s="50" t="s">
        <v>1645</v>
      </c>
      <c r="F4368" s="216" t="s">
        <v>53</v>
      </c>
      <c r="G4368" s="147">
        <v>0.42</v>
      </c>
      <c r="H4368" s="119" t="s">
        <v>1646</v>
      </c>
      <c r="I4368" s="51">
        <f t="shared" si="179"/>
        <v>1.26</v>
      </c>
    </row>
    <row r="4369" spans="1:9" s="11" customFormat="1" ht="13.7" customHeight="1">
      <c r="A4369" s="135"/>
      <c r="B4369" s="16"/>
      <c r="C4369" s="16"/>
      <c r="D4369" s="16"/>
      <c r="E4369" s="50" t="s">
        <v>1647</v>
      </c>
      <c r="F4369" s="216" t="s">
        <v>1617</v>
      </c>
      <c r="G4369" s="147">
        <v>5.0000000000000001E-3</v>
      </c>
      <c r="H4369" s="119" t="s">
        <v>1648</v>
      </c>
      <c r="I4369" s="51">
        <f t="shared" si="179"/>
        <v>0.2</v>
      </c>
    </row>
    <row r="4370" spans="1:9" s="11" customFormat="1" ht="25.7" customHeight="1">
      <c r="A4370" s="135"/>
      <c r="B4370" s="16"/>
      <c r="C4370" s="16"/>
      <c r="D4370" s="16"/>
      <c r="E4370" s="50" t="s">
        <v>1651</v>
      </c>
      <c r="F4370" s="216" t="s">
        <v>235</v>
      </c>
      <c r="G4370" s="147">
        <v>9.1000000000000004E-3</v>
      </c>
      <c r="H4370" s="119" t="s">
        <v>1652</v>
      </c>
      <c r="I4370" s="51">
        <f t="shared" si="179"/>
        <v>5.54</v>
      </c>
    </row>
    <row r="4371" spans="1:9" s="11" customFormat="1" ht="13.7" customHeight="1">
      <c r="A4371" s="135"/>
      <c r="B4371" s="16"/>
      <c r="C4371" s="16"/>
      <c r="D4371" s="16"/>
      <c r="E4371" s="50" t="s">
        <v>539</v>
      </c>
      <c r="F4371" s="216" t="s">
        <v>464</v>
      </c>
      <c r="G4371" s="147">
        <v>1.61</v>
      </c>
      <c r="H4371" s="133" t="s">
        <v>540</v>
      </c>
      <c r="I4371" s="51">
        <f t="shared" si="179"/>
        <v>30.38</v>
      </c>
    </row>
    <row r="4372" spans="1:9" s="11" customFormat="1" ht="13.7" customHeight="1">
      <c r="A4372" s="135"/>
      <c r="B4372" s="16"/>
      <c r="C4372" s="16"/>
      <c r="D4372" s="16"/>
      <c r="E4372" s="50" t="s">
        <v>483</v>
      </c>
      <c r="F4372" s="216" t="s">
        <v>464</v>
      </c>
      <c r="G4372" s="147">
        <v>0.80500000000000005</v>
      </c>
      <c r="H4372" s="133" t="s">
        <v>485</v>
      </c>
      <c r="I4372" s="51">
        <f t="shared" si="179"/>
        <v>11.65</v>
      </c>
    </row>
    <row r="4373" spans="1:9" s="11" customFormat="1" ht="13.7" customHeight="1">
      <c r="A4373" s="135"/>
      <c r="B4373" s="16"/>
      <c r="C4373" s="16"/>
      <c r="D4373" s="16"/>
      <c r="E4373" s="124"/>
      <c r="F4373" s="177" t="s">
        <v>451</v>
      </c>
      <c r="G4373" s="178"/>
      <c r="H4373" s="179"/>
      <c r="I4373" s="200">
        <f>SUM(I4367:I4372)</f>
        <v>70.260000000000005</v>
      </c>
    </row>
    <row r="4374" spans="1:9" s="11" customFormat="1" ht="25.7" customHeight="1">
      <c r="A4374" s="196">
        <v>4595</v>
      </c>
      <c r="B4374" s="110" t="s">
        <v>415</v>
      </c>
      <c r="C4374" s="110" t="s">
        <v>12</v>
      </c>
      <c r="D4374" s="132">
        <v>103330</v>
      </c>
      <c r="E4374" s="111" t="str">
        <f>VLOOKUP(D4374,SERVIÇOS_AGOST!$A$7:$D$7425,2,0)</f>
        <v>ALVENARIA DE VEDAÇÃO DE BLOCOS CERÂMICOS FURADOS NA HORIZONTAL DE 11,5X19X19 CM (ESPESSURA 11,5 CM) E ARGAMASSA DE ASSENTAMENTO COM PREPARO EM BETONEIRA. AF_12/2021</v>
      </c>
      <c r="F4374" s="112" t="str">
        <f>VLOOKUP(D4374,SERVIÇOS_AGOST!$A$7:$D$7425,3,0)</f>
        <v>M2</v>
      </c>
      <c r="G4374" s="129">
        <f>VLOOKUP(D4374,SERVIÇOS_AGOST!$A$7:$D$7425,4,0)</f>
        <v>68.58</v>
      </c>
      <c r="H4374" s="114">
        <v>68.58</v>
      </c>
      <c r="I4374" s="115"/>
    </row>
    <row r="4375" spans="1:9" s="11" customFormat="1" ht="17.649999999999999" customHeight="1">
      <c r="A4375" s="135"/>
      <c r="B4375" s="16"/>
      <c r="C4375" s="16"/>
      <c r="D4375" s="16"/>
      <c r="E4375" s="50" t="s">
        <v>1653</v>
      </c>
      <c r="F4375" s="216" t="s">
        <v>53</v>
      </c>
      <c r="G4375" s="147">
        <v>0.42</v>
      </c>
      <c r="H4375" s="119" t="s">
        <v>1654</v>
      </c>
      <c r="I4375" s="51">
        <f t="shared" ref="I4375:I4380" si="180">ROUND(H4375*G4375,2)</f>
        <v>1.63</v>
      </c>
    </row>
    <row r="4376" spans="1:9" s="11" customFormat="1" ht="13.7" customHeight="1">
      <c r="A4376" s="135"/>
      <c r="B4376" s="16"/>
      <c r="C4376" s="16"/>
      <c r="D4376" s="16"/>
      <c r="E4376" s="50" t="s">
        <v>1647</v>
      </c>
      <c r="F4376" s="216" t="s">
        <v>1617</v>
      </c>
      <c r="G4376" s="147">
        <v>0.01</v>
      </c>
      <c r="H4376" s="119" t="s">
        <v>1648</v>
      </c>
      <c r="I4376" s="51">
        <f t="shared" si="180"/>
        <v>0.4</v>
      </c>
    </row>
    <row r="4377" spans="1:9" s="11" customFormat="1" ht="17.649999999999999" customHeight="1">
      <c r="A4377" s="135"/>
      <c r="B4377" s="16"/>
      <c r="C4377" s="16"/>
      <c r="D4377" s="16"/>
      <c r="E4377" s="50" t="s">
        <v>1655</v>
      </c>
      <c r="F4377" s="216" t="s">
        <v>297</v>
      </c>
      <c r="G4377" s="147">
        <v>28.31</v>
      </c>
      <c r="H4377" s="121">
        <v>0.93</v>
      </c>
      <c r="I4377" s="51">
        <f t="shared" si="180"/>
        <v>26.33</v>
      </c>
    </row>
    <row r="4378" spans="1:9" s="11" customFormat="1" ht="25.7" customHeight="1">
      <c r="A4378" s="135"/>
      <c r="B4378" s="16"/>
      <c r="C4378" s="16"/>
      <c r="D4378" s="16"/>
      <c r="E4378" s="50" t="s">
        <v>1649</v>
      </c>
      <c r="F4378" s="216" t="s">
        <v>235</v>
      </c>
      <c r="G4378" s="147">
        <v>9.7999999999999997E-3</v>
      </c>
      <c r="H4378" s="119" t="s">
        <v>1650</v>
      </c>
      <c r="I4378" s="51">
        <f t="shared" si="180"/>
        <v>5.01</v>
      </c>
    </row>
    <row r="4379" spans="1:9" s="11" customFormat="1" ht="13.7" customHeight="1">
      <c r="A4379" s="135"/>
      <c r="B4379" s="16"/>
      <c r="C4379" s="16"/>
      <c r="D4379" s="16"/>
      <c r="E4379" s="50" t="s">
        <v>539</v>
      </c>
      <c r="F4379" s="216" t="s">
        <v>464</v>
      </c>
      <c r="G4379" s="147">
        <v>1.2</v>
      </c>
      <c r="H4379" s="133" t="s">
        <v>540</v>
      </c>
      <c r="I4379" s="51">
        <f t="shared" si="180"/>
        <v>22.64</v>
      </c>
    </row>
    <row r="4380" spans="1:9" s="11" customFormat="1" ht="13.7" customHeight="1">
      <c r="A4380" s="135"/>
      <c r="B4380" s="16"/>
      <c r="C4380" s="16"/>
      <c r="D4380" s="16"/>
      <c r="E4380" s="50" t="s">
        <v>483</v>
      </c>
      <c r="F4380" s="216" t="s">
        <v>464</v>
      </c>
      <c r="G4380" s="147">
        <v>0.6</v>
      </c>
      <c r="H4380" s="133" t="s">
        <v>485</v>
      </c>
      <c r="I4380" s="51">
        <f t="shared" si="180"/>
        <v>8.68</v>
      </c>
    </row>
    <row r="4381" spans="1:9" s="11" customFormat="1" ht="13.7" customHeight="1">
      <c r="A4381" s="135"/>
      <c r="B4381" s="16"/>
      <c r="C4381" s="16"/>
      <c r="D4381" s="16"/>
      <c r="E4381" s="124"/>
      <c r="F4381" s="177" t="s">
        <v>451</v>
      </c>
      <c r="G4381" s="178"/>
      <c r="H4381" s="179"/>
      <c r="I4381" s="200">
        <f>SUM(I4375:I4380)</f>
        <v>64.69</v>
      </c>
    </row>
    <row r="4382" spans="1:9" s="11" customFormat="1" ht="13.7" customHeight="1">
      <c r="A4382" s="196">
        <v>4596</v>
      </c>
      <c r="B4382" s="110" t="s">
        <v>415</v>
      </c>
      <c r="C4382" s="110" t="s">
        <v>12</v>
      </c>
      <c r="D4382" s="132">
        <v>102235</v>
      </c>
      <c r="E4382" s="111" t="str">
        <f>VLOOKUP(D4382,SERVIÇOS_AGOST!$A$7:$D$7425,2,0)</f>
        <v>DIVISÓRIA FIXA EM VIDRO TEMPERADO 10 MM, SEM ABERTURA. AF_01/2021</v>
      </c>
      <c r="F4382" s="112" t="str">
        <f>VLOOKUP(D4382,SERVIÇOS_AGOST!$A$7:$D$7425,3,0)</f>
        <v>M2</v>
      </c>
      <c r="G4382" s="129">
        <f>VLOOKUP(D4382,SERVIÇOS_AGOST!$A$7:$D$7425,4,0)</f>
        <v>370.35</v>
      </c>
      <c r="H4382" s="114">
        <v>370.35</v>
      </c>
      <c r="I4382" s="115"/>
    </row>
    <row r="4383" spans="1:9" s="11" customFormat="1" ht="13.7" customHeight="1">
      <c r="A4383" s="135"/>
      <c r="B4383" s="16"/>
      <c r="C4383" s="16"/>
      <c r="D4383" s="16"/>
      <c r="E4383" s="50" t="s">
        <v>628</v>
      </c>
      <c r="F4383" s="216" t="s">
        <v>47</v>
      </c>
      <c r="G4383" s="147">
        <v>0.98699999999999999</v>
      </c>
      <c r="H4383" s="121">
        <v>206.6</v>
      </c>
      <c r="I4383" s="51">
        <f t="shared" ref="I4383:I4391" si="181">ROUND(H4383*G4383,2)</f>
        <v>203.91</v>
      </c>
    </row>
    <row r="4384" spans="1:9" s="11" customFormat="1" ht="17.649999999999999" customHeight="1">
      <c r="A4384" s="135"/>
      <c r="B4384" s="16"/>
      <c r="C4384" s="16"/>
      <c r="D4384" s="16"/>
      <c r="E4384" s="50" t="s">
        <v>629</v>
      </c>
      <c r="F4384" s="216" t="s">
        <v>297</v>
      </c>
      <c r="G4384" s="147">
        <v>2.37</v>
      </c>
      <c r="H4384" s="121">
        <v>0.18</v>
      </c>
      <c r="I4384" s="51">
        <f t="shared" si="181"/>
        <v>0.43</v>
      </c>
    </row>
    <row r="4385" spans="1:9" s="11" customFormat="1" ht="13.7" customHeight="1">
      <c r="A4385" s="135"/>
      <c r="B4385" s="16"/>
      <c r="C4385" s="16"/>
      <c r="D4385" s="16"/>
      <c r="E4385" s="50" t="s">
        <v>630</v>
      </c>
      <c r="F4385" s="216" t="s">
        <v>476</v>
      </c>
      <c r="G4385" s="147">
        <v>0.28399999999999997</v>
      </c>
      <c r="H4385" s="121">
        <v>34.950000000000003</v>
      </c>
      <c r="I4385" s="51">
        <f t="shared" si="181"/>
        <v>9.93</v>
      </c>
    </row>
    <row r="4386" spans="1:9" s="11" customFormat="1" ht="17.649999999999999" customHeight="1">
      <c r="A4386" s="135"/>
      <c r="B4386" s="16"/>
      <c r="C4386" s="16"/>
      <c r="D4386" s="16"/>
      <c r="E4386" s="50" t="s">
        <v>576</v>
      </c>
      <c r="F4386" s="216" t="s">
        <v>53</v>
      </c>
      <c r="G4386" s="147">
        <v>1.47</v>
      </c>
      <c r="H4386" s="121">
        <v>2.75</v>
      </c>
      <c r="I4386" s="51">
        <f t="shared" si="181"/>
        <v>4.04</v>
      </c>
    </row>
    <row r="4387" spans="1:9" s="11" customFormat="1" ht="13.7" customHeight="1">
      <c r="E4387" s="194" t="s">
        <v>570</v>
      </c>
      <c r="F4387" s="231" t="s">
        <v>297</v>
      </c>
      <c r="G4387" s="256" t="s">
        <v>1656</v>
      </c>
      <c r="H4387" s="121">
        <v>24.31</v>
      </c>
      <c r="I4387" s="51">
        <f t="shared" si="181"/>
        <v>5.59</v>
      </c>
    </row>
    <row r="4388" spans="1:9" s="11" customFormat="1" ht="13.7" customHeight="1">
      <c r="A4388" s="135"/>
      <c r="B4388" s="16"/>
      <c r="C4388" s="16"/>
      <c r="D4388" s="16"/>
      <c r="E4388" s="50" t="s">
        <v>483</v>
      </c>
      <c r="F4388" s="216" t="s">
        <v>464</v>
      </c>
      <c r="G4388" s="147">
        <v>0.54400000000000004</v>
      </c>
      <c r="H4388" s="133" t="s">
        <v>485</v>
      </c>
      <c r="I4388" s="51">
        <f t="shared" si="181"/>
        <v>7.87</v>
      </c>
    </row>
    <row r="4389" spans="1:9" s="11" customFormat="1" ht="13.7" customHeight="1">
      <c r="A4389" s="135"/>
      <c r="B4389" s="16"/>
      <c r="C4389" s="16"/>
      <c r="D4389" s="16"/>
      <c r="E4389" s="50" t="s">
        <v>566</v>
      </c>
      <c r="F4389" s="216" t="s">
        <v>464</v>
      </c>
      <c r="G4389" s="147">
        <v>1.0880000000000001</v>
      </c>
      <c r="H4389" s="133" t="s">
        <v>567</v>
      </c>
      <c r="I4389" s="51">
        <f t="shared" si="181"/>
        <v>16.39</v>
      </c>
    </row>
    <row r="4390" spans="1:9" s="11" customFormat="1" ht="17.649999999999999" customHeight="1">
      <c r="A4390" s="135"/>
      <c r="B4390" s="16"/>
      <c r="C4390" s="16"/>
      <c r="D4390" s="16"/>
      <c r="E4390" s="50" t="s">
        <v>468</v>
      </c>
      <c r="F4390" s="216" t="s">
        <v>446</v>
      </c>
      <c r="G4390" s="147">
        <v>9.5000000000000001E-2</v>
      </c>
      <c r="H4390" s="121">
        <v>15.48</v>
      </c>
      <c r="I4390" s="51">
        <f t="shared" si="181"/>
        <v>1.47</v>
      </c>
    </row>
    <row r="4391" spans="1:9" s="11" customFormat="1" ht="17.649999999999999" customHeight="1">
      <c r="A4391" s="135"/>
      <c r="B4391" s="16"/>
      <c r="C4391" s="16"/>
      <c r="D4391" s="16"/>
      <c r="E4391" s="50" t="s">
        <v>469</v>
      </c>
      <c r="F4391" s="216" t="s">
        <v>448</v>
      </c>
      <c r="G4391" s="147">
        <v>0.99299999999999999</v>
      </c>
      <c r="H4391" s="121">
        <v>14.47</v>
      </c>
      <c r="I4391" s="51">
        <f t="shared" si="181"/>
        <v>14.37</v>
      </c>
    </row>
    <row r="4392" spans="1:9" s="11" customFormat="1" ht="13.7" customHeight="1">
      <c r="A4392" s="135"/>
      <c r="B4392" s="16"/>
      <c r="C4392" s="16"/>
      <c r="D4392" s="16"/>
      <c r="E4392" s="124"/>
      <c r="F4392" s="177" t="s">
        <v>451</v>
      </c>
      <c r="G4392" s="178"/>
      <c r="H4392" s="179"/>
      <c r="I4392" s="200">
        <f>SUM(I4383:I4391)</f>
        <v>264</v>
      </c>
    </row>
    <row r="4393" spans="1:9" s="11" customFormat="1" ht="17.649999999999999" customHeight="1">
      <c r="A4393" s="196">
        <v>4597</v>
      </c>
      <c r="B4393" s="110" t="s">
        <v>416</v>
      </c>
      <c r="C4393" s="110" t="s">
        <v>12</v>
      </c>
      <c r="D4393" s="132">
        <v>92393</v>
      </c>
      <c r="E4393" s="111" t="str">
        <f>VLOOKUP(D4393,SERVIÇOS_AGOST!$A$7:$D$7425,2,0)</f>
        <v>EXECUÇÃO DE PAVIMENTO EM PISO INTERTRAVADO, COM BLOCO SEXTAVADO DE 25 X 25 CM, ESPESSURA 6 CM. AF_12/2015</v>
      </c>
      <c r="F4393" s="112" t="str">
        <f>VLOOKUP(D4393,SERVIÇOS_AGOST!$A$7:$D$7425,3,0)</f>
        <v>M2</v>
      </c>
      <c r="G4393" s="129">
        <f>VLOOKUP(D4393,SERVIÇOS_AGOST!$A$7:$D$7425,4,0)</f>
        <v>56.49</v>
      </c>
      <c r="H4393" s="114">
        <v>56.49</v>
      </c>
      <c r="I4393" s="115"/>
    </row>
    <row r="4394" spans="1:9" s="11" customFormat="1" ht="13.7" customHeight="1">
      <c r="A4394" s="135"/>
      <c r="B4394" s="16"/>
      <c r="C4394" s="16"/>
      <c r="D4394" s="16"/>
      <c r="E4394" s="50" t="s">
        <v>543</v>
      </c>
      <c r="F4394" s="216" t="s">
        <v>235</v>
      </c>
      <c r="G4394" s="147">
        <v>5.6800000000000003E-2</v>
      </c>
      <c r="H4394" s="121">
        <v>62</v>
      </c>
      <c r="I4394" s="51">
        <f t="shared" ref="I4394:I4402" si="182">ROUND(H4394*G4394,2)</f>
        <v>3.52</v>
      </c>
    </row>
    <row r="4395" spans="1:9" s="11" customFormat="1" ht="17.649999999999999" customHeight="1">
      <c r="A4395" s="135"/>
      <c r="B4395" s="16"/>
      <c r="C4395" s="16"/>
      <c r="D4395" s="16"/>
      <c r="E4395" s="50" t="s">
        <v>1657</v>
      </c>
      <c r="F4395" s="216" t="s">
        <v>47</v>
      </c>
      <c r="G4395" s="147">
        <v>1.0038</v>
      </c>
      <c r="H4395" s="214">
        <v>41.13</v>
      </c>
      <c r="I4395" s="51">
        <f t="shared" si="182"/>
        <v>41.29</v>
      </c>
    </row>
    <row r="4396" spans="1:9" s="11" customFormat="1" ht="13.7" customHeight="1">
      <c r="A4396" s="135"/>
      <c r="B4396" s="16"/>
      <c r="C4396" s="16"/>
      <c r="D4396" s="16"/>
      <c r="E4396" s="50" t="s">
        <v>1658</v>
      </c>
      <c r="F4396" s="216" t="s">
        <v>235</v>
      </c>
      <c r="G4396" s="147">
        <v>6.6E-3</v>
      </c>
      <c r="H4396" s="119" t="s">
        <v>1659</v>
      </c>
      <c r="I4396" s="51">
        <f t="shared" si="182"/>
        <v>0.46</v>
      </c>
    </row>
    <row r="4397" spans="1:9" s="11" customFormat="1" ht="13.7" customHeight="1">
      <c r="A4397" s="135"/>
      <c r="B4397" s="16"/>
      <c r="C4397" s="16"/>
      <c r="D4397" s="16"/>
      <c r="E4397" s="50" t="s">
        <v>1660</v>
      </c>
      <c r="F4397" s="216" t="s">
        <v>464</v>
      </c>
      <c r="G4397" s="147">
        <v>0.1</v>
      </c>
      <c r="H4397" s="214">
        <v>18.75</v>
      </c>
      <c r="I4397" s="51">
        <f t="shared" si="182"/>
        <v>1.88</v>
      </c>
    </row>
    <row r="4398" spans="1:9" s="11" customFormat="1" ht="13.7" customHeight="1">
      <c r="A4398" s="135"/>
      <c r="B4398" s="16"/>
      <c r="C4398" s="16"/>
      <c r="D4398" s="16"/>
      <c r="E4398" s="50" t="s">
        <v>483</v>
      </c>
      <c r="F4398" s="216" t="s">
        <v>464</v>
      </c>
      <c r="G4398" s="147">
        <v>0.1</v>
      </c>
      <c r="H4398" s="133" t="s">
        <v>485</v>
      </c>
      <c r="I4398" s="51">
        <f t="shared" si="182"/>
        <v>1.45</v>
      </c>
    </row>
    <row r="4399" spans="1:9" s="11" customFormat="1" ht="17.649999999999999" customHeight="1">
      <c r="A4399" s="135"/>
      <c r="B4399" s="16"/>
      <c r="C4399" s="16"/>
      <c r="D4399" s="16"/>
      <c r="E4399" s="50" t="s">
        <v>680</v>
      </c>
      <c r="F4399" s="216" t="s">
        <v>446</v>
      </c>
      <c r="G4399" s="147">
        <v>4.1000000000000003E-3</v>
      </c>
      <c r="H4399" s="121">
        <v>7.1</v>
      </c>
      <c r="I4399" s="51">
        <f t="shared" si="182"/>
        <v>0.03</v>
      </c>
    </row>
    <row r="4400" spans="1:9" s="11" customFormat="1" ht="17.649999999999999" customHeight="1">
      <c r="A4400" s="135"/>
      <c r="B4400" s="16"/>
      <c r="C4400" s="16"/>
      <c r="D4400" s="16"/>
      <c r="E4400" s="50" t="s">
        <v>682</v>
      </c>
      <c r="F4400" s="216" t="s">
        <v>448</v>
      </c>
      <c r="G4400" s="147">
        <v>5.7799999999999997E-2</v>
      </c>
      <c r="H4400" s="121">
        <v>0.48</v>
      </c>
      <c r="I4400" s="51">
        <f t="shared" si="182"/>
        <v>0.03</v>
      </c>
    </row>
    <row r="4401" spans="1:9" s="11" customFormat="1" ht="25.7" customHeight="1">
      <c r="A4401" s="135"/>
      <c r="B4401" s="16"/>
      <c r="C4401" s="16"/>
      <c r="D4401" s="16"/>
      <c r="E4401" s="50" t="s">
        <v>1661</v>
      </c>
      <c r="F4401" s="216" t="s">
        <v>446</v>
      </c>
      <c r="G4401" s="147">
        <v>3.8E-3</v>
      </c>
      <c r="H4401" s="119" t="s">
        <v>1662</v>
      </c>
      <c r="I4401" s="51">
        <f t="shared" si="182"/>
        <v>0.04</v>
      </c>
    </row>
    <row r="4402" spans="1:9" s="11" customFormat="1" ht="25.7" customHeight="1">
      <c r="A4402" s="135"/>
      <c r="B4402" s="16"/>
      <c r="C4402" s="16"/>
      <c r="D4402" s="16"/>
      <c r="E4402" s="50" t="s">
        <v>1663</v>
      </c>
      <c r="F4402" s="216" t="s">
        <v>448</v>
      </c>
      <c r="G4402" s="147">
        <v>5.8200000000000002E-2</v>
      </c>
      <c r="H4402" s="119" t="s">
        <v>746</v>
      </c>
      <c r="I4402" s="51">
        <f t="shared" si="182"/>
        <v>0.06</v>
      </c>
    </row>
    <row r="4403" spans="1:9" s="11" customFormat="1" ht="20.100000000000001" customHeight="1">
      <c r="F4403" s="177" t="s">
        <v>451</v>
      </c>
      <c r="G4403" s="178"/>
      <c r="H4403" s="179"/>
      <c r="I4403" s="200">
        <f>SUM(I4394:I4402)</f>
        <v>48.760000000000012</v>
      </c>
    </row>
    <row r="4404" spans="1:9" s="11" customFormat="1" ht="17.649999999999999" customHeight="1">
      <c r="A4404" s="196">
        <v>4598</v>
      </c>
      <c r="B4404" s="110" t="s">
        <v>416</v>
      </c>
      <c r="C4404" s="110" t="s">
        <v>12</v>
      </c>
      <c r="D4404" s="132">
        <v>92394</v>
      </c>
      <c r="E4404" s="111" t="str">
        <f>VLOOKUP(D4404,SERVIÇOS_AGOST!$A$7:$D$7425,2,0)</f>
        <v>EXECUÇÃO DE PAVIMENTO EM PISO INTERTRAVADO, COM BLOCO SEXTAVADO DE 25 X 25 CM, ESPESSURA 8 CM. AF_12/2015</v>
      </c>
      <c r="F4404" s="112" t="str">
        <f>VLOOKUP(D4404,SERVIÇOS_AGOST!$A$7:$D$7425,3,0)</f>
        <v>M2</v>
      </c>
      <c r="G4404" s="129">
        <f>VLOOKUP(D4404,SERVIÇOS_AGOST!$A$7:$D$7425,4,0)</f>
        <v>70.92</v>
      </c>
      <c r="H4404" s="114">
        <v>70.92</v>
      </c>
      <c r="I4404" s="115"/>
    </row>
    <row r="4405" spans="1:9" s="11" customFormat="1" ht="13.7" customHeight="1">
      <c r="A4405" s="135"/>
      <c r="B4405" s="16"/>
      <c r="C4405" s="16"/>
      <c r="D4405" s="16"/>
      <c r="E4405" s="50" t="s">
        <v>543</v>
      </c>
      <c r="F4405" s="216" t="s">
        <v>235</v>
      </c>
      <c r="G4405" s="147">
        <v>5.6800000000000003E-2</v>
      </c>
      <c r="H4405" s="121">
        <v>62</v>
      </c>
      <c r="I4405" s="51">
        <f t="shared" ref="I4405:I4413" si="183">ROUND(H4405*G4405,2)</f>
        <v>3.52</v>
      </c>
    </row>
    <row r="4406" spans="1:9" s="11" customFormat="1" ht="17.649999999999999" customHeight="1">
      <c r="A4406" s="135"/>
      <c r="B4406" s="16"/>
      <c r="C4406" s="16"/>
      <c r="D4406" s="16"/>
      <c r="E4406" s="50" t="s">
        <v>1664</v>
      </c>
      <c r="F4406" s="216" t="s">
        <v>47</v>
      </c>
      <c r="G4406" s="147">
        <v>1.0038</v>
      </c>
      <c r="H4406" s="214">
        <v>45.16</v>
      </c>
      <c r="I4406" s="51">
        <f t="shared" si="183"/>
        <v>45.33</v>
      </c>
    </row>
    <row r="4407" spans="1:9" s="11" customFormat="1" ht="13.7" customHeight="1">
      <c r="A4407" s="135"/>
      <c r="B4407" s="16"/>
      <c r="C4407" s="16"/>
      <c r="D4407" s="16"/>
      <c r="E4407" s="50" t="s">
        <v>1658</v>
      </c>
      <c r="F4407" s="216" t="s">
        <v>235</v>
      </c>
      <c r="G4407" s="147">
        <v>6.6E-3</v>
      </c>
      <c r="H4407" s="119" t="s">
        <v>1659</v>
      </c>
      <c r="I4407" s="51">
        <f t="shared" si="183"/>
        <v>0.46</v>
      </c>
    </row>
    <row r="4408" spans="1:9" s="11" customFormat="1" ht="13.7" customHeight="1">
      <c r="A4408" s="135"/>
      <c r="B4408" s="16"/>
      <c r="C4408" s="16"/>
      <c r="D4408" s="16"/>
      <c r="E4408" s="50" t="s">
        <v>1660</v>
      </c>
      <c r="F4408" s="216" t="s">
        <v>464</v>
      </c>
      <c r="G4408" s="147">
        <v>0.16830000000000001</v>
      </c>
      <c r="H4408" s="214">
        <v>18.75</v>
      </c>
      <c r="I4408" s="51">
        <f t="shared" si="183"/>
        <v>3.16</v>
      </c>
    </row>
    <row r="4409" spans="1:9" s="11" customFormat="1" ht="13.7" customHeight="1">
      <c r="E4409" s="194" t="s">
        <v>483</v>
      </c>
      <c r="F4409" s="231" t="s">
        <v>464</v>
      </c>
      <c r="G4409" s="256" t="s">
        <v>1665</v>
      </c>
      <c r="H4409" s="133" t="s">
        <v>485</v>
      </c>
      <c r="I4409" s="51">
        <f t="shared" si="183"/>
        <v>2.44</v>
      </c>
    </row>
    <row r="4410" spans="1:9" s="11" customFormat="1" ht="17.649999999999999" customHeight="1">
      <c r="A4410" s="135"/>
      <c r="B4410" s="16"/>
      <c r="C4410" s="16"/>
      <c r="D4410" s="16"/>
      <c r="E4410" s="50" t="s">
        <v>680</v>
      </c>
      <c r="F4410" s="216" t="s">
        <v>446</v>
      </c>
      <c r="G4410" s="147">
        <v>5.4999999999999997E-3</v>
      </c>
      <c r="H4410" s="121">
        <v>7.1</v>
      </c>
      <c r="I4410" s="51">
        <f t="shared" si="183"/>
        <v>0.04</v>
      </c>
    </row>
    <row r="4411" spans="1:9" s="11" customFormat="1" ht="17.649999999999999" customHeight="1">
      <c r="A4411" s="135"/>
      <c r="B4411" s="16"/>
      <c r="C4411" s="16"/>
      <c r="D4411" s="16"/>
      <c r="E4411" s="50" t="s">
        <v>682</v>
      </c>
      <c r="F4411" s="216" t="s">
        <v>448</v>
      </c>
      <c r="G4411" s="147">
        <v>7.8700000000000006E-2</v>
      </c>
      <c r="H4411" s="121">
        <v>0.48</v>
      </c>
      <c r="I4411" s="51">
        <f t="shared" si="183"/>
        <v>0.04</v>
      </c>
    </row>
    <row r="4412" spans="1:9" s="11" customFormat="1" ht="25.7" customHeight="1">
      <c r="A4412" s="135"/>
      <c r="B4412" s="16"/>
      <c r="C4412" s="16"/>
      <c r="D4412" s="16"/>
      <c r="E4412" s="50" t="s">
        <v>1661</v>
      </c>
      <c r="F4412" s="216" t="s">
        <v>446</v>
      </c>
      <c r="G4412" s="147">
        <v>3.8E-3</v>
      </c>
      <c r="H4412" s="119" t="s">
        <v>1662</v>
      </c>
      <c r="I4412" s="51">
        <f t="shared" si="183"/>
        <v>0.04</v>
      </c>
    </row>
    <row r="4413" spans="1:9" s="11" customFormat="1" ht="25.7" customHeight="1">
      <c r="A4413" s="135"/>
      <c r="B4413" s="16"/>
      <c r="C4413" s="16"/>
      <c r="D4413" s="16"/>
      <c r="E4413" s="50" t="s">
        <v>1663</v>
      </c>
      <c r="F4413" s="216" t="s">
        <v>448</v>
      </c>
      <c r="G4413" s="147">
        <v>8.0399999999999999E-2</v>
      </c>
      <c r="H4413" s="119" t="s">
        <v>746</v>
      </c>
      <c r="I4413" s="51">
        <f t="shared" si="183"/>
        <v>0.09</v>
      </c>
    </row>
    <row r="4414" spans="1:9" s="11" customFormat="1" ht="13.7" customHeight="1">
      <c r="A4414" s="135"/>
      <c r="B4414" s="16"/>
      <c r="C4414" s="16"/>
      <c r="D4414" s="16"/>
      <c r="E4414" s="124"/>
      <c r="F4414" s="177" t="s">
        <v>451</v>
      </c>
      <c r="G4414" s="178"/>
      <c r="H4414" s="179"/>
      <c r="I4414" s="200">
        <f>SUM(I4405:I4413)</f>
        <v>55.12</v>
      </c>
    </row>
    <row r="4415" spans="1:9" s="11" customFormat="1" ht="20.100000000000001" customHeight="1">
      <c r="A4415" s="196">
        <v>4599</v>
      </c>
      <c r="B4415" s="110" t="s">
        <v>416</v>
      </c>
      <c r="C4415" s="110" t="s">
        <v>12</v>
      </c>
      <c r="D4415" s="132">
        <v>92395</v>
      </c>
      <c r="E4415" s="111" t="str">
        <f>VLOOKUP(D4415,SERVIÇOS_AGOST!$A$7:$D$7425,2,0)</f>
        <v>EXECUÇÃO DE PAVIMENTO EM PISO INTERTRAVADO, COM BLOCO SEXTAVADO DE 25 X 25 CM, ESPESSURA 10 CM. AF_12/2015</v>
      </c>
      <c r="F4415" s="112" t="str">
        <f>VLOOKUP(D4415,SERVIÇOS_AGOST!$A$7:$D$7425,3,0)</f>
        <v>M2</v>
      </c>
      <c r="G4415" s="129">
        <f>VLOOKUP(D4415,SERVIÇOS_AGOST!$A$7:$D$7425,4,0)</f>
        <v>86.15</v>
      </c>
      <c r="H4415" s="114">
        <v>86.15</v>
      </c>
      <c r="I4415" s="115"/>
    </row>
    <row r="4416" spans="1:9" s="11" customFormat="1" ht="13.7" customHeight="1">
      <c r="A4416" s="135"/>
      <c r="B4416" s="16"/>
      <c r="C4416" s="16"/>
      <c r="D4416" s="16"/>
      <c r="E4416" s="50" t="s">
        <v>543</v>
      </c>
      <c r="F4416" s="216" t="s">
        <v>235</v>
      </c>
      <c r="G4416" s="147">
        <v>5.6800000000000003E-2</v>
      </c>
      <c r="H4416" s="121">
        <v>62</v>
      </c>
      <c r="I4416" s="51">
        <f t="shared" ref="I4416:I4424" si="184">ROUND(H4416*G4416,2)</f>
        <v>3.52</v>
      </c>
    </row>
    <row r="4417" spans="1:9" s="11" customFormat="1" ht="17.649999999999999" customHeight="1">
      <c r="A4417" s="135"/>
      <c r="B4417" s="16"/>
      <c r="C4417" s="16"/>
      <c r="D4417" s="16"/>
      <c r="E4417" s="50" t="s">
        <v>1666</v>
      </c>
      <c r="F4417" s="216" t="s">
        <v>47</v>
      </c>
      <c r="G4417" s="147">
        <v>1.0038</v>
      </c>
      <c r="H4417" s="214">
        <v>54.12</v>
      </c>
      <c r="I4417" s="51">
        <f t="shared" si="184"/>
        <v>54.33</v>
      </c>
    </row>
    <row r="4418" spans="1:9" s="11" customFormat="1" ht="13.7" customHeight="1">
      <c r="A4418" s="135"/>
      <c r="B4418" s="16"/>
      <c r="C4418" s="16"/>
      <c r="D4418" s="16"/>
      <c r="E4418" s="50" t="s">
        <v>1658</v>
      </c>
      <c r="F4418" s="216" t="s">
        <v>235</v>
      </c>
      <c r="G4418" s="147">
        <v>6.6E-3</v>
      </c>
      <c r="H4418" s="119" t="s">
        <v>1659</v>
      </c>
      <c r="I4418" s="51">
        <f t="shared" si="184"/>
        <v>0.46</v>
      </c>
    </row>
    <row r="4419" spans="1:9" s="11" customFormat="1" ht="13.7" customHeight="1">
      <c r="A4419" s="135"/>
      <c r="B4419" s="16"/>
      <c r="C4419" s="16"/>
      <c r="D4419" s="16"/>
      <c r="E4419" s="50" t="s">
        <v>1660</v>
      </c>
      <c r="F4419" s="216" t="s">
        <v>464</v>
      </c>
      <c r="G4419" s="147">
        <v>0.23</v>
      </c>
      <c r="H4419" s="214">
        <v>18.75</v>
      </c>
      <c r="I4419" s="51">
        <f t="shared" si="184"/>
        <v>4.3099999999999996</v>
      </c>
    </row>
    <row r="4420" spans="1:9" s="11" customFormat="1" ht="13.7" customHeight="1">
      <c r="A4420" s="135"/>
      <c r="B4420" s="16"/>
      <c r="C4420" s="16"/>
      <c r="D4420" s="16"/>
      <c r="E4420" s="50" t="s">
        <v>483</v>
      </c>
      <c r="F4420" s="216" t="s">
        <v>464</v>
      </c>
      <c r="G4420" s="147">
        <v>0.23</v>
      </c>
      <c r="H4420" s="133" t="s">
        <v>485</v>
      </c>
      <c r="I4420" s="51">
        <f t="shared" si="184"/>
        <v>3.33</v>
      </c>
    </row>
    <row r="4421" spans="1:9" s="11" customFormat="1" ht="17.649999999999999" customHeight="1">
      <c r="A4421" s="135"/>
      <c r="B4421" s="16"/>
      <c r="C4421" s="16"/>
      <c r="D4421" s="16"/>
      <c r="E4421" s="50" t="s">
        <v>680</v>
      </c>
      <c r="F4421" s="216" t="s">
        <v>446</v>
      </c>
      <c r="G4421" s="147">
        <v>6.8999999999999999E-3</v>
      </c>
      <c r="H4421" s="121">
        <v>7.1</v>
      </c>
      <c r="I4421" s="51">
        <f t="shared" si="184"/>
        <v>0.05</v>
      </c>
    </row>
    <row r="4422" spans="1:9" s="11" customFormat="1" ht="17.649999999999999" customHeight="1">
      <c r="A4422" s="135"/>
      <c r="B4422" s="16"/>
      <c r="C4422" s="16"/>
      <c r="D4422" s="16"/>
      <c r="E4422" s="50" t="s">
        <v>682</v>
      </c>
      <c r="F4422" s="216" t="s">
        <v>448</v>
      </c>
      <c r="G4422" s="147">
        <v>0.1081</v>
      </c>
      <c r="H4422" s="121">
        <v>0.48</v>
      </c>
      <c r="I4422" s="51">
        <f t="shared" si="184"/>
        <v>0.05</v>
      </c>
    </row>
    <row r="4423" spans="1:9" s="11" customFormat="1" ht="25.7" customHeight="1">
      <c r="A4423" s="135"/>
      <c r="B4423" s="16"/>
      <c r="C4423" s="16"/>
      <c r="D4423" s="16"/>
      <c r="E4423" s="50" t="s">
        <v>1661</v>
      </c>
      <c r="F4423" s="216" t="s">
        <v>446</v>
      </c>
      <c r="G4423" s="147">
        <v>3.8E-3</v>
      </c>
      <c r="H4423" s="119" t="s">
        <v>1662</v>
      </c>
      <c r="I4423" s="51">
        <f t="shared" si="184"/>
        <v>0.04</v>
      </c>
    </row>
    <row r="4424" spans="1:9" s="11" customFormat="1" ht="25.7" customHeight="1">
      <c r="A4424" s="135"/>
      <c r="B4424" s="16"/>
      <c r="C4424" s="16"/>
      <c r="D4424" s="16"/>
      <c r="E4424" s="50" t="s">
        <v>1663</v>
      </c>
      <c r="F4424" s="216" t="s">
        <v>448</v>
      </c>
      <c r="G4424" s="147">
        <v>0.11119999999999999</v>
      </c>
      <c r="H4424" s="119" t="s">
        <v>746</v>
      </c>
      <c r="I4424" s="51">
        <f t="shared" si="184"/>
        <v>0.12</v>
      </c>
    </row>
    <row r="4425" spans="1:9" s="11" customFormat="1" ht="13.7" customHeight="1">
      <c r="A4425" s="135"/>
      <c r="B4425" s="16"/>
      <c r="C4425" s="16"/>
      <c r="D4425" s="16"/>
      <c r="E4425" s="124"/>
      <c r="F4425" s="177" t="s">
        <v>451</v>
      </c>
      <c r="G4425" s="178"/>
      <c r="H4425" s="179"/>
      <c r="I4425" s="200">
        <f>SUM(I4416:I4424)</f>
        <v>66.210000000000008</v>
      </c>
    </row>
    <row r="4426" spans="1:9" s="11" customFormat="1" ht="17.649999999999999" customHeight="1">
      <c r="A4426" s="196">
        <v>4600</v>
      </c>
      <c r="B4426" s="110" t="s">
        <v>416</v>
      </c>
      <c r="C4426" s="110" t="s">
        <v>12</v>
      </c>
      <c r="D4426" s="132">
        <v>92396</v>
      </c>
      <c r="E4426" s="111" t="str">
        <f>VLOOKUP(D4426,SERVIÇOS_AGOST!$A$7:$D$7425,2,0)</f>
        <v>EXECUÇÃO DE PASSEIO EM PISO INTERTRAVADO, COM BLOCO RETANGULAR COR NATURAL DE 20 X 10 CM, ESPESSURA 6 CM. AF_12/2015</v>
      </c>
      <c r="F4426" s="112" t="str">
        <f>VLOOKUP(D4426,SERVIÇOS_AGOST!$A$7:$D$7425,3,0)</f>
        <v>M2</v>
      </c>
      <c r="G4426" s="129">
        <f>VLOOKUP(D4426,SERVIÇOS_AGOST!$A$7:$D$7425,4,0)</f>
        <v>67.2</v>
      </c>
      <c r="H4426" s="114">
        <v>67.2</v>
      </c>
      <c r="I4426" s="115"/>
    </row>
    <row r="4427" spans="1:9" s="11" customFormat="1" ht="13.7" customHeight="1">
      <c r="A4427" s="135"/>
      <c r="B4427" s="16"/>
      <c r="C4427" s="16"/>
      <c r="D4427" s="16"/>
      <c r="E4427" s="50" t="s">
        <v>543</v>
      </c>
      <c r="F4427" s="216" t="s">
        <v>235</v>
      </c>
      <c r="G4427" s="147">
        <v>5.6800000000000003E-2</v>
      </c>
      <c r="H4427" s="121">
        <v>62</v>
      </c>
      <c r="I4427" s="51">
        <f t="shared" ref="I4427:I4435" si="185">ROUND(H4427*G4427,2)</f>
        <v>3.52</v>
      </c>
    </row>
    <row r="4428" spans="1:9" s="11" customFormat="1" ht="13.7" customHeight="1">
      <c r="A4428" s="135"/>
      <c r="B4428" s="16"/>
      <c r="C4428" s="16"/>
      <c r="D4428" s="16"/>
      <c r="E4428" s="50" t="s">
        <v>1658</v>
      </c>
      <c r="F4428" s="216" t="s">
        <v>235</v>
      </c>
      <c r="G4428" s="147">
        <v>9.7999999999999997E-3</v>
      </c>
      <c r="H4428" s="119" t="s">
        <v>1659</v>
      </c>
      <c r="I4428" s="51">
        <f t="shared" si="185"/>
        <v>0.69</v>
      </c>
    </row>
    <row r="4429" spans="1:9" s="11" customFormat="1" ht="25.7" customHeight="1">
      <c r="A4429" s="135"/>
      <c r="B4429" s="16"/>
      <c r="C4429" s="16"/>
      <c r="D4429" s="16"/>
      <c r="E4429" s="50" t="s">
        <v>1667</v>
      </c>
      <c r="F4429" s="216" t="s">
        <v>47</v>
      </c>
      <c r="G4429" s="147">
        <v>1.03</v>
      </c>
      <c r="H4429" s="214">
        <v>42.68</v>
      </c>
      <c r="I4429" s="51">
        <f t="shared" si="185"/>
        <v>43.96</v>
      </c>
    </row>
    <row r="4430" spans="1:9" s="11" customFormat="1" ht="13.7" customHeight="1">
      <c r="A4430" s="135"/>
      <c r="B4430" s="16"/>
      <c r="C4430" s="16"/>
      <c r="D4430" s="16"/>
      <c r="E4430" s="50" t="s">
        <v>1660</v>
      </c>
      <c r="F4430" s="216" t="s">
        <v>464</v>
      </c>
      <c r="G4430" s="147">
        <v>0.2</v>
      </c>
      <c r="H4430" s="214">
        <v>18.75</v>
      </c>
      <c r="I4430" s="51">
        <f t="shared" si="185"/>
        <v>3.75</v>
      </c>
    </row>
    <row r="4431" spans="1:9" s="11" customFormat="1" ht="13.7" customHeight="1">
      <c r="A4431" s="135"/>
      <c r="B4431" s="16"/>
      <c r="C4431" s="16"/>
      <c r="D4431" s="16"/>
      <c r="E4431" s="50" t="s">
        <v>483</v>
      </c>
      <c r="F4431" s="216" t="s">
        <v>464</v>
      </c>
      <c r="G4431" s="147">
        <v>0.2</v>
      </c>
      <c r="H4431" s="133" t="s">
        <v>485</v>
      </c>
      <c r="I4431" s="51">
        <f t="shared" si="185"/>
        <v>2.89</v>
      </c>
    </row>
    <row r="4432" spans="1:9" s="11" customFormat="1" ht="17.649999999999999" customHeight="1">
      <c r="A4432" s="135"/>
      <c r="B4432" s="16"/>
      <c r="C4432" s="16"/>
      <c r="D4432" s="16"/>
      <c r="E4432" s="50" t="s">
        <v>680</v>
      </c>
      <c r="F4432" s="216" t="s">
        <v>446</v>
      </c>
      <c r="G4432" s="147">
        <v>4.1000000000000003E-3</v>
      </c>
      <c r="H4432" s="121">
        <v>7.1</v>
      </c>
      <c r="I4432" s="51">
        <f t="shared" si="185"/>
        <v>0.03</v>
      </c>
    </row>
    <row r="4433" spans="1:11" s="11" customFormat="1" ht="17.649999999999999" customHeight="1">
      <c r="A4433" s="135"/>
      <c r="B4433" s="16"/>
      <c r="C4433" s="16"/>
      <c r="D4433" s="16"/>
      <c r="E4433" s="50" t="s">
        <v>682</v>
      </c>
      <c r="F4433" s="216" t="s">
        <v>448</v>
      </c>
      <c r="G4433" s="147">
        <v>0.18210000000000001</v>
      </c>
      <c r="H4433" s="121">
        <v>0.48</v>
      </c>
      <c r="I4433" s="51">
        <f t="shared" si="185"/>
        <v>0.09</v>
      </c>
    </row>
    <row r="4434" spans="1:11" s="11" customFormat="1" ht="25.7" customHeight="1">
      <c r="A4434" s="135"/>
      <c r="B4434" s="16"/>
      <c r="C4434" s="16"/>
      <c r="D4434" s="16"/>
      <c r="E4434" s="50" t="s">
        <v>1661</v>
      </c>
      <c r="F4434" s="216" t="s">
        <v>446</v>
      </c>
      <c r="G4434" s="147">
        <v>4.9099999999999998E-2</v>
      </c>
      <c r="H4434" s="119" t="s">
        <v>1662</v>
      </c>
      <c r="I4434" s="51">
        <f t="shared" si="185"/>
        <v>0.47</v>
      </c>
    </row>
    <row r="4435" spans="1:11" s="11" customFormat="1" ht="25.7" customHeight="1">
      <c r="A4435" s="135"/>
      <c r="B4435" s="16"/>
      <c r="C4435" s="16"/>
      <c r="D4435" s="16"/>
      <c r="E4435" s="50" t="s">
        <v>1663</v>
      </c>
      <c r="F4435" s="216" t="s">
        <v>448</v>
      </c>
      <c r="G4435" s="147">
        <v>0.1371</v>
      </c>
      <c r="H4435" s="119" t="s">
        <v>746</v>
      </c>
      <c r="I4435" s="51">
        <f t="shared" si="185"/>
        <v>0.15</v>
      </c>
    </row>
    <row r="4436" spans="1:11" s="11" customFormat="1" ht="20.100000000000001" customHeight="1">
      <c r="F4436" s="177" t="s">
        <v>451</v>
      </c>
      <c r="G4436" s="178"/>
      <c r="H4436" s="179"/>
      <c r="I4436" s="200">
        <f>SUM(I4427:I4435)</f>
        <v>55.550000000000004</v>
      </c>
    </row>
    <row r="4437" spans="1:11" s="11" customFormat="1" ht="17.649999999999999" customHeight="1">
      <c r="A4437" s="196">
        <v>4601</v>
      </c>
      <c r="B4437" s="110" t="s">
        <v>416</v>
      </c>
      <c r="C4437" s="110" t="s">
        <v>12</v>
      </c>
      <c r="D4437" s="132">
        <v>92400</v>
      </c>
      <c r="E4437" s="111" t="str">
        <f>VLOOKUP(D4437,SERVIÇOS_AGOST!$A$7:$D$7425,2,0)</f>
        <v>EXECUÇÃO DE PÁTIO/ESTACIONAMENTO EM PISO INTERTRAVADO, COM BLOCO RETANGULAR DE 20 X 10 CM, ESPESSURA 10 CM. AF_12/2015</v>
      </c>
      <c r="F4437" s="112" t="str">
        <f>VLOOKUP(D4437,SERVIÇOS_AGOST!$A$7:$D$7425,3,0)</f>
        <v>M2</v>
      </c>
      <c r="G4437" s="129">
        <f>VLOOKUP(D4437,SERVIÇOS_AGOST!$A$7:$D$7425,4,0)</f>
        <v>86.13</v>
      </c>
      <c r="H4437" s="114">
        <v>86.13</v>
      </c>
      <c r="I4437" s="115"/>
    </row>
    <row r="4438" spans="1:11" s="11" customFormat="1" ht="13.7" customHeight="1">
      <c r="A4438" s="135"/>
      <c r="B4438" s="16"/>
      <c r="C4438" s="16"/>
      <c r="D4438" s="16"/>
      <c r="E4438" s="50" t="s">
        <v>543</v>
      </c>
      <c r="F4438" s="216" t="s">
        <v>235</v>
      </c>
      <c r="G4438" s="147">
        <v>5.6800000000000003E-2</v>
      </c>
      <c r="H4438" s="121">
        <v>62</v>
      </c>
      <c r="I4438" s="51">
        <f t="shared" ref="I4438:I4446" si="186">ROUND(H4438*G4438,2)</f>
        <v>3.52</v>
      </c>
    </row>
    <row r="4439" spans="1:11" s="11" customFormat="1" ht="13.7" customHeight="1">
      <c r="A4439" s="135"/>
      <c r="B4439" s="16"/>
      <c r="C4439" s="16"/>
      <c r="D4439" s="16"/>
      <c r="E4439" s="50" t="s">
        <v>1658</v>
      </c>
      <c r="F4439" s="216" t="s">
        <v>235</v>
      </c>
      <c r="G4439" s="147">
        <v>9.7999999999999997E-3</v>
      </c>
      <c r="H4439" s="119" t="s">
        <v>1659</v>
      </c>
      <c r="I4439" s="51">
        <f t="shared" si="186"/>
        <v>0.69</v>
      </c>
    </row>
    <row r="4440" spans="1:11" s="11" customFormat="1" ht="25.7" customHeight="1">
      <c r="A4440" s="135"/>
      <c r="B4440" s="16"/>
      <c r="C4440" s="16"/>
      <c r="D4440" s="16"/>
      <c r="E4440" s="50" t="s">
        <v>1668</v>
      </c>
      <c r="F4440" s="216" t="s">
        <v>47</v>
      </c>
      <c r="G4440" s="147">
        <v>1.0041</v>
      </c>
      <c r="H4440" s="214">
        <v>58.51</v>
      </c>
      <c r="I4440" s="51">
        <f t="shared" si="186"/>
        <v>58.75</v>
      </c>
    </row>
    <row r="4441" spans="1:11" s="11" customFormat="1" ht="13.7" customHeight="1">
      <c r="A4441" s="135"/>
      <c r="B4441" s="16"/>
      <c r="C4441" s="16"/>
      <c r="D4441" s="16"/>
      <c r="E4441" s="50" t="s">
        <v>1660</v>
      </c>
      <c r="F4441" s="216" t="s">
        <v>464</v>
      </c>
      <c r="G4441" s="147">
        <v>0.2</v>
      </c>
      <c r="H4441" s="214">
        <v>18.75</v>
      </c>
      <c r="I4441" s="51">
        <f t="shared" si="186"/>
        <v>3.75</v>
      </c>
    </row>
    <row r="4442" spans="1:11" s="11" customFormat="1" ht="13.7" customHeight="1">
      <c r="A4442" s="135"/>
      <c r="B4442" s="16"/>
      <c r="C4442" s="16"/>
      <c r="D4442" s="16"/>
      <c r="E4442" s="50" t="s">
        <v>483</v>
      </c>
      <c r="F4442" s="216" t="s">
        <v>464</v>
      </c>
      <c r="G4442" s="147">
        <v>0.2</v>
      </c>
      <c r="H4442" s="133" t="s">
        <v>485</v>
      </c>
      <c r="I4442" s="51">
        <f t="shared" si="186"/>
        <v>2.89</v>
      </c>
    </row>
    <row r="4443" spans="1:11" s="11" customFormat="1" ht="17.649999999999999" customHeight="1">
      <c r="A4443" s="135"/>
      <c r="B4443" s="16"/>
      <c r="C4443" s="16"/>
      <c r="D4443" s="16"/>
      <c r="E4443" s="50" t="s">
        <v>680</v>
      </c>
      <c r="F4443" s="216" t="s">
        <v>446</v>
      </c>
      <c r="G4443" s="147">
        <v>6.8999999999999999E-3</v>
      </c>
      <c r="H4443" s="121">
        <v>7.1</v>
      </c>
      <c r="I4443" s="51">
        <f t="shared" si="186"/>
        <v>0.05</v>
      </c>
    </row>
    <row r="4444" spans="1:11" s="11" customFormat="1" ht="17.649999999999999" customHeight="1">
      <c r="A4444" s="135"/>
      <c r="B4444" s="16"/>
      <c r="C4444" s="16"/>
      <c r="D4444" s="16"/>
      <c r="E4444" s="50" t="s">
        <v>682</v>
      </c>
      <c r="F4444" s="216" t="s">
        <v>448</v>
      </c>
      <c r="G4444" s="147">
        <v>0.15559999999999999</v>
      </c>
      <c r="H4444" s="121">
        <v>0.48</v>
      </c>
      <c r="I4444" s="51">
        <f t="shared" si="186"/>
        <v>7.0000000000000007E-2</v>
      </c>
    </row>
    <row r="4445" spans="1:11" s="11" customFormat="1" ht="25.7" customHeight="1">
      <c r="A4445" s="135"/>
      <c r="B4445" s="16"/>
      <c r="C4445" s="16"/>
      <c r="D4445" s="16"/>
      <c r="E4445" s="50" t="s">
        <v>1661</v>
      </c>
      <c r="F4445" s="216" t="s">
        <v>446</v>
      </c>
      <c r="G4445" s="147">
        <v>3.8E-3</v>
      </c>
      <c r="H4445" s="119" t="s">
        <v>1662</v>
      </c>
      <c r="I4445" s="51">
        <f t="shared" si="186"/>
        <v>0.04</v>
      </c>
    </row>
    <row r="4446" spans="1:11" s="11" customFormat="1" ht="25.7" customHeight="1">
      <c r="A4446" s="135"/>
      <c r="B4446" s="16"/>
      <c r="C4446" s="16"/>
      <c r="D4446" s="16"/>
      <c r="E4446" s="50" t="s">
        <v>1663</v>
      </c>
      <c r="F4446" s="216" t="s">
        <v>448</v>
      </c>
      <c r="G4446" s="147">
        <v>0.15870000000000001</v>
      </c>
      <c r="H4446" s="119" t="s">
        <v>746</v>
      </c>
      <c r="I4446" s="51">
        <f t="shared" si="186"/>
        <v>0.18</v>
      </c>
    </row>
    <row r="4447" spans="1:11" s="11" customFormat="1" ht="13.7" customHeight="1">
      <c r="A4447" s="135"/>
      <c r="B4447" s="16"/>
      <c r="C4447" s="16"/>
      <c r="D4447" s="16"/>
      <c r="E4447" s="124"/>
      <c r="F4447" s="177" t="s">
        <v>451</v>
      </c>
      <c r="G4447" s="178"/>
      <c r="H4447" s="179"/>
      <c r="I4447" s="200">
        <f>SUM(I4438:I4446)</f>
        <v>69.940000000000012</v>
      </c>
    </row>
    <row r="4448" spans="1:11" s="11" customFormat="1" ht="17.649999999999999" customHeight="1">
      <c r="A4448" s="245">
        <v>4602</v>
      </c>
      <c r="B4448" s="149" t="s">
        <v>416</v>
      </c>
      <c r="C4448" s="149" t="s">
        <v>12</v>
      </c>
      <c r="D4448" s="150">
        <v>92401</v>
      </c>
      <c r="E4448" s="151" t="str">
        <f>VLOOKUP(D4448,SERVIÇOS_AGOST!$A$7:$D$7425,2,0)</f>
        <v>EXECUÇÃO DE VIA EM PISO INTERTRAVADO, COM BLOCO RETANGULAR DE 20 X 10 CM, ESPESSURA 10 CM. AF_12/2015</v>
      </c>
      <c r="F4448" s="152" t="str">
        <f>VLOOKUP(D4448,SERVIÇOS_AGOST!$A$7:$D$7425,3,0)</f>
        <v>M2</v>
      </c>
      <c r="G4448" s="153">
        <f>VLOOKUP(D4448,SERVIÇOS_AGOST!$A$7:$D$7425,4,0)</f>
        <v>87.51</v>
      </c>
      <c r="H4448" s="154">
        <v>87.51</v>
      </c>
      <c r="I4448" s="155"/>
      <c r="K4448" s="134">
        <f>ROUND(H4448*0.78,2)</f>
        <v>68.260000000000005</v>
      </c>
    </row>
    <row r="4449" spans="1:9" s="11" customFormat="1" ht="17.649999999999999" customHeight="1">
      <c r="A4449" s="135"/>
      <c r="B4449" s="16"/>
      <c r="C4449" s="16"/>
      <c r="D4449" s="16"/>
      <c r="E4449" s="136" t="s">
        <v>1669</v>
      </c>
      <c r="F4449" s="125" t="s">
        <v>47</v>
      </c>
      <c r="G4449" s="160">
        <v>1</v>
      </c>
      <c r="H4449" s="235">
        <v>68.260000000000005</v>
      </c>
      <c r="I4449" s="51">
        <f>ROUND(H4449*G4449,2)</f>
        <v>68.260000000000005</v>
      </c>
    </row>
    <row r="4450" spans="1:9" s="11" customFormat="1" ht="13.7" customHeight="1">
      <c r="A4450" s="135"/>
      <c r="B4450" s="16"/>
      <c r="C4450" s="16"/>
      <c r="D4450" s="16"/>
      <c r="E4450" s="124"/>
      <c r="F4450" s="177" t="s">
        <v>451</v>
      </c>
      <c r="G4450" s="178"/>
      <c r="H4450" s="179"/>
      <c r="I4450" s="168">
        <f>SUM(I4449:I4449)</f>
        <v>68.260000000000005</v>
      </c>
    </row>
    <row r="4451" spans="1:9" s="11" customFormat="1" ht="17.649999999999999" customHeight="1">
      <c r="A4451" s="196">
        <v>4603</v>
      </c>
      <c r="B4451" s="110" t="s">
        <v>416</v>
      </c>
      <c r="C4451" s="110" t="s">
        <v>12</v>
      </c>
      <c r="D4451" s="132">
        <v>92402</v>
      </c>
      <c r="E4451" s="111" t="str">
        <f>VLOOKUP(D4451,SERVIÇOS_AGOST!$A$7:$D$7425,2,0)</f>
        <v>EXECUÇÃO DE PASSEIO EM PISO INTERTRAVADO, COM BLOCO 16 FACES DE 22 X 11 CM, ESPESSURA 6 CM. AF_12/2015</v>
      </c>
      <c r="F4451" s="112" t="str">
        <f>VLOOKUP(D4451,SERVIÇOS_AGOST!$A$7:$D$7425,3,0)</f>
        <v>M2</v>
      </c>
      <c r="G4451" s="129">
        <f>VLOOKUP(D4451,SERVIÇOS_AGOST!$A$7:$D$7425,4,0)</f>
        <v>68.680000000000007</v>
      </c>
      <c r="H4451" s="114">
        <v>68.680000000000007</v>
      </c>
      <c r="I4451" s="115"/>
    </row>
    <row r="4452" spans="1:9" s="11" customFormat="1" ht="13.7" customHeight="1">
      <c r="A4452" s="135"/>
      <c r="B4452" s="16"/>
      <c r="C4452" s="16"/>
      <c r="D4452" s="16"/>
      <c r="E4452" s="50" t="s">
        <v>543</v>
      </c>
      <c r="F4452" s="216" t="s">
        <v>235</v>
      </c>
      <c r="G4452" s="147">
        <v>5.6800000000000003E-2</v>
      </c>
      <c r="H4452" s="121">
        <v>62</v>
      </c>
      <c r="I4452" s="51">
        <f t="shared" ref="I4452:I4460" si="187">ROUND(H4452*G4452,2)</f>
        <v>3.52</v>
      </c>
    </row>
    <row r="4453" spans="1:9" s="11" customFormat="1" ht="13.7" customHeight="1">
      <c r="A4453" s="135"/>
      <c r="B4453" s="16"/>
      <c r="C4453" s="16"/>
      <c r="D4453" s="16"/>
      <c r="E4453" s="50" t="s">
        <v>1658</v>
      </c>
      <c r="F4453" s="216" t="s">
        <v>235</v>
      </c>
      <c r="G4453" s="147">
        <v>9.7999999999999997E-3</v>
      </c>
      <c r="H4453" s="119" t="s">
        <v>1659</v>
      </c>
      <c r="I4453" s="51">
        <f t="shared" si="187"/>
        <v>0.69</v>
      </c>
    </row>
    <row r="4454" spans="1:9" s="11" customFormat="1" ht="25.7" customHeight="1">
      <c r="A4454" s="135"/>
      <c r="B4454" s="16"/>
      <c r="C4454" s="16"/>
      <c r="D4454" s="16"/>
      <c r="E4454" s="50" t="s">
        <v>1667</v>
      </c>
      <c r="F4454" s="216" t="s">
        <v>47</v>
      </c>
      <c r="G4454" s="147">
        <v>1.0359</v>
      </c>
      <c r="H4454" s="119" t="s">
        <v>1670</v>
      </c>
      <c r="I4454" s="51">
        <f t="shared" si="187"/>
        <v>50.43</v>
      </c>
    </row>
    <row r="4455" spans="1:9" s="11" customFormat="1" ht="13.7" customHeight="1">
      <c r="A4455" s="135"/>
      <c r="B4455" s="16"/>
      <c r="C4455" s="16"/>
      <c r="D4455" s="16"/>
      <c r="E4455" s="50" t="s">
        <v>1660</v>
      </c>
      <c r="F4455" s="216" t="s">
        <v>464</v>
      </c>
      <c r="G4455" s="147">
        <v>0.32219999999999999</v>
      </c>
      <c r="H4455" s="214">
        <v>18.75</v>
      </c>
      <c r="I4455" s="51">
        <f t="shared" si="187"/>
        <v>6.04</v>
      </c>
    </row>
    <row r="4456" spans="1:9" s="11" customFormat="1" ht="13.7" customHeight="1">
      <c r="A4456" s="135"/>
      <c r="B4456" s="16"/>
      <c r="C4456" s="16"/>
      <c r="D4456" s="16"/>
      <c r="E4456" s="50" t="s">
        <v>483</v>
      </c>
      <c r="F4456" s="216" t="s">
        <v>464</v>
      </c>
      <c r="G4456" s="147">
        <v>0.32219999999999999</v>
      </c>
      <c r="H4456" s="133" t="s">
        <v>485</v>
      </c>
      <c r="I4456" s="51">
        <f t="shared" si="187"/>
        <v>4.66</v>
      </c>
    </row>
    <row r="4457" spans="1:9" s="11" customFormat="1" ht="20.100000000000001" customHeight="1">
      <c r="E4457" s="194" t="s">
        <v>680</v>
      </c>
      <c r="F4457" s="231" t="s">
        <v>446</v>
      </c>
      <c r="G4457" s="256" t="s">
        <v>1671</v>
      </c>
      <c r="H4457" s="121">
        <v>7.1</v>
      </c>
      <c r="I4457" s="51">
        <f t="shared" si="187"/>
        <v>0.03</v>
      </c>
    </row>
    <row r="4458" spans="1:9" s="11" customFormat="1" ht="17.649999999999999" customHeight="1">
      <c r="A4458" s="135"/>
      <c r="B4458" s="16"/>
      <c r="C4458" s="16"/>
      <c r="D4458" s="16"/>
      <c r="E4458" s="50" t="s">
        <v>682</v>
      </c>
      <c r="F4458" s="216" t="s">
        <v>448</v>
      </c>
      <c r="G4458" s="147">
        <v>0.157</v>
      </c>
      <c r="H4458" s="121">
        <v>0.48</v>
      </c>
      <c r="I4458" s="51">
        <f t="shared" si="187"/>
        <v>0.08</v>
      </c>
    </row>
    <row r="4459" spans="1:9" s="11" customFormat="1" ht="25.7" customHeight="1">
      <c r="A4459" s="135"/>
      <c r="B4459" s="16"/>
      <c r="C4459" s="16"/>
      <c r="D4459" s="16"/>
      <c r="E4459" s="50" t="s">
        <v>1661</v>
      </c>
      <c r="F4459" s="216" t="s">
        <v>446</v>
      </c>
      <c r="G4459" s="147">
        <v>4.9099999999999998E-2</v>
      </c>
      <c r="H4459" s="119" t="s">
        <v>1662</v>
      </c>
      <c r="I4459" s="51">
        <f t="shared" si="187"/>
        <v>0.47</v>
      </c>
    </row>
    <row r="4460" spans="1:9" s="11" customFormat="1" ht="25.7" customHeight="1">
      <c r="A4460" s="135"/>
      <c r="B4460" s="16"/>
      <c r="C4460" s="16"/>
      <c r="D4460" s="16"/>
      <c r="E4460" s="50" t="s">
        <v>1663</v>
      </c>
      <c r="F4460" s="216" t="s">
        <v>448</v>
      </c>
      <c r="G4460" s="147">
        <v>0.112</v>
      </c>
      <c r="H4460" s="119" t="s">
        <v>746</v>
      </c>
      <c r="I4460" s="51">
        <f t="shared" si="187"/>
        <v>0.12</v>
      </c>
    </row>
    <row r="4461" spans="1:9" s="11" customFormat="1" ht="13.7" customHeight="1">
      <c r="A4461" s="135"/>
      <c r="B4461" s="16"/>
      <c r="C4461" s="16"/>
      <c r="D4461" s="16"/>
      <c r="E4461" s="124"/>
      <c r="F4461" s="177" t="s">
        <v>451</v>
      </c>
      <c r="G4461" s="178"/>
      <c r="H4461" s="179"/>
      <c r="I4461" s="200">
        <f>SUM(I4452:I4460)</f>
        <v>66.040000000000006</v>
      </c>
    </row>
    <row r="4462" spans="1:9" s="11" customFormat="1" ht="17.649999999999999" customHeight="1">
      <c r="A4462" s="196">
        <v>4604</v>
      </c>
      <c r="B4462" s="110" t="s">
        <v>416</v>
      </c>
      <c r="C4462" s="110" t="s">
        <v>12</v>
      </c>
      <c r="D4462" s="132">
        <v>92404</v>
      </c>
      <c r="E4462" s="111" t="str">
        <f>VLOOKUP(D4462,SERVIÇOS_AGOST!$A$7:$D$7425,2,0)</f>
        <v>EXECUÇÃO DE PÁTIO/ESTACIONAMENTO EM PISO INTERTRAVADO, COM BLOCO 16 FACES DE 22 X 11 CM, ESPESSURA 8 CM. AF_12/2015</v>
      </c>
      <c r="F4462" s="112" t="str">
        <f>VLOOKUP(D4462,SERVIÇOS_AGOST!$A$7:$D$7425,3,0)</f>
        <v>M2</v>
      </c>
      <c r="G4462" s="129">
        <f>VLOOKUP(D4462,SERVIÇOS_AGOST!$A$7:$D$7425,4,0)</f>
        <v>73.569999999999993</v>
      </c>
      <c r="H4462" s="114">
        <v>73.569999999999993</v>
      </c>
      <c r="I4462" s="115"/>
    </row>
    <row r="4463" spans="1:9" s="11" customFormat="1" ht="20.100000000000001" customHeight="1">
      <c r="E4463" s="194" t="s">
        <v>543</v>
      </c>
      <c r="F4463" s="231" t="s">
        <v>235</v>
      </c>
      <c r="G4463" s="256" t="s">
        <v>1672</v>
      </c>
      <c r="H4463" s="121">
        <v>62</v>
      </c>
      <c r="I4463" s="51">
        <f t="shared" ref="I4463:I4471" si="188">ROUND(H4463*G4463,2)</f>
        <v>3.52</v>
      </c>
    </row>
    <row r="4464" spans="1:9" s="11" customFormat="1" ht="13.7" customHeight="1">
      <c r="A4464" s="135"/>
      <c r="B4464" s="16"/>
      <c r="C4464" s="16"/>
      <c r="D4464" s="16"/>
      <c r="E4464" s="50" t="s">
        <v>1658</v>
      </c>
      <c r="F4464" s="216" t="s">
        <v>235</v>
      </c>
      <c r="G4464" s="147">
        <v>9.7999999999999997E-3</v>
      </c>
      <c r="H4464" s="119" t="s">
        <v>1659</v>
      </c>
      <c r="I4464" s="51">
        <f t="shared" si="188"/>
        <v>0.69</v>
      </c>
    </row>
    <row r="4465" spans="1:9" s="11" customFormat="1" ht="25.7" customHeight="1">
      <c r="A4465" s="135"/>
      <c r="B4465" s="16"/>
      <c r="C4465" s="16"/>
      <c r="D4465" s="16"/>
      <c r="E4465" s="50" t="s">
        <v>1673</v>
      </c>
      <c r="F4465" s="216" t="s">
        <v>47</v>
      </c>
      <c r="G4465" s="147">
        <v>1.004</v>
      </c>
      <c r="H4465" s="119" t="s">
        <v>1674</v>
      </c>
      <c r="I4465" s="51">
        <f t="shared" si="188"/>
        <v>61.75</v>
      </c>
    </row>
    <row r="4466" spans="1:9" s="11" customFormat="1" ht="13.7" customHeight="1">
      <c r="A4466" s="135"/>
      <c r="B4466" s="16"/>
      <c r="C4466" s="16"/>
      <c r="D4466" s="16"/>
      <c r="E4466" s="50" t="s">
        <v>1660</v>
      </c>
      <c r="F4466" s="216" t="s">
        <v>464</v>
      </c>
      <c r="G4466" s="147">
        <v>0.21290000000000001</v>
      </c>
      <c r="H4466" s="214">
        <v>18.75</v>
      </c>
      <c r="I4466" s="51">
        <f t="shared" si="188"/>
        <v>3.99</v>
      </c>
    </row>
    <row r="4467" spans="1:9" s="11" customFormat="1" ht="13.7" customHeight="1">
      <c r="A4467" s="135"/>
      <c r="B4467" s="16"/>
      <c r="C4467" s="16"/>
      <c r="D4467" s="16"/>
      <c r="E4467" s="50" t="s">
        <v>483</v>
      </c>
      <c r="F4467" s="216" t="s">
        <v>464</v>
      </c>
      <c r="G4467" s="147">
        <v>0.21290000000000001</v>
      </c>
      <c r="H4467" s="133" t="s">
        <v>485</v>
      </c>
      <c r="I4467" s="51">
        <f t="shared" si="188"/>
        <v>3.08</v>
      </c>
    </row>
    <row r="4468" spans="1:9" s="11" customFormat="1" ht="17.649999999999999" customHeight="1">
      <c r="A4468" s="135"/>
      <c r="B4468" s="16"/>
      <c r="C4468" s="16"/>
      <c r="D4468" s="16"/>
      <c r="E4468" s="50" t="s">
        <v>680</v>
      </c>
      <c r="F4468" s="216" t="s">
        <v>446</v>
      </c>
      <c r="G4468" s="147">
        <v>5.4999999999999997E-3</v>
      </c>
      <c r="H4468" s="121">
        <v>7.1</v>
      </c>
      <c r="I4468" s="51">
        <f t="shared" si="188"/>
        <v>0.04</v>
      </c>
    </row>
    <row r="4469" spans="1:9" s="11" customFormat="1" ht="20.100000000000001" customHeight="1">
      <c r="E4469" s="194" t="s">
        <v>682</v>
      </c>
      <c r="F4469" s="231" t="s">
        <v>448</v>
      </c>
      <c r="G4469" s="256" t="s">
        <v>1675</v>
      </c>
      <c r="H4469" s="121">
        <v>0.48</v>
      </c>
      <c r="I4469" s="51">
        <f t="shared" si="188"/>
        <v>0.05</v>
      </c>
    </row>
    <row r="4470" spans="1:9" s="11" customFormat="1" ht="25.7" customHeight="1">
      <c r="A4470" s="135"/>
      <c r="B4470" s="16"/>
      <c r="C4470" s="16"/>
      <c r="D4470" s="16"/>
      <c r="E4470" s="50" t="s">
        <v>1661</v>
      </c>
      <c r="F4470" s="216" t="s">
        <v>446</v>
      </c>
      <c r="G4470" s="147">
        <v>3.8E-3</v>
      </c>
      <c r="H4470" s="119" t="s">
        <v>1662</v>
      </c>
      <c r="I4470" s="51">
        <f t="shared" si="188"/>
        <v>0.04</v>
      </c>
    </row>
    <row r="4471" spans="1:9" s="11" customFormat="1" ht="25.7" customHeight="1">
      <c r="A4471" s="135"/>
      <c r="B4471" s="16"/>
      <c r="C4471" s="16"/>
      <c r="D4471" s="16"/>
      <c r="E4471" s="50" t="s">
        <v>1663</v>
      </c>
      <c r="F4471" s="216" t="s">
        <v>448</v>
      </c>
      <c r="G4471" s="147">
        <v>0.1027</v>
      </c>
      <c r="H4471" s="119" t="s">
        <v>746</v>
      </c>
      <c r="I4471" s="51">
        <f t="shared" si="188"/>
        <v>0.11</v>
      </c>
    </row>
    <row r="4472" spans="1:9" s="11" customFormat="1" ht="13.7" customHeight="1">
      <c r="A4472" s="135"/>
      <c r="B4472" s="16"/>
      <c r="C4472" s="16"/>
      <c r="D4472" s="16"/>
      <c r="E4472" s="124"/>
      <c r="F4472" s="177" t="s">
        <v>451</v>
      </c>
      <c r="G4472" s="178"/>
      <c r="H4472" s="179"/>
      <c r="I4472" s="200">
        <f>SUM(I4463:I4471)</f>
        <v>73.27</v>
      </c>
    </row>
    <row r="4473" spans="1:9" s="11" customFormat="1" ht="17.649999999999999" customHeight="1">
      <c r="A4473" s="196">
        <v>4605</v>
      </c>
      <c r="B4473" s="110" t="s">
        <v>417</v>
      </c>
      <c r="C4473" s="110" t="s">
        <v>12</v>
      </c>
      <c r="D4473" s="132">
        <v>102494</v>
      </c>
      <c r="E4473" s="111" t="str">
        <f>VLOOKUP(D4473,SERVIÇOS_AGOST!$A$7:$D$7425,2,0)</f>
        <v>PINTURA DE PISO COM TINTA EPÓXI, APLICAÇÃO MANUAL, 2 DEMÃOS, INCLUSO PRIMER EPÓXI. AF_05/2021</v>
      </c>
      <c r="F4473" s="112" t="str">
        <f>VLOOKUP(D4473,SERVIÇOS_AGOST!$A$7:$D$7425,3,0)</f>
        <v>M2</v>
      </c>
      <c r="G4473" s="129">
        <f>VLOOKUP(D4473,SERVIÇOS_AGOST!$A$7:$D$7425,4,0)</f>
        <v>59.75</v>
      </c>
      <c r="H4473" s="114">
        <v>59.75</v>
      </c>
      <c r="I4473" s="115"/>
    </row>
    <row r="4474" spans="1:9" s="11" customFormat="1" ht="13.7" customHeight="1">
      <c r="A4474" s="135"/>
      <c r="B4474" s="16"/>
      <c r="C4474" s="16"/>
      <c r="D4474" s="16"/>
      <c r="E4474" s="50" t="s">
        <v>1676</v>
      </c>
      <c r="F4474" s="216" t="s">
        <v>645</v>
      </c>
      <c r="G4474" s="147">
        <v>6.4000000000000001E-2</v>
      </c>
      <c r="H4474" s="119" t="s">
        <v>1677</v>
      </c>
      <c r="I4474" s="51">
        <f t="shared" ref="I4474:I4479" si="189">ROUND(H4474*G4474,2)</f>
        <v>2.91</v>
      </c>
    </row>
    <row r="4475" spans="1:9" s="11" customFormat="1" ht="13.7" customHeight="1">
      <c r="E4475" s="194" t="s">
        <v>1678</v>
      </c>
      <c r="F4475" s="231" t="s">
        <v>645</v>
      </c>
      <c r="G4475" s="257" t="s">
        <v>1679</v>
      </c>
      <c r="H4475" s="258" t="s">
        <v>1680</v>
      </c>
      <c r="I4475" s="51">
        <f t="shared" si="189"/>
        <v>26</v>
      </c>
    </row>
    <row r="4476" spans="1:9" s="11" customFormat="1" ht="13.7" customHeight="1">
      <c r="A4476" s="135"/>
      <c r="B4476" s="16"/>
      <c r="C4476" s="16"/>
      <c r="D4476" s="16"/>
      <c r="E4476" s="50" t="s">
        <v>1681</v>
      </c>
      <c r="F4476" s="216" t="s">
        <v>297</v>
      </c>
      <c r="G4476" s="147">
        <v>0.01</v>
      </c>
      <c r="H4476" s="119" t="s">
        <v>1682</v>
      </c>
      <c r="I4476" s="51">
        <f t="shared" si="189"/>
        <v>0.08</v>
      </c>
    </row>
    <row r="4477" spans="1:9" s="11" customFormat="1" ht="13.7" customHeight="1">
      <c r="A4477" s="135"/>
      <c r="B4477" s="16"/>
      <c r="C4477" s="16"/>
      <c r="D4477" s="16"/>
      <c r="E4477" s="50" t="s">
        <v>1683</v>
      </c>
      <c r="F4477" s="216" t="s">
        <v>645</v>
      </c>
      <c r="G4477" s="147">
        <v>0.2016</v>
      </c>
      <c r="H4477" s="119" t="s">
        <v>1684</v>
      </c>
      <c r="I4477" s="51">
        <f t="shared" si="189"/>
        <v>24.51</v>
      </c>
    </row>
    <row r="4478" spans="1:9" s="11" customFormat="1" ht="13.7" customHeight="1">
      <c r="A4478" s="135"/>
      <c r="B4478" s="16"/>
      <c r="C4478" s="16"/>
      <c r="D4478" s="16"/>
      <c r="E4478" s="50" t="s">
        <v>1685</v>
      </c>
      <c r="F4478" s="216" t="s">
        <v>464</v>
      </c>
      <c r="G4478" s="147">
        <v>0.1</v>
      </c>
      <c r="H4478" s="214">
        <v>19.940000000000001</v>
      </c>
      <c r="I4478" s="51">
        <f t="shared" si="189"/>
        <v>1.99</v>
      </c>
    </row>
    <row r="4479" spans="1:9" s="11" customFormat="1" ht="13.7" customHeight="1">
      <c r="A4479" s="135"/>
      <c r="B4479" s="16"/>
      <c r="C4479" s="16"/>
      <c r="D4479" s="16"/>
      <c r="E4479" s="50" t="s">
        <v>483</v>
      </c>
      <c r="F4479" s="216" t="s">
        <v>464</v>
      </c>
      <c r="G4479" s="147">
        <v>0.1</v>
      </c>
      <c r="H4479" s="133" t="s">
        <v>485</v>
      </c>
      <c r="I4479" s="51">
        <f t="shared" si="189"/>
        <v>1.45</v>
      </c>
    </row>
    <row r="4480" spans="1:9" s="11" customFormat="1" ht="13.7" customHeight="1">
      <c r="A4480" s="135"/>
      <c r="B4480" s="16"/>
      <c r="C4480" s="16"/>
      <c r="D4480" s="16"/>
      <c r="E4480" s="124"/>
      <c r="F4480" s="177" t="s">
        <v>451</v>
      </c>
      <c r="G4480" s="178"/>
      <c r="H4480" s="179"/>
      <c r="I4480" s="200">
        <f>SUM(I4474:I4479)</f>
        <v>56.940000000000005</v>
      </c>
    </row>
    <row r="4481" spans="1:9" s="11" customFormat="1" ht="20.100000000000001" customHeight="1">
      <c r="A4481" s="196">
        <v>4606</v>
      </c>
      <c r="B4481" s="110" t="s">
        <v>417</v>
      </c>
      <c r="C4481" s="110" t="s">
        <v>12</v>
      </c>
      <c r="D4481" s="132">
        <v>100717</v>
      </c>
      <c r="E4481" s="111" t="str">
        <f>VLOOKUP(D4481,SERVIÇOS_AGOST!$A$7:$D$7425,2,0)</f>
        <v>LIXAMENTO MANUAL EM SUPERFÍCIES METÁLICAS EM OBRA. AF_01/2020</v>
      </c>
      <c r="F4481" s="112" t="str">
        <f>VLOOKUP(D4481,SERVIÇOS_AGOST!$A$7:$D$7425,3,0)</f>
        <v>M2</v>
      </c>
      <c r="G4481" s="129">
        <f>VLOOKUP(D4481,SERVIÇOS_AGOST!$A$7:$D$7425,4,0)</f>
        <v>6.79</v>
      </c>
      <c r="H4481" s="114">
        <v>6.79</v>
      </c>
      <c r="I4481" s="115"/>
    </row>
    <row r="4482" spans="1:9" s="11" customFormat="1" ht="13.7" customHeight="1">
      <c r="A4482" s="135"/>
      <c r="B4482" s="16"/>
      <c r="C4482" s="16"/>
      <c r="D4482" s="16"/>
      <c r="E4482" s="50" t="s">
        <v>1686</v>
      </c>
      <c r="F4482" s="216" t="s">
        <v>297</v>
      </c>
      <c r="G4482" s="147">
        <v>0.2</v>
      </c>
      <c r="H4482" s="119" t="s">
        <v>1687</v>
      </c>
      <c r="I4482" s="51">
        <f>ROUND(H4482*G4482,2)</f>
        <v>0.53</v>
      </c>
    </row>
    <row r="4483" spans="1:9" s="11" customFormat="1" ht="13.7" customHeight="1">
      <c r="A4483" s="135"/>
      <c r="B4483" s="16"/>
      <c r="C4483" s="16"/>
      <c r="D4483" s="16"/>
      <c r="E4483" s="50" t="s">
        <v>1685</v>
      </c>
      <c r="F4483" s="216" t="s">
        <v>464</v>
      </c>
      <c r="G4483" s="147">
        <v>0.22</v>
      </c>
      <c r="H4483" s="214">
        <v>19.940000000000001</v>
      </c>
      <c r="I4483" s="51">
        <f>ROUND(H4483*G4483,2)</f>
        <v>4.3899999999999997</v>
      </c>
    </row>
    <row r="4484" spans="1:9" s="11" customFormat="1" ht="13.7" customHeight="1">
      <c r="A4484" s="135"/>
      <c r="B4484" s="16"/>
      <c r="C4484" s="16"/>
      <c r="D4484" s="16"/>
      <c r="E4484" s="124"/>
      <c r="F4484" s="177" t="s">
        <v>451</v>
      </c>
      <c r="G4484" s="178"/>
      <c r="H4484" s="179"/>
      <c r="I4484" s="200">
        <f>SUM(I4482:I4483)</f>
        <v>4.92</v>
      </c>
    </row>
    <row r="4485" spans="1:9" s="11" customFormat="1" ht="17.649999999999999" customHeight="1">
      <c r="A4485" s="196">
        <v>4607</v>
      </c>
      <c r="B4485" s="110" t="s">
        <v>417</v>
      </c>
      <c r="C4485" s="110" t="s">
        <v>12</v>
      </c>
      <c r="D4485" s="132">
        <v>102203</v>
      </c>
      <c r="E4485" s="111" t="str">
        <f>VLOOKUP(D4485,SERVIÇOS_AGOST!$A$7:$D$7425,2,0)</f>
        <v>PINTURA VERNIZ (INCOLOR) ALQUÍDICO EM MADEIRA, USO INTERNO E EXTERNO, 1 DEMÃO. AF_01/2021</v>
      </c>
      <c r="F4485" s="112" t="str">
        <f>VLOOKUP(D4485,SERVIÇOS_AGOST!$A$7:$D$7425,3,0)</f>
        <v>M2</v>
      </c>
      <c r="G4485" s="129">
        <f>VLOOKUP(D4485,SERVIÇOS_AGOST!$A$7:$D$7425,4,0)</f>
        <v>7.62</v>
      </c>
      <c r="H4485" s="114">
        <v>7.62</v>
      </c>
      <c r="I4485" s="115"/>
    </row>
    <row r="4486" spans="1:9" s="11" customFormat="1" ht="13.7" customHeight="1">
      <c r="A4486" s="135"/>
      <c r="B4486" s="16"/>
      <c r="C4486" s="16"/>
      <c r="D4486" s="16"/>
      <c r="E4486" s="50" t="s">
        <v>1688</v>
      </c>
      <c r="F4486" s="216" t="s">
        <v>645</v>
      </c>
      <c r="G4486" s="147">
        <v>1.35E-2</v>
      </c>
      <c r="H4486" s="119" t="s">
        <v>1689</v>
      </c>
      <c r="I4486" s="51">
        <f>ROUND(H4486*G4486,2)</f>
        <v>0.27</v>
      </c>
    </row>
    <row r="4487" spans="1:9" s="11" customFormat="1" ht="9.9499999999999993" customHeight="1">
      <c r="E4487" s="194" t="s">
        <v>1690</v>
      </c>
      <c r="F4487" s="231" t="s">
        <v>645</v>
      </c>
      <c r="G4487" s="260">
        <v>0.08</v>
      </c>
      <c r="H4487" s="258" t="s">
        <v>1691</v>
      </c>
      <c r="I4487" s="51">
        <f>ROUND(H4487*G4487,2)</f>
        <v>2.5099999999999998</v>
      </c>
    </row>
    <row r="4488" spans="1:9" s="11" customFormat="1" ht="13.7" customHeight="1">
      <c r="A4488" s="135"/>
      <c r="B4488" s="16"/>
      <c r="C4488" s="16"/>
      <c r="D4488" s="16"/>
      <c r="E4488" s="50" t="s">
        <v>1685</v>
      </c>
      <c r="F4488" s="216" t="s">
        <v>464</v>
      </c>
      <c r="G4488" s="147">
        <v>0.2</v>
      </c>
      <c r="H4488" s="214">
        <v>19.940000000000001</v>
      </c>
      <c r="I4488" s="51">
        <f>ROUND(H4488*G4488,2)</f>
        <v>3.99</v>
      </c>
    </row>
    <row r="4489" spans="1:9" s="11" customFormat="1" ht="13.7" customHeight="1">
      <c r="A4489" s="135"/>
      <c r="B4489" s="16"/>
      <c r="C4489" s="16"/>
      <c r="D4489" s="16"/>
      <c r="E4489" s="124"/>
      <c r="F4489" s="177" t="s">
        <v>451</v>
      </c>
      <c r="G4489" s="178"/>
      <c r="H4489" s="179"/>
      <c r="I4489" s="200">
        <f>SUM(I4486:I4488)</f>
        <v>6.77</v>
      </c>
    </row>
    <row r="4490" spans="1:9" s="11" customFormat="1" ht="17.649999999999999" customHeight="1">
      <c r="A4490" s="196">
        <v>4608</v>
      </c>
      <c r="B4490" s="110" t="s">
        <v>417</v>
      </c>
      <c r="C4490" s="110" t="s">
        <v>12</v>
      </c>
      <c r="D4490" s="132">
        <v>102213</v>
      </c>
      <c r="E4490" s="111" t="str">
        <f>VLOOKUP(D4490,SERVIÇOS_AGOST!$A$7:$D$7425,2,0)</f>
        <v>PINTURA VERNIZ (INCOLOR) ALQUÍDICO EM MADEIRA, USO INTERNO E EXTERNO, 2 DEMÃOS. AF_01/2021</v>
      </c>
      <c r="F4490" s="112" t="str">
        <f>VLOOKUP(D4490,SERVIÇOS_AGOST!$A$7:$D$7425,3,0)</f>
        <v>M2</v>
      </c>
      <c r="G4490" s="129">
        <f>VLOOKUP(D4490,SERVIÇOS_AGOST!$A$7:$D$7425,4,0)</f>
        <v>15.25</v>
      </c>
      <c r="H4490" s="114">
        <v>15.25</v>
      </c>
      <c r="I4490" s="115"/>
    </row>
    <row r="4491" spans="1:9" s="11" customFormat="1" ht="13.7" customHeight="1">
      <c r="A4491" s="135"/>
      <c r="B4491" s="16"/>
      <c r="C4491" s="16"/>
      <c r="D4491" s="16"/>
      <c r="E4491" s="50" t="s">
        <v>1688</v>
      </c>
      <c r="F4491" s="216" t="s">
        <v>645</v>
      </c>
      <c r="G4491" s="147">
        <v>2.7099999999999999E-2</v>
      </c>
      <c r="H4491" s="119" t="s">
        <v>1689</v>
      </c>
      <c r="I4491" s="51">
        <f>ROUND(H4491*G4491,2)</f>
        <v>0.54</v>
      </c>
    </row>
    <row r="4492" spans="1:9" s="11" customFormat="1" ht="17.649999999999999" customHeight="1">
      <c r="A4492" s="135"/>
      <c r="B4492" s="16"/>
      <c r="C4492" s="16"/>
      <c r="D4492" s="16"/>
      <c r="E4492" s="50" t="s">
        <v>1690</v>
      </c>
      <c r="F4492" s="216" t="s">
        <v>645</v>
      </c>
      <c r="G4492" s="147">
        <v>0.15</v>
      </c>
      <c r="H4492" s="119" t="s">
        <v>1691</v>
      </c>
      <c r="I4492" s="51">
        <f>ROUND(H4492*G4492,2)</f>
        <v>4.71</v>
      </c>
    </row>
    <row r="4493" spans="1:9" s="11" customFormat="1" ht="13.7" customHeight="1">
      <c r="E4493" s="194" t="s">
        <v>1685</v>
      </c>
      <c r="F4493" s="231" t="s">
        <v>464</v>
      </c>
      <c r="G4493" s="260">
        <v>0.4</v>
      </c>
      <c r="H4493" s="263">
        <v>19.940000000000001</v>
      </c>
      <c r="I4493" s="51">
        <f>ROUND(H4493*G4493,2)</f>
        <v>7.98</v>
      </c>
    </row>
    <row r="4494" spans="1:9" s="11" customFormat="1" ht="13.7" customHeight="1">
      <c r="A4494" s="135"/>
      <c r="B4494" s="16"/>
      <c r="C4494" s="16"/>
      <c r="D4494" s="16"/>
      <c r="E4494" s="124"/>
      <c r="F4494" s="177" t="s">
        <v>451</v>
      </c>
      <c r="G4494" s="178"/>
      <c r="H4494" s="179"/>
      <c r="I4494" s="200">
        <f>SUM(I4491:I4493)</f>
        <v>13.23</v>
      </c>
    </row>
    <row r="4495" spans="1:9" s="11" customFormat="1" ht="17.649999999999999" customHeight="1">
      <c r="A4495" s="196">
        <v>4609</v>
      </c>
      <c r="B4495" s="110" t="s">
        <v>417</v>
      </c>
      <c r="C4495" s="110" t="s">
        <v>12</v>
      </c>
      <c r="D4495" s="132">
        <v>102208</v>
      </c>
      <c r="E4495" s="111" t="str">
        <f>VLOOKUP(D4495,SERVIÇOS_AGOST!$A$7:$D$7425,2,0)</f>
        <v>PINTURA TINTA DE ACABAMENTO (PIGMENTADA) ESMALTE SINTÉTICO FOSCO EM MADEIRA, 1 DEMÃO. AF_01/2021</v>
      </c>
      <c r="F4495" s="112" t="str">
        <f>VLOOKUP(D4495,SERVIÇOS_AGOST!$A$7:$D$7425,3,0)</f>
        <v>M2</v>
      </c>
      <c r="G4495" s="129">
        <f>VLOOKUP(D4495,SERVIÇOS_AGOST!$A$7:$D$7425,4,0)</f>
        <v>6.45</v>
      </c>
      <c r="H4495" s="114">
        <v>6.45</v>
      </c>
      <c r="I4495" s="115"/>
    </row>
    <row r="4496" spans="1:9" s="11" customFormat="1" ht="13.7" customHeight="1">
      <c r="A4496" s="135"/>
      <c r="B4496" s="16"/>
      <c r="C4496" s="16"/>
      <c r="D4496" s="16"/>
      <c r="E4496" s="50" t="s">
        <v>1688</v>
      </c>
      <c r="F4496" s="216" t="s">
        <v>645</v>
      </c>
      <c r="G4496" s="147">
        <v>6.4999999999999997E-3</v>
      </c>
      <c r="H4496" s="119" t="s">
        <v>1689</v>
      </c>
      <c r="I4496" s="51">
        <f>ROUND(H4496*G4496,2)</f>
        <v>0.13</v>
      </c>
    </row>
    <row r="4497" spans="1:9" s="11" customFormat="1" ht="13.7" customHeight="1">
      <c r="A4497" s="135"/>
      <c r="B4497" s="16"/>
      <c r="C4497" s="16"/>
      <c r="D4497" s="16"/>
      <c r="E4497" s="50" t="s">
        <v>1692</v>
      </c>
      <c r="F4497" s="216" t="s">
        <v>645</v>
      </c>
      <c r="G4497" s="147">
        <v>0.06</v>
      </c>
      <c r="H4497" s="119" t="s">
        <v>1693</v>
      </c>
      <c r="I4497" s="51">
        <f>ROUND(H4497*G4497,2)</f>
        <v>2.38</v>
      </c>
    </row>
    <row r="4498" spans="1:9" s="11" customFormat="1" ht="13.7" customHeight="1">
      <c r="A4498" s="135"/>
      <c r="B4498" s="16"/>
      <c r="C4498" s="16"/>
      <c r="D4498" s="16"/>
      <c r="E4498" s="50" t="s">
        <v>1685</v>
      </c>
      <c r="F4498" s="216" t="s">
        <v>464</v>
      </c>
      <c r="G4498" s="147">
        <v>0.15</v>
      </c>
      <c r="H4498" s="214">
        <v>19.940000000000001</v>
      </c>
      <c r="I4498" s="51">
        <f>ROUND(H4498*G4498,2)</f>
        <v>2.99</v>
      </c>
    </row>
    <row r="4499" spans="1:9" s="11" customFormat="1" ht="20.100000000000001" customHeight="1">
      <c r="F4499" s="177" t="s">
        <v>451</v>
      </c>
      <c r="G4499" s="178"/>
      <c r="H4499" s="179"/>
      <c r="I4499" s="200">
        <f>SUM(I4496:I4498)</f>
        <v>5.5</v>
      </c>
    </row>
    <row r="4500" spans="1:9" s="11" customFormat="1" ht="17.649999999999999" customHeight="1">
      <c r="A4500" s="196">
        <v>4610</v>
      </c>
      <c r="B4500" s="110" t="s">
        <v>417</v>
      </c>
      <c r="C4500" s="110" t="s">
        <v>12</v>
      </c>
      <c r="D4500" s="132">
        <v>102209</v>
      </c>
      <c r="E4500" s="111" t="str">
        <f>VLOOKUP(D4500,SERVIÇOS_AGOST!$A$7:$D$7425,2,0)</f>
        <v>PINTURA TINTA DE ACABAMENTO (PIGMENTADA) ESMALTE SINTÉTICO ACETINADO EM MADEIRA, 1 DEMÃO. AF_01/2021</v>
      </c>
      <c r="F4500" s="112" t="str">
        <f>VLOOKUP(D4500,SERVIÇOS_AGOST!$A$7:$D$7425,3,0)</f>
        <v>M2</v>
      </c>
      <c r="G4500" s="129">
        <f>VLOOKUP(D4500,SERVIÇOS_AGOST!$A$7:$D$7425,4,0)</f>
        <v>6.71</v>
      </c>
      <c r="H4500" s="114">
        <v>6.71</v>
      </c>
      <c r="I4500" s="115"/>
    </row>
    <row r="4501" spans="1:9" s="11" customFormat="1" ht="13.7" customHeight="1">
      <c r="A4501" s="135"/>
      <c r="B4501" s="16"/>
      <c r="C4501" s="16"/>
      <c r="D4501" s="16"/>
      <c r="E4501" s="50" t="s">
        <v>1688</v>
      </c>
      <c r="F4501" s="216" t="s">
        <v>645</v>
      </c>
      <c r="G4501" s="147">
        <v>7.0000000000000001E-3</v>
      </c>
      <c r="H4501" s="119" t="s">
        <v>1689</v>
      </c>
      <c r="I4501" s="51">
        <f>ROUND(H4501*G4501,2)</f>
        <v>0.14000000000000001</v>
      </c>
    </row>
    <row r="4502" spans="1:9" s="11" customFormat="1" ht="13.7" customHeight="1">
      <c r="A4502" s="135"/>
      <c r="B4502" s="16"/>
      <c r="C4502" s="16"/>
      <c r="D4502" s="16"/>
      <c r="E4502" s="50" t="s">
        <v>1694</v>
      </c>
      <c r="F4502" s="216" t="s">
        <v>645</v>
      </c>
      <c r="G4502" s="147">
        <v>0.06</v>
      </c>
      <c r="H4502" s="119" t="s">
        <v>1695</v>
      </c>
      <c r="I4502" s="51">
        <f>ROUND(H4502*G4502,2)</f>
        <v>2.4300000000000002</v>
      </c>
    </row>
    <row r="4503" spans="1:9" s="11" customFormat="1" ht="13.7" customHeight="1">
      <c r="A4503" s="135"/>
      <c r="B4503" s="16"/>
      <c r="C4503" s="16"/>
      <c r="D4503" s="16"/>
      <c r="E4503" s="50" t="s">
        <v>1685</v>
      </c>
      <c r="F4503" s="216" t="s">
        <v>464</v>
      </c>
      <c r="G4503" s="147">
        <v>0.15</v>
      </c>
      <c r="H4503" s="214">
        <v>19.940000000000001</v>
      </c>
      <c r="I4503" s="51">
        <f>ROUND(H4503*G4503,2)</f>
        <v>2.99</v>
      </c>
    </row>
    <row r="4504" spans="1:9" s="11" customFormat="1" ht="13.7" customHeight="1">
      <c r="A4504" s="135"/>
      <c r="B4504" s="16"/>
      <c r="C4504" s="16"/>
      <c r="D4504" s="16"/>
      <c r="E4504" s="124"/>
      <c r="F4504" s="177" t="s">
        <v>451</v>
      </c>
      <c r="G4504" s="178"/>
      <c r="H4504" s="179"/>
      <c r="I4504" s="200">
        <f>SUM(I4501:I4503)</f>
        <v>5.5600000000000005</v>
      </c>
    </row>
    <row r="4505" spans="1:9" s="11" customFormat="1" ht="20.100000000000001" customHeight="1">
      <c r="A4505" s="196">
        <v>4611</v>
      </c>
      <c r="B4505" s="110" t="s">
        <v>417</v>
      </c>
      <c r="C4505" s="110" t="s">
        <v>12</v>
      </c>
      <c r="D4505" s="132">
        <v>102210</v>
      </c>
      <c r="E4505" s="111" t="str">
        <f>VLOOKUP(D4505,SERVIÇOS_AGOST!$A$7:$D$7425,2,0)</f>
        <v>PINTURA TINTA DE ACABAMENTO (PIGMENTADA) ESMALTE SINTÉTICO BRILHANTE EM MADEIRA, 1 DEMÃO. AF_01/2021</v>
      </c>
      <c r="F4505" s="112" t="str">
        <f>VLOOKUP(D4505,SERVIÇOS_AGOST!$A$7:$D$7425,3,0)</f>
        <v>M2</v>
      </c>
      <c r="G4505" s="129">
        <f>VLOOKUP(D4505,SERVIÇOS_AGOST!$A$7:$D$7425,4,0)</f>
        <v>6.31</v>
      </c>
      <c r="H4505" s="114">
        <v>6.31</v>
      </c>
      <c r="I4505" s="115"/>
    </row>
    <row r="4506" spans="1:9" s="11" customFormat="1" ht="13.7" customHeight="1">
      <c r="A4506" s="135"/>
      <c r="B4506" s="16"/>
      <c r="C4506" s="16"/>
      <c r="D4506" s="16"/>
      <c r="E4506" s="50" t="s">
        <v>1688</v>
      </c>
      <c r="F4506" s="216" t="s">
        <v>645</v>
      </c>
      <c r="G4506" s="147">
        <v>6.3E-3</v>
      </c>
      <c r="H4506" s="119" t="s">
        <v>1689</v>
      </c>
      <c r="I4506" s="51">
        <f>ROUND(H4506*G4506,2)</f>
        <v>0.13</v>
      </c>
    </row>
    <row r="4507" spans="1:9" s="11" customFormat="1" ht="13.7" customHeight="1">
      <c r="A4507" s="135"/>
      <c r="B4507" s="16"/>
      <c r="C4507" s="16"/>
      <c r="D4507" s="16"/>
      <c r="E4507" s="50" t="s">
        <v>1696</v>
      </c>
      <c r="F4507" s="216" t="s">
        <v>645</v>
      </c>
      <c r="G4507" s="147">
        <v>0.05</v>
      </c>
      <c r="H4507" s="119" t="s">
        <v>1697</v>
      </c>
      <c r="I4507" s="51">
        <f>ROUND(H4507*G4507,2)</f>
        <v>1.96</v>
      </c>
    </row>
    <row r="4508" spans="1:9" s="11" customFormat="1" ht="13.7" customHeight="1">
      <c r="A4508" s="135"/>
      <c r="B4508" s="16"/>
      <c r="C4508" s="16"/>
      <c r="D4508" s="16"/>
      <c r="E4508" s="50" t="s">
        <v>1685</v>
      </c>
      <c r="F4508" s="216" t="s">
        <v>464</v>
      </c>
      <c r="G4508" s="147">
        <v>0.15</v>
      </c>
      <c r="H4508" s="214">
        <v>19.940000000000001</v>
      </c>
      <c r="I4508" s="51">
        <f>ROUND(H4508*G4508,2)</f>
        <v>2.99</v>
      </c>
    </row>
    <row r="4509" spans="1:9" s="11" customFormat="1" ht="13.7" customHeight="1">
      <c r="A4509" s="135"/>
      <c r="B4509" s="16"/>
      <c r="C4509" s="16"/>
      <c r="D4509" s="16"/>
      <c r="E4509" s="124"/>
      <c r="F4509" s="177" t="s">
        <v>451</v>
      </c>
      <c r="G4509" s="178"/>
      <c r="H4509" s="179"/>
      <c r="I4509" s="200">
        <f>SUM(I4506:I4508)</f>
        <v>5.08</v>
      </c>
    </row>
    <row r="4510" spans="1:9" s="11" customFormat="1" ht="17.649999999999999" customHeight="1">
      <c r="A4510" s="196">
        <v>4612</v>
      </c>
      <c r="B4510" s="110" t="s">
        <v>417</v>
      </c>
      <c r="C4510" s="110" t="s">
        <v>12</v>
      </c>
      <c r="D4510" s="132">
        <v>102217</v>
      </c>
      <c r="E4510" s="111" t="str">
        <f>VLOOKUP(D4510,SERVIÇOS_AGOST!$A$7:$D$7425,2,0)</f>
        <v>PINTURA TINTA DE ACABAMENTO (PIGMENTADA) A ÓLEO EM MADEIRA, 2 DEMÃOS. AF_01/2021</v>
      </c>
      <c r="F4510" s="112" t="str">
        <f>VLOOKUP(D4510,SERVIÇOS_AGOST!$A$7:$D$7425,3,0)</f>
        <v>M2</v>
      </c>
      <c r="G4510" s="129">
        <f>VLOOKUP(D4510,SERVIÇOS_AGOST!$A$7:$D$7425,4,0)</f>
        <v>13.69</v>
      </c>
      <c r="H4510" s="114">
        <v>13.69</v>
      </c>
      <c r="I4510" s="115"/>
    </row>
    <row r="4511" spans="1:9" s="11" customFormat="1" ht="13.7" customHeight="1">
      <c r="A4511" s="135"/>
      <c r="B4511" s="16"/>
      <c r="C4511" s="16"/>
      <c r="D4511" s="16"/>
      <c r="E4511" s="50" t="s">
        <v>1688</v>
      </c>
      <c r="F4511" s="216" t="s">
        <v>645</v>
      </c>
      <c r="G4511" s="147">
        <v>2.1299999999999999E-2</v>
      </c>
      <c r="H4511" s="119" t="s">
        <v>1689</v>
      </c>
      <c r="I4511" s="51">
        <f>ROUND(H4511*G4511,2)</f>
        <v>0.43</v>
      </c>
    </row>
    <row r="4512" spans="1:9" s="11" customFormat="1" ht="13.7" customHeight="1">
      <c r="A4512" s="135"/>
      <c r="B4512" s="16"/>
      <c r="C4512" s="16"/>
      <c r="D4512" s="16"/>
      <c r="E4512" s="50" t="s">
        <v>1698</v>
      </c>
      <c r="F4512" s="216" t="s">
        <v>645</v>
      </c>
      <c r="G4512" s="147">
        <v>0.18</v>
      </c>
      <c r="H4512" s="119" t="s">
        <v>1699</v>
      </c>
      <c r="I4512" s="51">
        <f>ROUND(H4512*G4512,2)</f>
        <v>4.91</v>
      </c>
    </row>
    <row r="4513" spans="1:9" s="11" customFormat="1" ht="13.7" customHeight="1">
      <c r="A4513" s="135"/>
      <c r="B4513" s="16"/>
      <c r="C4513" s="16"/>
      <c r="D4513" s="16"/>
      <c r="E4513" s="50" t="s">
        <v>1685</v>
      </c>
      <c r="F4513" s="216" t="s">
        <v>464</v>
      </c>
      <c r="G4513" s="147">
        <v>0.3</v>
      </c>
      <c r="H4513" s="214">
        <v>19.940000000000001</v>
      </c>
      <c r="I4513" s="51">
        <f>ROUND(H4513*G4513,2)</f>
        <v>5.98</v>
      </c>
    </row>
    <row r="4514" spans="1:9" s="11" customFormat="1" ht="13.7" customHeight="1">
      <c r="A4514" s="135"/>
      <c r="B4514" s="16"/>
      <c r="C4514" s="16"/>
      <c r="D4514" s="16"/>
      <c r="E4514" s="124"/>
      <c r="F4514" s="177" t="s">
        <v>451</v>
      </c>
      <c r="G4514" s="178"/>
      <c r="H4514" s="179"/>
      <c r="I4514" s="200">
        <f>SUM(I4511:I4513)</f>
        <v>11.32</v>
      </c>
    </row>
    <row r="4515" spans="1:9" s="11" customFormat="1" ht="17.649999999999999" customHeight="1">
      <c r="A4515" s="196">
        <v>4613</v>
      </c>
      <c r="B4515" s="110" t="s">
        <v>417</v>
      </c>
      <c r="C4515" s="110" t="s">
        <v>12</v>
      </c>
      <c r="D4515" s="132">
        <v>102215</v>
      </c>
      <c r="E4515" s="111" t="str">
        <f>VLOOKUP(D4515,SERVIÇOS_AGOST!$A$7:$D$7425,2,0)</f>
        <v>PINTURA VERNIZ (INCOLOR) POLIURETÂNICO (RESINA ALQUÍDICA MODIFICADA) EM MADEIRA, 2 DEMÃOS. AF_01/2021</v>
      </c>
      <c r="F4515" s="112" t="str">
        <f>VLOOKUP(D4515,SERVIÇOS_AGOST!$A$7:$D$7425,3,0)</f>
        <v>M2</v>
      </c>
      <c r="G4515" s="129">
        <f>VLOOKUP(D4515,SERVIÇOS_AGOST!$A$7:$D$7425,4,0)</f>
        <v>14.06</v>
      </c>
      <c r="H4515" s="114">
        <v>14.06</v>
      </c>
      <c r="I4515" s="115"/>
    </row>
    <row r="4516" spans="1:9" s="11" customFormat="1" ht="13.7" customHeight="1">
      <c r="A4516" s="135"/>
      <c r="B4516" s="16"/>
      <c r="C4516" s="16"/>
      <c r="D4516" s="16"/>
      <c r="E4516" s="50" t="s">
        <v>1688</v>
      </c>
      <c r="F4516" s="216" t="s">
        <v>645</v>
      </c>
      <c r="G4516" s="147">
        <v>1.3299999999999999E-2</v>
      </c>
      <c r="H4516" s="119" t="s">
        <v>1689</v>
      </c>
      <c r="I4516" s="51">
        <f>ROUND(H4516*G4516,2)</f>
        <v>0.27</v>
      </c>
    </row>
    <row r="4517" spans="1:9" s="11" customFormat="1" ht="17.649999999999999" customHeight="1">
      <c r="A4517" s="135"/>
      <c r="B4517" s="16"/>
      <c r="C4517" s="16"/>
      <c r="D4517" s="16"/>
      <c r="E4517" s="50" t="s">
        <v>1700</v>
      </c>
      <c r="F4517" s="216" t="s">
        <v>645</v>
      </c>
      <c r="G4517" s="147">
        <v>0.1</v>
      </c>
      <c r="H4517" s="119" t="s">
        <v>1701</v>
      </c>
      <c r="I4517" s="51">
        <f>ROUND(H4517*G4517,2)</f>
        <v>3.53</v>
      </c>
    </row>
    <row r="4518" spans="1:9" s="11" customFormat="1" ht="13.7" customHeight="1">
      <c r="A4518" s="135"/>
      <c r="B4518" s="16"/>
      <c r="C4518" s="16"/>
      <c r="D4518" s="16"/>
      <c r="E4518" s="50" t="s">
        <v>1685</v>
      </c>
      <c r="F4518" s="216" t="s">
        <v>464</v>
      </c>
      <c r="G4518" s="147">
        <v>0.4</v>
      </c>
      <c r="H4518" s="214">
        <v>19.940000000000001</v>
      </c>
      <c r="I4518" s="51">
        <f>ROUND(H4518*G4518,2)</f>
        <v>7.98</v>
      </c>
    </row>
    <row r="4519" spans="1:9" s="11" customFormat="1" ht="13.7" customHeight="1">
      <c r="A4519" s="135"/>
      <c r="B4519" s="16"/>
      <c r="C4519" s="16"/>
      <c r="D4519" s="16"/>
      <c r="E4519" s="124"/>
      <c r="F4519" s="177" t="s">
        <v>451</v>
      </c>
      <c r="G4519" s="178"/>
      <c r="H4519" s="179"/>
      <c r="I4519" s="200">
        <f>SUM(I4516:I4518)</f>
        <v>11.780000000000001</v>
      </c>
    </row>
    <row r="4520" spans="1:9" s="11" customFormat="1" ht="17.649999999999999" customHeight="1">
      <c r="A4520" s="196">
        <v>4614</v>
      </c>
      <c r="B4520" s="110" t="s">
        <v>417</v>
      </c>
      <c r="C4520" s="110" t="s">
        <v>12</v>
      </c>
      <c r="D4520" s="132">
        <v>102227</v>
      </c>
      <c r="E4520" s="111" t="str">
        <f>VLOOKUP(D4520,SERVIÇOS_AGOST!$A$7:$D$7425,2,0)</f>
        <v>PINTURA TINTA DE ACABAMENTO (PIGMENTADA) A ÓLEO EM MADEIRA, 3 DEMÃOS. AF_01/2021</v>
      </c>
      <c r="F4520" s="112" t="str">
        <f>VLOOKUP(D4520,SERVIÇOS_AGOST!$A$7:$D$7425,3,0)</f>
        <v>M2</v>
      </c>
      <c r="G4520" s="129">
        <f>VLOOKUP(D4520,SERVIÇOS_AGOST!$A$7:$D$7425,4,0)</f>
        <v>20.55</v>
      </c>
      <c r="H4520" s="114">
        <v>20.55</v>
      </c>
      <c r="I4520" s="115"/>
    </row>
    <row r="4521" spans="1:9" s="11" customFormat="1" ht="13.7" customHeight="1">
      <c r="E4521" s="194" t="s">
        <v>1688</v>
      </c>
      <c r="F4521" s="231" t="s">
        <v>645</v>
      </c>
      <c r="G4521" s="257" t="s">
        <v>1702</v>
      </c>
      <c r="H4521" s="258" t="s">
        <v>1689</v>
      </c>
      <c r="I4521" s="51">
        <f>ROUND(H4521*G4521,2)</f>
        <v>0.64</v>
      </c>
    </row>
    <row r="4522" spans="1:9" s="11" customFormat="1" ht="13.7" customHeight="1">
      <c r="A4522" s="135"/>
      <c r="B4522" s="16"/>
      <c r="C4522" s="16"/>
      <c r="D4522" s="16"/>
      <c r="E4522" s="50" t="s">
        <v>1698</v>
      </c>
      <c r="F4522" s="216" t="s">
        <v>645</v>
      </c>
      <c r="G4522" s="147">
        <v>0.3</v>
      </c>
      <c r="H4522" s="119" t="s">
        <v>1699</v>
      </c>
      <c r="I4522" s="51">
        <f>ROUND(H4522*G4522,2)</f>
        <v>8.18</v>
      </c>
    </row>
    <row r="4523" spans="1:9" s="11" customFormat="1" ht="13.7" customHeight="1">
      <c r="A4523" s="135"/>
      <c r="B4523" s="16"/>
      <c r="C4523" s="16"/>
      <c r="D4523" s="16"/>
      <c r="E4523" s="50" t="s">
        <v>1685</v>
      </c>
      <c r="F4523" s="216" t="s">
        <v>464</v>
      </c>
      <c r="G4523" s="147">
        <v>0.45</v>
      </c>
      <c r="H4523" s="214">
        <v>19.940000000000001</v>
      </c>
      <c r="I4523" s="51">
        <f>ROUND(H4523*G4523,2)</f>
        <v>8.9700000000000006</v>
      </c>
    </row>
    <row r="4524" spans="1:9" s="11" customFormat="1" ht="13.7" customHeight="1">
      <c r="A4524" s="135"/>
      <c r="B4524" s="16"/>
      <c r="C4524" s="16"/>
      <c r="D4524" s="16"/>
      <c r="E4524" s="124"/>
      <c r="F4524" s="177" t="s">
        <v>451</v>
      </c>
      <c r="G4524" s="178"/>
      <c r="H4524" s="179"/>
      <c r="I4524" s="200">
        <f>SUM(I4521:I4523)</f>
        <v>17.79</v>
      </c>
    </row>
    <row r="4525" spans="1:9" s="11" customFormat="1" ht="17.649999999999999" customHeight="1">
      <c r="A4525" s="196">
        <v>4615</v>
      </c>
      <c r="B4525" s="110" t="s">
        <v>417</v>
      </c>
      <c r="C4525" s="110" t="s">
        <v>12</v>
      </c>
      <c r="D4525" s="132">
        <v>102223</v>
      </c>
      <c r="E4525" s="111" t="str">
        <f>VLOOKUP(D4525,SERVIÇOS_AGOST!$A$7:$D$7425,2,0)</f>
        <v>PINTURA VERNIZ (INCOLOR) ALQUÍDICO EM MADEIRA, USO INTERNO E EXTERNO, 3 DEMÃOS. AF_01/2021</v>
      </c>
      <c r="F4525" s="112" t="str">
        <f>VLOOKUP(D4525,SERVIÇOS_AGOST!$A$7:$D$7425,3,0)</f>
        <v>M2</v>
      </c>
      <c r="G4525" s="129">
        <f>VLOOKUP(D4525,SERVIÇOS_AGOST!$A$7:$D$7425,4,0)</f>
        <v>22.87</v>
      </c>
      <c r="H4525" s="114">
        <v>22.87</v>
      </c>
      <c r="I4525" s="115"/>
    </row>
    <row r="4526" spans="1:9" s="11" customFormat="1" ht="13.7" customHeight="1">
      <c r="A4526" s="135"/>
      <c r="B4526" s="16"/>
      <c r="C4526" s="16"/>
      <c r="D4526" s="16"/>
      <c r="E4526" s="50" t="s">
        <v>1688</v>
      </c>
      <c r="F4526" s="216" t="s">
        <v>645</v>
      </c>
      <c r="G4526" s="147">
        <v>4.0599999999999997E-2</v>
      </c>
      <c r="H4526" s="119" t="s">
        <v>1689</v>
      </c>
      <c r="I4526" s="51">
        <f>ROUND(H4526*G4526,2)</f>
        <v>0.81</v>
      </c>
    </row>
    <row r="4527" spans="1:9" s="11" customFormat="1" ht="20.100000000000001" customHeight="1">
      <c r="E4527" s="194" t="s">
        <v>1690</v>
      </c>
      <c r="F4527" s="231" t="s">
        <v>645</v>
      </c>
      <c r="G4527" s="260">
        <v>0.25</v>
      </c>
      <c r="H4527" s="264" t="s">
        <v>1691</v>
      </c>
      <c r="I4527" s="51">
        <f>ROUND(H4527*G4527,2)</f>
        <v>7.84</v>
      </c>
    </row>
    <row r="4528" spans="1:9" s="11" customFormat="1" ht="13.7" customHeight="1">
      <c r="A4528" s="135"/>
      <c r="B4528" s="16"/>
      <c r="C4528" s="16"/>
      <c r="D4528" s="16"/>
      <c r="E4528" s="50" t="s">
        <v>1685</v>
      </c>
      <c r="F4528" s="216" t="s">
        <v>464</v>
      </c>
      <c r="G4528" s="147">
        <v>0.55000000000000004</v>
      </c>
      <c r="H4528" s="265">
        <v>19.940000000000001</v>
      </c>
      <c r="I4528" s="51">
        <f>ROUND(H4528*G4528,2)</f>
        <v>10.97</v>
      </c>
    </row>
    <row r="4529" spans="1:9" s="11" customFormat="1" ht="13.7" customHeight="1">
      <c r="A4529" s="135"/>
      <c r="B4529" s="16"/>
      <c r="C4529" s="16"/>
      <c r="D4529" s="16"/>
      <c r="E4529" s="124"/>
      <c r="F4529" s="177" t="s">
        <v>451</v>
      </c>
      <c r="G4529" s="178"/>
      <c r="H4529" s="179"/>
      <c r="I4529" s="200">
        <f>SUM(I4526:I4528)</f>
        <v>19.62</v>
      </c>
    </row>
    <row r="4530" spans="1:9" s="11" customFormat="1" ht="17.649999999999999" customHeight="1">
      <c r="A4530" s="196">
        <v>4616</v>
      </c>
      <c r="B4530" s="110" t="s">
        <v>417</v>
      </c>
      <c r="C4530" s="110" t="s">
        <v>12</v>
      </c>
      <c r="D4530" s="132">
        <v>88414</v>
      </c>
      <c r="E4530" s="111" t="str">
        <f>VLOOKUP(D4530,SERVIÇOS_AGOST!$A$7:$D$7425,2,0)</f>
        <v>APLICAÇÃO MANUAL DE FUNDO SELADOR ACRÍLICO EM SUPERFÍCIES INTERNAS DA SACADA DE EDIFÍCIOS DE MÚLTIPLOS PAVIMENTOS. AF_06/2014</v>
      </c>
      <c r="F4530" s="112" t="str">
        <f>VLOOKUP(D4530,SERVIÇOS_AGOST!$A$7:$D$7425,3,0)</f>
        <v>M2</v>
      </c>
      <c r="G4530" s="129">
        <f>VLOOKUP(D4530,SERVIÇOS_AGOST!$A$7:$D$7425,4,0)</f>
        <v>3.72</v>
      </c>
      <c r="H4530" s="114">
        <v>3.72</v>
      </c>
      <c r="I4530" s="115"/>
    </row>
    <row r="4531" spans="1:9" s="11" customFormat="1" ht="13.7" customHeight="1">
      <c r="A4531" s="135"/>
      <c r="B4531" s="16"/>
      <c r="C4531" s="16"/>
      <c r="D4531" s="16"/>
      <c r="E4531" s="50" t="s">
        <v>1703</v>
      </c>
      <c r="F4531" s="216" t="s">
        <v>645</v>
      </c>
      <c r="G4531" s="147">
        <v>0.16</v>
      </c>
      <c r="H4531" s="119" t="s">
        <v>1704</v>
      </c>
      <c r="I4531" s="51">
        <f>ROUND(H4531*G4531,2)</f>
        <v>1.4</v>
      </c>
    </row>
    <row r="4532" spans="1:9" s="11" customFormat="1" ht="13.7" customHeight="1">
      <c r="A4532" s="135"/>
      <c r="B4532" s="16"/>
      <c r="C4532" s="16"/>
      <c r="D4532" s="16"/>
      <c r="E4532" s="50" t="s">
        <v>1685</v>
      </c>
      <c r="F4532" s="216" t="s">
        <v>464</v>
      </c>
      <c r="G4532" s="147">
        <v>0.08</v>
      </c>
      <c r="H4532" s="214">
        <v>19.940000000000001</v>
      </c>
      <c r="I4532" s="51">
        <f>ROUND(H4532*G4532,2)</f>
        <v>1.6</v>
      </c>
    </row>
    <row r="4533" spans="1:9" s="11" customFormat="1" ht="13.7" customHeight="1">
      <c r="E4533" s="194" t="s">
        <v>483</v>
      </c>
      <c r="F4533" s="231" t="s">
        <v>464</v>
      </c>
      <c r="G4533" s="259">
        <v>0.02</v>
      </c>
      <c r="H4533" s="133" t="s">
        <v>485</v>
      </c>
      <c r="I4533" s="51">
        <f>ROUND(H4533*G4533,2)</f>
        <v>0.28999999999999998</v>
      </c>
    </row>
    <row r="4534" spans="1:9" s="11" customFormat="1" ht="13.7" customHeight="1">
      <c r="A4534" s="135"/>
      <c r="B4534" s="16"/>
      <c r="C4534" s="16"/>
      <c r="D4534" s="16"/>
      <c r="E4534" s="124"/>
      <c r="F4534" s="177" t="s">
        <v>451</v>
      </c>
      <c r="G4534" s="178"/>
      <c r="H4534" s="179"/>
      <c r="I4534" s="200">
        <f>SUM(I4531:I4533)</f>
        <v>3.29</v>
      </c>
    </row>
    <row r="4535" spans="1:9" s="11" customFormat="1" ht="17.649999999999999" customHeight="1">
      <c r="A4535" s="196">
        <v>4617</v>
      </c>
      <c r="B4535" s="110" t="s">
        <v>417</v>
      </c>
      <c r="C4535" s="110" t="s">
        <v>12</v>
      </c>
      <c r="D4535" s="132">
        <v>102218</v>
      </c>
      <c r="E4535" s="111" t="str">
        <f>VLOOKUP(D4535,SERVIÇOS_AGOST!$A$7:$D$7425,2,0)</f>
        <v>PINTURA TINTA DE ACABAMENTO (PIGMENTADA) ESMALTE SINTÉTICO FOSCO EM MADEIRA, 2 DEMÃOS. AF_01/2021</v>
      </c>
      <c r="F4535" s="112" t="str">
        <f>VLOOKUP(D4535,SERVIÇOS_AGOST!$A$7:$D$7425,3,0)</f>
        <v>M2</v>
      </c>
      <c r="G4535" s="129">
        <f>VLOOKUP(D4535,SERVIÇOS_AGOST!$A$7:$D$7425,4,0)</f>
        <v>12.9</v>
      </c>
      <c r="H4535" s="114">
        <v>12.9</v>
      </c>
      <c r="I4535" s="115"/>
    </row>
    <row r="4536" spans="1:9" s="11" customFormat="1" ht="13.7" customHeight="1">
      <c r="A4536" s="135"/>
      <c r="B4536" s="16"/>
      <c r="C4536" s="16"/>
      <c r="D4536" s="16"/>
      <c r="E4536" s="50" t="s">
        <v>1688</v>
      </c>
      <c r="F4536" s="216" t="s">
        <v>645</v>
      </c>
      <c r="G4536" s="147">
        <v>1.2999999999999999E-2</v>
      </c>
      <c r="H4536" s="119" t="s">
        <v>1689</v>
      </c>
      <c r="I4536" s="51">
        <f>ROUND(H4536*G4536,2)</f>
        <v>0.26</v>
      </c>
    </row>
    <row r="4537" spans="1:9" s="11" customFormat="1" ht="13.7" customHeight="1">
      <c r="A4537" s="135"/>
      <c r="B4537" s="16"/>
      <c r="C4537" s="16"/>
      <c r="D4537" s="16"/>
      <c r="E4537" s="50" t="s">
        <v>1692</v>
      </c>
      <c r="F4537" s="216" t="s">
        <v>645</v>
      </c>
      <c r="G4537" s="147">
        <v>0.1</v>
      </c>
      <c r="H4537" s="119" t="s">
        <v>1693</v>
      </c>
      <c r="I4537" s="51">
        <f>ROUND(H4537*G4537,2)</f>
        <v>3.97</v>
      </c>
    </row>
    <row r="4538" spans="1:9" s="11" customFormat="1" ht="13.7" customHeight="1">
      <c r="A4538" s="135"/>
      <c r="B4538" s="16"/>
      <c r="C4538" s="16"/>
      <c r="D4538" s="16"/>
      <c r="E4538" s="50" t="s">
        <v>1685</v>
      </c>
      <c r="F4538" s="216" t="s">
        <v>464</v>
      </c>
      <c r="G4538" s="147">
        <v>0.3</v>
      </c>
      <c r="H4538" s="214">
        <v>19.940000000000001</v>
      </c>
      <c r="I4538" s="51">
        <f>ROUND(H4538*G4538,2)</f>
        <v>5.98</v>
      </c>
    </row>
    <row r="4539" spans="1:9" s="11" customFormat="1" ht="20.100000000000001" customHeight="1">
      <c r="F4539" s="177" t="s">
        <v>451</v>
      </c>
      <c r="G4539" s="178"/>
      <c r="H4539" s="179"/>
      <c r="I4539" s="200">
        <f>SUM(I4536:I4538)</f>
        <v>10.210000000000001</v>
      </c>
    </row>
    <row r="4540" spans="1:9" s="11" customFormat="1" ht="17.649999999999999" customHeight="1">
      <c r="A4540" s="196">
        <v>4618</v>
      </c>
      <c r="B4540" s="110" t="s">
        <v>417</v>
      </c>
      <c r="C4540" s="110" t="s">
        <v>12</v>
      </c>
      <c r="D4540" s="132">
        <v>102219</v>
      </c>
      <c r="E4540" s="111" t="str">
        <f>VLOOKUP(D4540,SERVIÇOS_AGOST!$A$7:$D$7425,2,0)</f>
        <v>PINTURA TINTA DE ACABAMENTO (PIGMENTADA) ESMALTE SINTÉTICO ACETINADO EM MADEIRA, 2 DEMÃOS. AF_01/2021</v>
      </c>
      <c r="F4540" s="112" t="str">
        <f>VLOOKUP(D4540,SERVIÇOS_AGOST!$A$7:$D$7425,3,0)</f>
        <v>M2</v>
      </c>
      <c r="G4540" s="129">
        <f>VLOOKUP(D4540,SERVIÇOS_AGOST!$A$7:$D$7425,4,0)</f>
        <v>13.42</v>
      </c>
      <c r="H4540" s="114">
        <v>13.42</v>
      </c>
      <c r="I4540" s="115"/>
    </row>
    <row r="4541" spans="1:9" s="11" customFormat="1" ht="13.7" customHeight="1">
      <c r="A4541" s="135"/>
      <c r="B4541" s="16"/>
      <c r="C4541" s="16"/>
      <c r="D4541" s="16"/>
      <c r="E4541" s="50" t="s">
        <v>1688</v>
      </c>
      <c r="F4541" s="216" t="s">
        <v>645</v>
      </c>
      <c r="G4541" s="147">
        <v>1.4E-2</v>
      </c>
      <c r="H4541" s="119" t="s">
        <v>1689</v>
      </c>
      <c r="I4541" s="51">
        <f>ROUND(H4541*G4541,2)</f>
        <v>0.28000000000000003</v>
      </c>
    </row>
    <row r="4542" spans="1:9" s="11" customFormat="1" ht="13.7" customHeight="1">
      <c r="A4542" s="135"/>
      <c r="B4542" s="16"/>
      <c r="C4542" s="16"/>
      <c r="D4542" s="16"/>
      <c r="E4542" s="50" t="s">
        <v>1694</v>
      </c>
      <c r="F4542" s="216" t="s">
        <v>645</v>
      </c>
      <c r="G4542" s="147">
        <v>0.12</v>
      </c>
      <c r="H4542" s="119" t="s">
        <v>1695</v>
      </c>
      <c r="I4542" s="51">
        <f>ROUND(H4542*G4542,2)</f>
        <v>4.8499999999999996</v>
      </c>
    </row>
    <row r="4543" spans="1:9" s="11" customFormat="1" ht="13.7" customHeight="1">
      <c r="A4543" s="135"/>
      <c r="B4543" s="16"/>
      <c r="C4543" s="16"/>
      <c r="D4543" s="16"/>
      <c r="E4543" s="50" t="s">
        <v>1685</v>
      </c>
      <c r="F4543" s="216" t="s">
        <v>464</v>
      </c>
      <c r="G4543" s="147">
        <v>0.3</v>
      </c>
      <c r="H4543" s="214">
        <v>19.940000000000001</v>
      </c>
      <c r="I4543" s="51">
        <f>ROUND(H4543*G4543,2)</f>
        <v>5.98</v>
      </c>
    </row>
    <row r="4544" spans="1:9" s="11" customFormat="1" ht="13.7" customHeight="1">
      <c r="A4544" s="135"/>
      <c r="B4544" s="16"/>
      <c r="C4544" s="16"/>
      <c r="D4544" s="16"/>
      <c r="E4544" s="124"/>
      <c r="F4544" s="177" t="s">
        <v>451</v>
      </c>
      <c r="G4544" s="178"/>
      <c r="H4544" s="179"/>
      <c r="I4544" s="200">
        <f>SUM(I4541:I4543)</f>
        <v>11.11</v>
      </c>
    </row>
    <row r="4545" spans="1:9" s="11" customFormat="1" ht="20.100000000000001" customHeight="1">
      <c r="A4545" s="196">
        <v>4619</v>
      </c>
      <c r="B4545" s="110" t="s">
        <v>417</v>
      </c>
      <c r="C4545" s="110" t="s">
        <v>12</v>
      </c>
      <c r="D4545" s="132">
        <v>102220</v>
      </c>
      <c r="E4545" s="111" t="str">
        <f>VLOOKUP(D4545,SERVIÇOS_AGOST!$A$7:$D$7425,2,0)</f>
        <v>PINTURA TINTA DE ACABAMENTO (PIGMENTADA) ESMALTE SINTÉTICO BRILHANTE EM MADEIRA, 2 DEMÃOS. AF_01/2021</v>
      </c>
      <c r="F4545" s="112" t="str">
        <f>VLOOKUP(D4545,SERVIÇOS_AGOST!$A$7:$D$7425,3,0)</f>
        <v>M2</v>
      </c>
      <c r="G4545" s="129">
        <f>VLOOKUP(D4545,SERVIÇOS_AGOST!$A$7:$D$7425,4,0)</f>
        <v>12.64</v>
      </c>
      <c r="H4545" s="114">
        <v>12.64</v>
      </c>
      <c r="I4545" s="115"/>
    </row>
    <row r="4546" spans="1:9" s="11" customFormat="1" ht="13.7" customHeight="1">
      <c r="A4546" s="135"/>
      <c r="B4546" s="16"/>
      <c r="C4546" s="16"/>
      <c r="D4546" s="16"/>
      <c r="E4546" s="50" t="s">
        <v>1688</v>
      </c>
      <c r="F4546" s="216" t="s">
        <v>645</v>
      </c>
      <c r="G4546" s="147">
        <v>1.2500000000000001E-2</v>
      </c>
      <c r="H4546" s="119" t="s">
        <v>1689</v>
      </c>
      <c r="I4546" s="51">
        <f>ROUND(H4546*G4546,2)</f>
        <v>0.25</v>
      </c>
    </row>
    <row r="4547" spans="1:9" s="11" customFormat="1" ht="13.7" customHeight="1">
      <c r="A4547" s="135"/>
      <c r="B4547" s="16"/>
      <c r="C4547" s="16"/>
      <c r="D4547" s="16"/>
      <c r="E4547" s="50" t="s">
        <v>1696</v>
      </c>
      <c r="F4547" s="216" t="s">
        <v>645</v>
      </c>
      <c r="G4547" s="147">
        <v>0.1</v>
      </c>
      <c r="H4547" s="119" t="s">
        <v>1697</v>
      </c>
      <c r="I4547" s="51">
        <f>ROUND(H4547*G4547,2)</f>
        <v>3.91</v>
      </c>
    </row>
    <row r="4548" spans="1:9" s="11" customFormat="1" ht="13.7" customHeight="1">
      <c r="A4548" s="135"/>
      <c r="B4548" s="16"/>
      <c r="C4548" s="16"/>
      <c r="D4548" s="16"/>
      <c r="E4548" s="50" t="s">
        <v>1685</v>
      </c>
      <c r="F4548" s="216" t="s">
        <v>464</v>
      </c>
      <c r="G4548" s="147">
        <v>0.3</v>
      </c>
      <c r="H4548" s="214">
        <v>19.940000000000001</v>
      </c>
      <c r="I4548" s="51">
        <f>ROUND(H4548*G4548,2)</f>
        <v>5.98</v>
      </c>
    </row>
    <row r="4549" spans="1:9" s="11" customFormat="1" ht="13.7" customHeight="1">
      <c r="A4549" s="135"/>
      <c r="B4549" s="16"/>
      <c r="C4549" s="16"/>
      <c r="D4549" s="16"/>
      <c r="E4549" s="124"/>
      <c r="F4549" s="177" t="s">
        <v>451</v>
      </c>
      <c r="G4549" s="178"/>
      <c r="H4549" s="179"/>
      <c r="I4549" s="200">
        <f>SUM(I4546:I4548)</f>
        <v>10.14</v>
      </c>
    </row>
    <row r="4550" spans="1:9" s="11" customFormat="1" ht="17.649999999999999" customHeight="1">
      <c r="A4550" s="196">
        <v>4620</v>
      </c>
      <c r="B4550" s="110" t="s">
        <v>417</v>
      </c>
      <c r="C4550" s="110" t="s">
        <v>12</v>
      </c>
      <c r="D4550" s="132">
        <v>100719</v>
      </c>
      <c r="E4550" s="111" t="str">
        <f>VLOOKUP(D4550,SERVIÇOS_AGOST!$A$7:$D$7425,2,0)</f>
        <v>PINTURA COM TINTA ALQUÍDICA DE FUNDO (TIPO ZARCÃO) PULVERIZADA SOBRE PERFIL METÁLICO EXECUTADO EM FÁBRICA (POR DEMÃO). AF_01/2020_P</v>
      </c>
      <c r="F4550" s="112" t="str">
        <f>VLOOKUP(D4550,SERVIÇOS_AGOST!$A$7:$D$7425,3,0)</f>
        <v>M2</v>
      </c>
      <c r="G4550" s="129">
        <f>VLOOKUP(D4550,SERVIÇOS_AGOST!$A$7:$D$7425,4,0)</f>
        <v>10.3</v>
      </c>
      <c r="H4550" s="114">
        <v>10.3</v>
      </c>
      <c r="I4550" s="115"/>
    </row>
    <row r="4551" spans="1:9" s="11" customFormat="1" ht="13.7" customHeight="1">
      <c r="A4551" s="135"/>
      <c r="B4551" s="16"/>
      <c r="C4551" s="16"/>
      <c r="D4551" s="16"/>
      <c r="E4551" s="50" t="s">
        <v>1688</v>
      </c>
      <c r="F4551" s="216" t="s">
        <v>645</v>
      </c>
      <c r="G4551" s="147">
        <v>5.7500000000000002E-2</v>
      </c>
      <c r="H4551" s="119" t="s">
        <v>1689</v>
      </c>
      <c r="I4551" s="51">
        <f>ROUND(H4551*G4551,2)</f>
        <v>1.1499999999999999</v>
      </c>
    </row>
    <row r="4552" spans="1:9" s="11" customFormat="1" ht="13.7" customHeight="1">
      <c r="A4552" s="135"/>
      <c r="B4552" s="16"/>
      <c r="C4552" s="16"/>
      <c r="D4552" s="16"/>
      <c r="E4552" s="50" t="s">
        <v>1501</v>
      </c>
      <c r="F4552" s="216" t="s">
        <v>645</v>
      </c>
      <c r="G4552" s="147">
        <v>0.15</v>
      </c>
      <c r="H4552" s="119" t="s">
        <v>1502</v>
      </c>
      <c r="I4552" s="51">
        <f>ROUND(H4552*G4552,2)</f>
        <v>6.33</v>
      </c>
    </row>
    <row r="4553" spans="1:9" s="11" customFormat="1" ht="13.7" customHeight="1">
      <c r="A4553" s="135"/>
      <c r="B4553" s="16"/>
      <c r="C4553" s="16"/>
      <c r="D4553" s="16"/>
      <c r="E4553" s="50" t="s">
        <v>1685</v>
      </c>
      <c r="F4553" s="216" t="s">
        <v>464</v>
      </c>
      <c r="G4553" s="147">
        <v>6.3500000000000001E-2</v>
      </c>
      <c r="H4553" s="214">
        <v>19.940000000000001</v>
      </c>
      <c r="I4553" s="51">
        <f>ROUND(H4553*G4553,2)</f>
        <v>1.27</v>
      </c>
    </row>
    <row r="4554" spans="1:9" s="11" customFormat="1" ht="13.7" customHeight="1">
      <c r="A4554" s="135"/>
      <c r="B4554" s="16"/>
      <c r="C4554" s="16"/>
      <c r="D4554" s="16"/>
      <c r="E4554" s="124"/>
      <c r="F4554" s="177" t="s">
        <v>451</v>
      </c>
      <c r="G4554" s="178"/>
      <c r="H4554" s="179"/>
      <c r="I4554" s="200">
        <f>SUM(I4551:I4553)</f>
        <v>8.75</v>
      </c>
    </row>
    <row r="4555" spans="1:9" s="11" customFormat="1" ht="17.649999999999999" customHeight="1">
      <c r="A4555" s="196">
        <v>4621</v>
      </c>
      <c r="B4555" s="110" t="s">
        <v>417</v>
      </c>
      <c r="C4555" s="110" t="s">
        <v>12</v>
      </c>
      <c r="D4555" s="132">
        <v>100720</v>
      </c>
      <c r="E4555" s="111" t="str">
        <f>VLOOKUP(D4555,SERVIÇOS_AGOST!$A$7:$D$7425,2,0)</f>
        <v>PINTURA COM TINTA ALQUÍDICA DE FUNDO (TIPO ZARCÃO) APLICADA A ROLO OU PINCEL SOBRE PERFIL METÁLICO EXECUTADO EM FÁBRICA (POR DEMÃO). AF_01/2020</v>
      </c>
      <c r="F4555" s="112" t="str">
        <f>VLOOKUP(D4555,SERVIÇOS_AGOST!$A$7:$D$7425,3,0)</f>
        <v>M2</v>
      </c>
      <c r="G4555" s="129">
        <f>VLOOKUP(D4555,SERVIÇOS_AGOST!$A$7:$D$7425,4,0)</f>
        <v>8.8800000000000008</v>
      </c>
      <c r="H4555" s="114">
        <v>8.8800000000000008</v>
      </c>
      <c r="I4555" s="115"/>
    </row>
    <row r="4556" spans="1:9" s="11" customFormat="1" ht="13.7" customHeight="1">
      <c r="A4556" s="135"/>
      <c r="B4556" s="16"/>
      <c r="C4556" s="16"/>
      <c r="D4556" s="16"/>
      <c r="E4556" s="50" t="s">
        <v>1688</v>
      </c>
      <c r="F4556" s="216" t="s">
        <v>645</v>
      </c>
      <c r="G4556" s="147">
        <v>1.06E-2</v>
      </c>
      <c r="H4556" s="119" t="s">
        <v>1689</v>
      </c>
      <c r="I4556" s="51">
        <f>ROUND(H4556*G4556,2)</f>
        <v>0.21</v>
      </c>
    </row>
    <row r="4557" spans="1:9" s="11" customFormat="1" ht="13.7" customHeight="1">
      <c r="A4557" s="135"/>
      <c r="B4557" s="16"/>
      <c r="C4557" s="16"/>
      <c r="D4557" s="16"/>
      <c r="E4557" s="50" t="s">
        <v>1501</v>
      </c>
      <c r="F4557" s="216" t="s">
        <v>645</v>
      </c>
      <c r="G4557" s="147">
        <v>0.09</v>
      </c>
      <c r="H4557" s="119" t="s">
        <v>1502</v>
      </c>
      <c r="I4557" s="51">
        <f>ROUND(H4557*G4557,2)</f>
        <v>3.8</v>
      </c>
    </row>
    <row r="4558" spans="1:9" s="11" customFormat="1" ht="13.7" customHeight="1">
      <c r="A4558" s="135"/>
      <c r="B4558" s="16"/>
      <c r="C4558" s="16"/>
      <c r="D4558" s="16"/>
      <c r="E4558" s="50" t="s">
        <v>1685</v>
      </c>
      <c r="F4558" s="216" t="s">
        <v>464</v>
      </c>
      <c r="G4558" s="147">
        <v>0.17</v>
      </c>
      <c r="H4558" s="214">
        <v>19.940000000000001</v>
      </c>
      <c r="I4558" s="51">
        <f>ROUND(H4558*G4558,2)</f>
        <v>3.39</v>
      </c>
    </row>
    <row r="4559" spans="1:9" s="11" customFormat="1" ht="13.7" customHeight="1">
      <c r="A4559" s="135"/>
      <c r="B4559" s="16"/>
      <c r="C4559" s="16"/>
      <c r="D4559" s="16"/>
      <c r="E4559" s="124"/>
      <c r="F4559" s="177" t="s">
        <v>451</v>
      </c>
      <c r="G4559" s="178"/>
      <c r="H4559" s="179"/>
      <c r="I4559" s="200">
        <f>SUM(I4556:I4558)</f>
        <v>7.4</v>
      </c>
    </row>
    <row r="4560" spans="1:9" s="11" customFormat="1" ht="17.649999999999999" customHeight="1">
      <c r="A4560" s="196">
        <v>4622</v>
      </c>
      <c r="B4560" s="110" t="s">
        <v>417</v>
      </c>
      <c r="C4560" s="110" t="s">
        <v>12</v>
      </c>
      <c r="D4560" s="132">
        <v>102504</v>
      </c>
      <c r="E4560" s="111" t="str">
        <f>VLOOKUP(D4560,SERVIÇOS_AGOST!$A$7:$D$7425,2,0)</f>
        <v>PINTURA DE DEMARCAÇÃO DE QUADRA POLIESPORTIVA COM TINTA ACRÍLICA, E = 5 CM, APLICAÇÃO MANUAL. AF_05/2021</v>
      </c>
      <c r="F4560" s="112" t="str">
        <f>VLOOKUP(D4560,SERVIÇOS_AGOST!$A$7:$D$7425,3,0)</f>
        <v>M</v>
      </c>
      <c r="G4560" s="129">
        <f>VLOOKUP(D4560,SERVIÇOS_AGOST!$A$7:$D$7425,4,0)</f>
        <v>6.87</v>
      </c>
      <c r="H4560" s="114">
        <v>6.87</v>
      </c>
      <c r="I4560" s="115"/>
    </row>
    <row r="4561" spans="1:9" s="11" customFormat="1" ht="13.7" customHeight="1">
      <c r="A4561" s="135"/>
      <c r="B4561" s="16"/>
      <c r="C4561" s="16"/>
      <c r="D4561" s="16"/>
      <c r="E4561" s="50" t="s">
        <v>1705</v>
      </c>
      <c r="F4561" s="216" t="s">
        <v>645</v>
      </c>
      <c r="G4561" s="147">
        <v>2.1000000000000001E-2</v>
      </c>
      <c r="H4561" s="119" t="s">
        <v>1706</v>
      </c>
      <c r="I4561" s="51">
        <f>ROUND(H4561*G4561,2)</f>
        <v>0.37</v>
      </c>
    </row>
    <row r="4562" spans="1:9" s="11" customFormat="1" ht="13.7" customHeight="1">
      <c r="A4562" s="135"/>
      <c r="B4562" s="16"/>
      <c r="C4562" s="16"/>
      <c r="D4562" s="16"/>
      <c r="E4562" s="50" t="s">
        <v>1681</v>
      </c>
      <c r="F4562" s="216" t="s">
        <v>297</v>
      </c>
      <c r="G4562" s="147">
        <v>0.04</v>
      </c>
      <c r="H4562" s="119" t="s">
        <v>1682</v>
      </c>
      <c r="I4562" s="51">
        <f>ROUND(H4562*G4562,2)</f>
        <v>0.3</v>
      </c>
    </row>
    <row r="4563" spans="1:9" s="11" customFormat="1" ht="13.7" customHeight="1">
      <c r="A4563" s="135"/>
      <c r="B4563" s="16"/>
      <c r="C4563" s="16"/>
      <c r="D4563" s="16"/>
      <c r="E4563" s="50" t="s">
        <v>1685</v>
      </c>
      <c r="F4563" s="216" t="s">
        <v>464</v>
      </c>
      <c r="G4563" s="147">
        <v>0.2</v>
      </c>
      <c r="H4563" s="214">
        <v>19.940000000000001</v>
      </c>
      <c r="I4563" s="51">
        <f>ROUND(H4563*G4563,2)</f>
        <v>3.99</v>
      </c>
    </row>
    <row r="4564" spans="1:9" s="11" customFormat="1" ht="13.7" customHeight="1">
      <c r="A4564" s="135"/>
      <c r="B4564" s="16"/>
      <c r="C4564" s="16"/>
      <c r="D4564" s="16"/>
      <c r="E4564" s="50" t="s">
        <v>483</v>
      </c>
      <c r="F4564" s="216" t="s">
        <v>464</v>
      </c>
      <c r="G4564" s="147">
        <v>0.09</v>
      </c>
      <c r="H4564" s="133" t="s">
        <v>485</v>
      </c>
      <c r="I4564" s="51">
        <f>ROUND(H4564*G4564,2)</f>
        <v>1.3</v>
      </c>
    </row>
    <row r="4565" spans="1:9" s="11" customFormat="1" ht="13.7" customHeight="1">
      <c r="A4565" s="135"/>
      <c r="B4565" s="16"/>
      <c r="C4565" s="16"/>
      <c r="D4565" s="16"/>
      <c r="E4565" s="124"/>
      <c r="F4565" s="177" t="s">
        <v>451</v>
      </c>
      <c r="G4565" s="178"/>
      <c r="H4565" s="179"/>
      <c r="I4565" s="200">
        <f>SUM(I4561:I4564)</f>
        <v>5.96</v>
      </c>
    </row>
    <row r="4566" spans="1:9" s="11" customFormat="1" ht="13.7" customHeight="1">
      <c r="A4566" s="196">
        <v>4623</v>
      </c>
      <c r="B4566" s="110" t="s">
        <v>417</v>
      </c>
      <c r="C4566" s="110" t="s">
        <v>12</v>
      </c>
      <c r="D4566" s="132">
        <v>102489</v>
      </c>
      <c r="E4566" s="111" t="str">
        <f>VLOOKUP(D4566,SERVIÇOS_AGOST!$A$7:$D$7425,2,0)</f>
        <v>PINTURA HIDROFUGANTE COM SILICONE, APLICAÇÃO MANUAL, 2 DEMÃOS. AF_05/2021</v>
      </c>
      <c r="F4566" s="112" t="str">
        <f>VLOOKUP(D4566,SERVIÇOS_AGOST!$A$7:$D$7425,3,0)</f>
        <v>M2</v>
      </c>
      <c r="G4566" s="129">
        <f>VLOOKUP(D4566,SERVIÇOS_AGOST!$A$7:$D$7425,4,0)</f>
        <v>26.77</v>
      </c>
      <c r="H4566" s="114">
        <v>26.77</v>
      </c>
      <c r="I4566" s="115"/>
    </row>
    <row r="4567" spans="1:9" s="11" customFormat="1" ht="17.649999999999999" customHeight="1">
      <c r="A4567" s="135"/>
      <c r="B4567" s="16"/>
      <c r="C4567" s="16"/>
      <c r="D4567" s="16"/>
      <c r="E4567" s="50" t="s">
        <v>1707</v>
      </c>
      <c r="F4567" s="216" t="s">
        <v>645</v>
      </c>
      <c r="G4567" s="147">
        <v>0.5</v>
      </c>
      <c r="H4567" s="119" t="s">
        <v>1708</v>
      </c>
      <c r="I4567" s="51">
        <f>ROUND(H4567*G4567,2)</f>
        <v>15.85</v>
      </c>
    </row>
    <row r="4568" spans="1:9" s="11" customFormat="1" ht="13.7" customHeight="1">
      <c r="A4568" s="135"/>
      <c r="B4568" s="16"/>
      <c r="C4568" s="16"/>
      <c r="D4568" s="16"/>
      <c r="E4568" s="50" t="s">
        <v>1681</v>
      </c>
      <c r="F4568" s="216" t="s">
        <v>297</v>
      </c>
      <c r="G4568" s="147">
        <v>1.4E-2</v>
      </c>
      <c r="H4568" s="119" t="s">
        <v>1682</v>
      </c>
      <c r="I4568" s="51">
        <f>ROUND(H4568*G4568,2)</f>
        <v>0.11</v>
      </c>
    </row>
    <row r="4569" spans="1:9" s="11" customFormat="1" ht="13.7" customHeight="1">
      <c r="A4569" s="135"/>
      <c r="B4569" s="16"/>
      <c r="C4569" s="16"/>
      <c r="D4569" s="16"/>
      <c r="E4569" s="50" t="s">
        <v>1685</v>
      </c>
      <c r="F4569" s="216" t="s">
        <v>464</v>
      </c>
      <c r="G4569" s="147">
        <v>0.36</v>
      </c>
      <c r="H4569" s="214">
        <v>19.940000000000001</v>
      </c>
      <c r="I4569" s="51">
        <f>ROUND(H4569*G4569,2)</f>
        <v>7.18</v>
      </c>
    </row>
    <row r="4570" spans="1:9" s="11" customFormat="1" ht="13.7" customHeight="1">
      <c r="A4570" s="135"/>
      <c r="B4570" s="16"/>
      <c r="C4570" s="16"/>
      <c r="D4570" s="16"/>
      <c r="E4570" s="50" t="s">
        <v>483</v>
      </c>
      <c r="F4570" s="216" t="s">
        <v>464</v>
      </c>
      <c r="G4570" s="147">
        <v>0.1</v>
      </c>
      <c r="H4570" s="133" t="s">
        <v>485</v>
      </c>
      <c r="I4570" s="51">
        <f>ROUND(H4570*G4570,2)</f>
        <v>1.45</v>
      </c>
    </row>
    <row r="4571" spans="1:9" s="11" customFormat="1" ht="13.7" customHeight="1">
      <c r="A4571" s="135"/>
      <c r="B4571" s="16"/>
      <c r="C4571" s="16"/>
      <c r="D4571" s="16"/>
      <c r="E4571" s="124"/>
      <c r="F4571" s="177" t="s">
        <v>451</v>
      </c>
      <c r="G4571" s="178"/>
      <c r="H4571" s="179"/>
      <c r="I4571" s="200">
        <f>SUM(I4567:I4570)</f>
        <v>24.59</v>
      </c>
    </row>
    <row r="4572" spans="1:9" s="11" customFormat="1" ht="17.649999999999999" customHeight="1">
      <c r="A4572" s="196">
        <v>4624</v>
      </c>
      <c r="B4572" s="110" t="s">
        <v>417</v>
      </c>
      <c r="C4572" s="110" t="s">
        <v>12</v>
      </c>
      <c r="D4572" s="132">
        <v>102505</v>
      </c>
      <c r="E4572" s="111" t="str">
        <f>VLOOKUP(D4572,SERVIÇOS_AGOST!$A$7:$D$7425,2,0)</f>
        <v>PINTURA DE DEMARCAÇÃO DE QUADRA POLIESPORTIVA COM BORRACHA CLORADA, E = 5 CM, APLICAÇÃO MANUAL. AF_05/2021</v>
      </c>
      <c r="F4572" s="112" t="str">
        <f>VLOOKUP(D4572,SERVIÇOS_AGOST!$A$7:$D$7425,3,0)</f>
        <v>M</v>
      </c>
      <c r="G4572" s="129">
        <f>VLOOKUP(D4572,SERVIÇOS_AGOST!$A$7:$D$7425,4,0)</f>
        <v>7.19</v>
      </c>
      <c r="H4572" s="114">
        <v>7.19</v>
      </c>
      <c r="I4572" s="115"/>
    </row>
    <row r="4573" spans="1:9" s="11" customFormat="1" ht="13.7" customHeight="1">
      <c r="A4573" s="135"/>
      <c r="B4573" s="16"/>
      <c r="C4573" s="16"/>
      <c r="D4573" s="16"/>
      <c r="E4573" s="50" t="s">
        <v>1709</v>
      </c>
      <c r="F4573" s="216" t="s">
        <v>645</v>
      </c>
      <c r="G4573" s="147">
        <v>1.2E-2</v>
      </c>
      <c r="H4573" s="119" t="s">
        <v>1710</v>
      </c>
      <c r="I4573" s="51">
        <f>ROUND(H4573*G4573,2)</f>
        <v>0.77</v>
      </c>
    </row>
    <row r="4574" spans="1:9" s="11" customFormat="1" ht="13.7" customHeight="1">
      <c r="A4574" s="135"/>
      <c r="B4574" s="16"/>
      <c r="C4574" s="16"/>
      <c r="D4574" s="16"/>
      <c r="E4574" s="50" t="s">
        <v>1681</v>
      </c>
      <c r="F4574" s="216" t="s">
        <v>297</v>
      </c>
      <c r="G4574" s="147">
        <v>0.04</v>
      </c>
      <c r="H4574" s="119" t="s">
        <v>1682</v>
      </c>
      <c r="I4574" s="51">
        <f>ROUND(H4574*G4574,2)</f>
        <v>0.3</v>
      </c>
    </row>
    <row r="4575" spans="1:9" s="11" customFormat="1" ht="13.7" customHeight="1">
      <c r="A4575" s="135"/>
      <c r="B4575" s="16"/>
      <c r="C4575" s="16"/>
      <c r="D4575" s="16"/>
      <c r="E4575" s="50" t="s">
        <v>1685</v>
      </c>
      <c r="F4575" s="216" t="s">
        <v>464</v>
      </c>
      <c r="G4575" s="147">
        <v>0.2</v>
      </c>
      <c r="H4575" s="214">
        <v>19.940000000000001</v>
      </c>
      <c r="I4575" s="51">
        <f>ROUND(H4575*G4575,2)</f>
        <v>3.99</v>
      </c>
    </row>
    <row r="4576" spans="1:9" s="11" customFormat="1" ht="13.7" customHeight="1">
      <c r="A4576" s="135"/>
      <c r="B4576" s="16"/>
      <c r="C4576" s="16"/>
      <c r="D4576" s="16"/>
      <c r="E4576" s="50" t="s">
        <v>483</v>
      </c>
      <c r="F4576" s="216" t="s">
        <v>464</v>
      </c>
      <c r="G4576" s="147">
        <v>0.08</v>
      </c>
      <c r="H4576" s="133" t="s">
        <v>485</v>
      </c>
      <c r="I4576" s="51">
        <f>ROUND(H4576*G4576,2)</f>
        <v>1.1599999999999999</v>
      </c>
    </row>
    <row r="4577" spans="1:9" s="11" customFormat="1" ht="13.7" customHeight="1">
      <c r="A4577" s="135"/>
      <c r="B4577" s="16"/>
      <c r="C4577" s="16"/>
      <c r="D4577" s="16"/>
      <c r="E4577" s="124"/>
      <c r="F4577" s="177" t="s">
        <v>451</v>
      </c>
      <c r="G4577" s="178"/>
      <c r="H4577" s="179"/>
      <c r="I4577" s="200">
        <f>SUM(I4573:I4576)</f>
        <v>6.2200000000000006</v>
      </c>
    </row>
    <row r="4578" spans="1:9" s="11" customFormat="1" ht="17.649999999999999" customHeight="1">
      <c r="A4578" s="196">
        <v>4625</v>
      </c>
      <c r="B4578" s="110" t="s">
        <v>417</v>
      </c>
      <c r="C4578" s="110" t="s">
        <v>12</v>
      </c>
      <c r="D4578" s="132">
        <v>102491</v>
      </c>
      <c r="E4578" s="111" t="str">
        <f>VLOOKUP(D4578,SERVIÇOS_AGOST!$A$7:$D$7425,2,0)</f>
        <v>PINTURA DE PISO COM TINTA ACRÍLICA, APLICAÇÃO MANUAL, 2 DEMÃOS, INCLUSO FUNDO PREPARADOR. AF_05/2021</v>
      </c>
      <c r="F4578" s="112" t="str">
        <f>VLOOKUP(D4578,SERVIÇOS_AGOST!$A$7:$D$7425,3,0)</f>
        <v>M2</v>
      </c>
      <c r="G4578" s="129">
        <f>VLOOKUP(D4578,SERVIÇOS_AGOST!$A$7:$D$7425,4,0)</f>
        <v>15.68</v>
      </c>
      <c r="H4578" s="114">
        <v>15.68</v>
      </c>
      <c r="I4578" s="115"/>
    </row>
    <row r="4579" spans="1:9" s="11" customFormat="1" ht="13.7" customHeight="1">
      <c r="A4579" s="135"/>
      <c r="B4579" s="16"/>
      <c r="C4579" s="16"/>
      <c r="D4579" s="16"/>
      <c r="E4579" s="50" t="s">
        <v>1703</v>
      </c>
      <c r="F4579" s="216" t="s">
        <v>645</v>
      </c>
      <c r="G4579" s="147">
        <v>0.16</v>
      </c>
      <c r="H4579" s="119" t="s">
        <v>1704</v>
      </c>
      <c r="I4579" s="51">
        <f>ROUND(H4579*G4579,2)</f>
        <v>1.4</v>
      </c>
    </row>
    <row r="4580" spans="1:9" s="11" customFormat="1" ht="13.7" customHeight="1">
      <c r="A4580" s="135"/>
      <c r="B4580" s="16"/>
      <c r="C4580" s="16"/>
      <c r="D4580" s="16"/>
      <c r="E4580" s="50" t="s">
        <v>1705</v>
      </c>
      <c r="F4580" s="216" t="s">
        <v>645</v>
      </c>
      <c r="G4580" s="147">
        <v>0.42699999999999999</v>
      </c>
      <c r="H4580" s="119" t="s">
        <v>1706</v>
      </c>
      <c r="I4580" s="51">
        <f>ROUND(H4580*G4580,2)</f>
        <v>7.53</v>
      </c>
    </row>
    <row r="4581" spans="1:9" s="11" customFormat="1" ht="13.7" customHeight="1">
      <c r="A4581" s="135"/>
      <c r="B4581" s="16"/>
      <c r="C4581" s="16"/>
      <c r="D4581" s="16"/>
      <c r="E4581" s="50" t="s">
        <v>1681</v>
      </c>
      <c r="F4581" s="216" t="s">
        <v>297</v>
      </c>
      <c r="G4581" s="147">
        <v>0.01</v>
      </c>
      <c r="H4581" s="119" t="s">
        <v>1682</v>
      </c>
      <c r="I4581" s="51">
        <f>ROUND(H4581*G4581,2)</f>
        <v>0.08</v>
      </c>
    </row>
    <row r="4582" spans="1:9" s="11" customFormat="1" ht="13.7" customHeight="1">
      <c r="A4582" s="135"/>
      <c r="B4582" s="16"/>
      <c r="C4582" s="16"/>
      <c r="D4582" s="16"/>
      <c r="E4582" s="50" t="s">
        <v>1685</v>
      </c>
      <c r="F4582" s="216" t="s">
        <v>464</v>
      </c>
      <c r="G4582" s="147">
        <v>0.2</v>
      </c>
      <c r="H4582" s="214">
        <v>19.940000000000001</v>
      </c>
      <c r="I4582" s="51">
        <f>ROUND(H4582*G4582,2)</f>
        <v>3.99</v>
      </c>
    </row>
    <row r="4583" spans="1:9" s="11" customFormat="1" ht="13.7" customHeight="1">
      <c r="A4583" s="135"/>
      <c r="B4583" s="16"/>
      <c r="C4583" s="16"/>
      <c r="D4583" s="16"/>
      <c r="E4583" s="50" t="s">
        <v>483</v>
      </c>
      <c r="F4583" s="216" t="s">
        <v>464</v>
      </c>
      <c r="G4583" s="147">
        <v>0.1</v>
      </c>
      <c r="H4583" s="133" t="s">
        <v>485</v>
      </c>
      <c r="I4583" s="51">
        <f>ROUND(H4583*G4583,2)</f>
        <v>1.45</v>
      </c>
    </row>
    <row r="4584" spans="1:9" s="11" customFormat="1" ht="13.7" customHeight="1">
      <c r="A4584" s="135"/>
      <c r="B4584" s="16"/>
      <c r="C4584" s="16"/>
      <c r="D4584" s="16"/>
      <c r="E4584" s="124"/>
      <c r="F4584" s="177" t="s">
        <v>451</v>
      </c>
      <c r="G4584" s="178"/>
      <c r="H4584" s="179"/>
      <c r="I4584" s="200">
        <f>SUM(I4579:I4583)</f>
        <v>14.45</v>
      </c>
    </row>
    <row r="4585" spans="1:9" s="11" customFormat="1" ht="17.649999999999999" customHeight="1">
      <c r="A4585" s="196">
        <v>4626</v>
      </c>
      <c r="B4585" s="110" t="s">
        <v>417</v>
      </c>
      <c r="C4585" s="110" t="s">
        <v>12</v>
      </c>
      <c r="D4585" s="132">
        <v>102497</v>
      </c>
      <c r="E4585" s="111" t="str">
        <f>VLOOKUP(D4585,SERVIÇOS_AGOST!$A$7:$D$7425,2,0)</f>
        <v>PINTURA DE RODAPÉ EM PEDRA DECORATIVA COM VERNIZ DE POLIURETANO, APLICAÇÃO MANUAL, 3 DEMÃOS. AF_05/2021</v>
      </c>
      <c r="F4585" s="112" t="str">
        <f>VLOOKUP(D4585,SERVIÇOS_AGOST!$A$7:$D$7425,3,0)</f>
        <v>M</v>
      </c>
      <c r="G4585" s="129">
        <f>VLOOKUP(D4585,SERVIÇOS_AGOST!$A$7:$D$7425,4,0)</f>
        <v>3.65</v>
      </c>
      <c r="H4585" s="114">
        <v>3.65</v>
      </c>
      <c r="I4585" s="115"/>
    </row>
    <row r="4586" spans="1:9" s="11" customFormat="1" ht="17.649999999999999" customHeight="1">
      <c r="A4586" s="135"/>
      <c r="B4586" s="16"/>
      <c r="C4586" s="16"/>
      <c r="D4586" s="16"/>
      <c r="E4586" s="50" t="s">
        <v>1700</v>
      </c>
      <c r="F4586" s="216" t="s">
        <v>645</v>
      </c>
      <c r="G4586" s="147">
        <v>3.7999999999999999E-2</v>
      </c>
      <c r="H4586" s="119" t="s">
        <v>1701</v>
      </c>
      <c r="I4586" s="51">
        <f>ROUND(H4586*G4586,2)</f>
        <v>1.34</v>
      </c>
    </row>
    <row r="4587" spans="1:9" s="11" customFormat="1" ht="13.7" customHeight="1">
      <c r="A4587" s="135"/>
      <c r="B4587" s="16"/>
      <c r="C4587" s="16"/>
      <c r="D4587" s="16"/>
      <c r="E4587" s="50" t="s">
        <v>1681</v>
      </c>
      <c r="F4587" s="216" t="s">
        <v>297</v>
      </c>
      <c r="G4587" s="147">
        <v>0.02</v>
      </c>
      <c r="H4587" s="119" t="s">
        <v>1682</v>
      </c>
      <c r="I4587" s="51">
        <f>ROUND(H4587*G4587,2)</f>
        <v>0.15</v>
      </c>
    </row>
    <row r="4588" spans="1:9" s="11" customFormat="1" ht="13.7" customHeight="1">
      <c r="A4588" s="135"/>
      <c r="B4588" s="16"/>
      <c r="C4588" s="16"/>
      <c r="D4588" s="16"/>
      <c r="E4588" s="50" t="s">
        <v>1685</v>
      </c>
      <c r="F4588" s="216" t="s">
        <v>464</v>
      </c>
      <c r="G4588" s="147">
        <v>0.06</v>
      </c>
      <c r="H4588" s="214">
        <v>19.940000000000001</v>
      </c>
      <c r="I4588" s="51">
        <f>ROUND(H4588*G4588,2)</f>
        <v>1.2</v>
      </c>
    </row>
    <row r="4589" spans="1:9" s="11" customFormat="1" ht="13.7" customHeight="1">
      <c r="A4589" s="135"/>
      <c r="B4589" s="16"/>
      <c r="C4589" s="16"/>
      <c r="D4589" s="16"/>
      <c r="E4589" s="50" t="s">
        <v>483</v>
      </c>
      <c r="F4589" s="216" t="s">
        <v>464</v>
      </c>
      <c r="G4589" s="147">
        <v>3.5999999999999997E-2</v>
      </c>
      <c r="H4589" s="133" t="s">
        <v>485</v>
      </c>
      <c r="I4589" s="51">
        <f>ROUND(H4589*G4589,2)</f>
        <v>0.52</v>
      </c>
    </row>
    <row r="4590" spans="1:9" s="11" customFormat="1" ht="13.7" customHeight="1">
      <c r="A4590" s="135"/>
      <c r="B4590" s="16"/>
      <c r="C4590" s="16"/>
      <c r="D4590" s="16"/>
      <c r="E4590" s="124"/>
      <c r="F4590" s="177" t="s">
        <v>451</v>
      </c>
      <c r="G4590" s="178"/>
      <c r="H4590" s="179"/>
      <c r="I4590" s="200">
        <f>SUM(I4586:I4589)</f>
        <v>3.21</v>
      </c>
    </row>
    <row r="4591" spans="1:9" s="11" customFormat="1" ht="17.649999999999999" customHeight="1">
      <c r="A4591" s="196">
        <v>4627</v>
      </c>
      <c r="B4591" s="110" t="s">
        <v>417</v>
      </c>
      <c r="C4591" s="110" t="s">
        <v>12</v>
      </c>
      <c r="D4591" s="132">
        <v>102492</v>
      </c>
      <c r="E4591" s="111" t="str">
        <f>VLOOKUP(D4591,SERVIÇOS_AGOST!$A$7:$D$7425,2,0)</f>
        <v>PINTURA DE PISO COM TINTA ACRÍLICA, APLICAÇÃO MANUAL, 3 DEMÃOS, INCLUSO FUNDO PREPARADOR. AF_05/2021</v>
      </c>
      <c r="F4591" s="112" t="str">
        <f>VLOOKUP(D4591,SERVIÇOS_AGOST!$A$7:$D$7425,3,0)</f>
        <v>M2</v>
      </c>
      <c r="G4591" s="129">
        <f>VLOOKUP(D4591,SERVIÇOS_AGOST!$A$7:$D$7425,4,0)</f>
        <v>18</v>
      </c>
      <c r="H4591" s="114">
        <v>18</v>
      </c>
      <c r="I4591" s="115"/>
    </row>
    <row r="4592" spans="1:9" s="11" customFormat="1" ht="13.7" customHeight="1">
      <c r="A4592" s="135"/>
      <c r="B4592" s="16"/>
      <c r="C4592" s="16"/>
      <c r="D4592" s="16"/>
      <c r="E4592" s="50" t="s">
        <v>1703</v>
      </c>
      <c r="F4592" s="216" t="s">
        <v>645</v>
      </c>
      <c r="G4592" s="147">
        <v>0.12</v>
      </c>
      <c r="H4592" s="119" t="s">
        <v>1704</v>
      </c>
      <c r="I4592" s="51">
        <f>ROUND(H4592*G4592,2)</f>
        <v>1.05</v>
      </c>
    </row>
    <row r="4593" spans="1:9" s="11" customFormat="1" ht="13.7" customHeight="1">
      <c r="A4593" s="135"/>
      <c r="B4593" s="16"/>
      <c r="C4593" s="16"/>
      <c r="D4593" s="16"/>
      <c r="E4593" s="50" t="s">
        <v>1705</v>
      </c>
      <c r="F4593" s="216" t="s">
        <v>645</v>
      </c>
      <c r="G4593" s="147">
        <v>0.5</v>
      </c>
      <c r="H4593" s="119" t="s">
        <v>1706</v>
      </c>
      <c r="I4593" s="51">
        <f>ROUND(H4593*G4593,2)</f>
        <v>8.82</v>
      </c>
    </row>
    <row r="4594" spans="1:9" s="11" customFormat="1" ht="13.7" customHeight="1">
      <c r="A4594" s="135"/>
      <c r="B4594" s="16"/>
      <c r="C4594" s="16"/>
      <c r="D4594" s="16"/>
      <c r="E4594" s="50" t="s">
        <v>1681</v>
      </c>
      <c r="F4594" s="216" t="s">
        <v>297</v>
      </c>
      <c r="G4594" s="147">
        <v>0.01</v>
      </c>
      <c r="H4594" s="119" t="s">
        <v>1682</v>
      </c>
      <c r="I4594" s="51">
        <f>ROUND(H4594*G4594,2)</f>
        <v>0.08</v>
      </c>
    </row>
    <row r="4595" spans="1:9" s="11" customFormat="1" ht="13.7" customHeight="1">
      <c r="A4595" s="135"/>
      <c r="B4595" s="16"/>
      <c r="C4595" s="16"/>
      <c r="D4595" s="16"/>
      <c r="E4595" s="50" t="s">
        <v>1685</v>
      </c>
      <c r="F4595" s="216" t="s">
        <v>464</v>
      </c>
      <c r="G4595" s="147">
        <v>0.3</v>
      </c>
      <c r="H4595" s="214">
        <v>19.940000000000001</v>
      </c>
      <c r="I4595" s="51">
        <f>ROUND(H4595*G4595,2)</f>
        <v>5.98</v>
      </c>
    </row>
    <row r="4596" spans="1:9" s="11" customFormat="1" ht="13.7" customHeight="1">
      <c r="A4596" s="135"/>
      <c r="B4596" s="16"/>
      <c r="C4596" s="16"/>
      <c r="D4596" s="16"/>
      <c r="E4596" s="50" t="s">
        <v>483</v>
      </c>
      <c r="F4596" s="216" t="s">
        <v>464</v>
      </c>
      <c r="G4596" s="147">
        <v>0.1</v>
      </c>
      <c r="H4596" s="133" t="s">
        <v>485</v>
      </c>
      <c r="I4596" s="51">
        <f>ROUND(H4596*G4596,2)</f>
        <v>1.45</v>
      </c>
    </row>
    <row r="4597" spans="1:9" s="11" customFormat="1" ht="13.7" customHeight="1">
      <c r="A4597" s="135"/>
      <c r="B4597" s="16"/>
      <c r="C4597" s="16"/>
      <c r="D4597" s="16"/>
      <c r="E4597" s="124"/>
      <c r="F4597" s="177" t="s">
        <v>451</v>
      </c>
      <c r="G4597" s="178"/>
      <c r="H4597" s="179"/>
      <c r="I4597" s="200">
        <f>SUM(I4592:I4596)</f>
        <v>17.380000000000003</v>
      </c>
    </row>
    <row r="4598" spans="1:9" s="11" customFormat="1" ht="13.7" customHeight="1">
      <c r="A4598" s="196">
        <v>4628</v>
      </c>
      <c r="B4598" s="110" t="s">
        <v>417</v>
      </c>
      <c r="C4598" s="110" t="s">
        <v>12</v>
      </c>
      <c r="D4598" s="132">
        <v>88484</v>
      </c>
      <c r="E4598" s="111" t="str">
        <f>VLOOKUP(D4598,SERVIÇOS_AGOST!$A$7:$D$7425,2,0)</f>
        <v>APLICAÇÃO DE FUNDO SELADOR ACRÍLICO EM TETO, UMA DEMÃO. AF_06/2014</v>
      </c>
      <c r="F4598" s="112" t="str">
        <f>VLOOKUP(D4598,SERVIÇOS_AGOST!$A$7:$D$7425,3,0)</f>
        <v>M2</v>
      </c>
      <c r="G4598" s="129">
        <f>VLOOKUP(D4598,SERVIÇOS_AGOST!$A$7:$D$7425,4,0)</f>
        <v>2.5</v>
      </c>
      <c r="H4598" s="114">
        <v>2.5</v>
      </c>
      <c r="I4598" s="115"/>
    </row>
    <row r="4599" spans="1:9" s="11" customFormat="1" ht="13.7" customHeight="1">
      <c r="A4599" s="135"/>
      <c r="B4599" s="16"/>
      <c r="C4599" s="16"/>
      <c r="D4599" s="16"/>
      <c r="E4599" s="50" t="s">
        <v>1703</v>
      </c>
      <c r="F4599" s="216" t="s">
        <v>645</v>
      </c>
      <c r="G4599" s="147">
        <v>0.11</v>
      </c>
      <c r="H4599" s="119" t="s">
        <v>1704</v>
      </c>
      <c r="I4599" s="51">
        <f>ROUND(H4599*G4599,2)</f>
        <v>0.96</v>
      </c>
    </row>
    <row r="4600" spans="1:9" s="11" customFormat="1" ht="13.7" customHeight="1">
      <c r="A4600" s="135"/>
      <c r="B4600" s="16"/>
      <c r="C4600" s="16"/>
      <c r="D4600" s="16"/>
      <c r="E4600" s="50" t="s">
        <v>1685</v>
      </c>
      <c r="F4600" s="216" t="s">
        <v>464</v>
      </c>
      <c r="G4600" s="147">
        <v>0.04</v>
      </c>
      <c r="H4600" s="214">
        <v>19.940000000000001</v>
      </c>
      <c r="I4600" s="51">
        <f>ROUND(H4600*G4600,2)</f>
        <v>0.8</v>
      </c>
    </row>
    <row r="4601" spans="1:9" s="11" customFormat="1" ht="13.7" customHeight="1">
      <c r="A4601" s="135"/>
      <c r="B4601" s="16"/>
      <c r="C4601" s="16"/>
      <c r="D4601" s="16"/>
      <c r="E4601" s="50" t="s">
        <v>483</v>
      </c>
      <c r="F4601" s="216" t="s">
        <v>464</v>
      </c>
      <c r="G4601" s="147">
        <v>1.9E-2</v>
      </c>
      <c r="H4601" s="133" t="s">
        <v>485</v>
      </c>
      <c r="I4601" s="51">
        <f>ROUND(H4601*G4601,2)</f>
        <v>0.27</v>
      </c>
    </row>
    <row r="4602" spans="1:9" s="11" customFormat="1" ht="13.7" customHeight="1">
      <c r="A4602" s="135"/>
      <c r="B4602" s="16"/>
      <c r="C4602" s="16"/>
      <c r="D4602" s="16"/>
      <c r="E4602" s="124"/>
      <c r="F4602" s="177" t="s">
        <v>451</v>
      </c>
      <c r="G4602" s="178"/>
      <c r="H4602" s="179"/>
      <c r="I4602" s="200">
        <f>SUM(I4599:I4601)</f>
        <v>2.0300000000000002</v>
      </c>
    </row>
    <row r="4603" spans="1:9" s="11" customFormat="1" ht="13.7" customHeight="1">
      <c r="A4603" s="196">
        <v>4629</v>
      </c>
      <c r="B4603" s="110" t="s">
        <v>417</v>
      </c>
      <c r="C4603" s="110" t="s">
        <v>12</v>
      </c>
      <c r="D4603" s="132">
        <v>88485</v>
      </c>
      <c r="E4603" s="111" t="str">
        <f>VLOOKUP(D4603,SERVIÇOS_AGOST!$A$7:$D$7425,2,0)</f>
        <v>APLICAÇÃO DE FUNDO SELADOR ACRÍLICO EM PAREDES, UMA DEMÃO. AF_06/2014</v>
      </c>
      <c r="F4603" s="112" t="str">
        <f>VLOOKUP(D4603,SERVIÇOS_AGOST!$A$7:$D$7425,3,0)</f>
        <v>M2</v>
      </c>
      <c r="G4603" s="129">
        <f>VLOOKUP(D4603,SERVIÇOS_AGOST!$A$7:$D$7425,4,0)</f>
        <v>2.19</v>
      </c>
      <c r="H4603" s="114">
        <v>2.19</v>
      </c>
      <c r="I4603" s="115"/>
    </row>
    <row r="4604" spans="1:9" s="11" customFormat="1" ht="13.7" customHeight="1">
      <c r="A4604" s="135"/>
      <c r="B4604" s="16"/>
      <c r="C4604" s="16"/>
      <c r="D4604" s="16"/>
      <c r="E4604" s="50" t="s">
        <v>1703</v>
      </c>
      <c r="F4604" s="216" t="s">
        <v>645</v>
      </c>
      <c r="G4604" s="147">
        <v>0.12</v>
      </c>
      <c r="H4604" s="119" t="s">
        <v>1704</v>
      </c>
      <c r="I4604" s="51">
        <f>ROUND(H4604*G4604,2)</f>
        <v>1.05</v>
      </c>
    </row>
    <row r="4605" spans="1:9" s="11" customFormat="1" ht="13.7" customHeight="1">
      <c r="A4605" s="135"/>
      <c r="B4605" s="16"/>
      <c r="C4605" s="16"/>
      <c r="D4605" s="16"/>
      <c r="E4605" s="50" t="s">
        <v>1685</v>
      </c>
      <c r="F4605" s="216" t="s">
        <v>464</v>
      </c>
      <c r="G4605" s="147">
        <v>0.03</v>
      </c>
      <c r="H4605" s="214">
        <v>19.940000000000001</v>
      </c>
      <c r="I4605" s="51">
        <f>ROUND(H4605*G4605,2)</f>
        <v>0.6</v>
      </c>
    </row>
    <row r="4606" spans="1:9" s="11" customFormat="1" ht="13.7" customHeight="1">
      <c r="A4606" s="135"/>
      <c r="B4606" s="16"/>
      <c r="C4606" s="16"/>
      <c r="D4606" s="16"/>
      <c r="E4606" s="50" t="s">
        <v>483</v>
      </c>
      <c r="F4606" s="216" t="s">
        <v>464</v>
      </c>
      <c r="G4606" s="147">
        <v>1.4E-2</v>
      </c>
      <c r="H4606" s="133" t="s">
        <v>485</v>
      </c>
      <c r="I4606" s="51">
        <f>ROUND(H4606*G4606,2)</f>
        <v>0.2</v>
      </c>
    </row>
    <row r="4607" spans="1:9" s="11" customFormat="1" ht="13.7" customHeight="1">
      <c r="A4607" s="135"/>
      <c r="B4607" s="16"/>
      <c r="C4607" s="16"/>
      <c r="D4607" s="16"/>
      <c r="E4607" s="124"/>
      <c r="F4607" s="177" t="s">
        <v>451</v>
      </c>
      <c r="G4607" s="178"/>
      <c r="H4607" s="179"/>
      <c r="I4607" s="200">
        <f>SUM(I4604:I4606)</f>
        <v>1.8499999999999999</v>
      </c>
    </row>
    <row r="4608" spans="1:9" s="11" customFormat="1" ht="17.649999999999999" customHeight="1">
      <c r="A4608" s="196">
        <v>4630</v>
      </c>
      <c r="B4608" s="110" t="s">
        <v>417</v>
      </c>
      <c r="C4608" s="110" t="s">
        <v>12</v>
      </c>
      <c r="D4608" s="132">
        <v>88488</v>
      </c>
      <c r="E4608" s="111" t="str">
        <f>VLOOKUP(D4608,SERVIÇOS_AGOST!$A$7:$D$7425,2,0)</f>
        <v>APLICAÇÃO MANUAL DE PINTURA COM TINTA LÁTEX ACRÍLICA EM TETO, DUAS DEMÃOS. AF_06/2014</v>
      </c>
      <c r="F4608" s="112" t="str">
        <f>VLOOKUP(D4608,SERVIÇOS_AGOST!$A$7:$D$7425,3,0)</f>
        <v>M2</v>
      </c>
      <c r="G4608" s="129">
        <f>VLOOKUP(D4608,SERVIÇOS_AGOST!$A$7:$D$7425,4,0)</f>
        <v>14.48</v>
      </c>
      <c r="H4608" s="114">
        <v>14.48</v>
      </c>
      <c r="I4608" s="115"/>
    </row>
    <row r="4609" spans="1:9" s="11" customFormat="1" ht="13.7" customHeight="1">
      <c r="A4609" s="135"/>
      <c r="B4609" s="16"/>
      <c r="C4609" s="16"/>
      <c r="D4609" s="16"/>
      <c r="E4609" s="50" t="s">
        <v>1711</v>
      </c>
      <c r="F4609" s="216" t="s">
        <v>645</v>
      </c>
      <c r="G4609" s="147">
        <v>0.25</v>
      </c>
      <c r="H4609" s="119" t="s">
        <v>1712</v>
      </c>
      <c r="I4609" s="51">
        <f>ROUND(H4609*G4609,2)</f>
        <v>6.58</v>
      </c>
    </row>
    <row r="4610" spans="1:9" s="11" customFormat="1" ht="13.7" customHeight="1">
      <c r="A4610" s="135"/>
      <c r="B4610" s="16"/>
      <c r="C4610" s="16"/>
      <c r="D4610" s="16"/>
      <c r="E4610" s="50" t="s">
        <v>1685</v>
      </c>
      <c r="F4610" s="216" t="s">
        <v>464</v>
      </c>
      <c r="G4610" s="147">
        <v>0.24399999999999999</v>
      </c>
      <c r="H4610" s="214">
        <v>19.940000000000001</v>
      </c>
      <c r="I4610" s="51">
        <f>ROUND(H4610*G4610,2)</f>
        <v>4.87</v>
      </c>
    </row>
    <row r="4611" spans="1:9" s="11" customFormat="1" ht="13.7" customHeight="1">
      <c r="A4611" s="135"/>
      <c r="B4611" s="16"/>
      <c r="C4611" s="16"/>
      <c r="D4611" s="16"/>
      <c r="E4611" s="50" t="s">
        <v>483</v>
      </c>
      <c r="F4611" s="216" t="s">
        <v>464</v>
      </c>
      <c r="G4611" s="147">
        <v>8.8999999999999996E-2</v>
      </c>
      <c r="H4611" s="133" t="s">
        <v>485</v>
      </c>
      <c r="I4611" s="51">
        <f>ROUND(H4611*G4611,2)</f>
        <v>1.29</v>
      </c>
    </row>
    <row r="4612" spans="1:9" s="11" customFormat="1" ht="13.7" customHeight="1">
      <c r="A4612" s="135"/>
      <c r="B4612" s="16"/>
      <c r="C4612" s="16"/>
      <c r="D4612" s="16"/>
      <c r="E4612" s="124"/>
      <c r="F4612" s="177" t="s">
        <v>451</v>
      </c>
      <c r="G4612" s="178"/>
      <c r="H4612" s="179"/>
      <c r="I4612" s="200">
        <f>SUM(I4609:I4611)</f>
        <v>12.739999999999998</v>
      </c>
    </row>
    <row r="4613" spans="1:9" s="11" customFormat="1" ht="17.649999999999999" customHeight="1">
      <c r="A4613" s="196">
        <v>4631</v>
      </c>
      <c r="B4613" s="110" t="s">
        <v>417</v>
      </c>
      <c r="C4613" s="110" t="s">
        <v>12</v>
      </c>
      <c r="D4613" s="132">
        <v>88489</v>
      </c>
      <c r="E4613" s="111" t="str">
        <f>VLOOKUP(D4613,SERVIÇOS_AGOST!$A$7:$D$7425,2,0)</f>
        <v>APLICAÇÃO MANUAL DE PINTURA COM TINTA LÁTEX ACRÍLICA EM PAREDES, DUAS DEMÃOS. AF_06/2014</v>
      </c>
      <c r="F4613" s="112" t="str">
        <f>VLOOKUP(D4613,SERVIÇOS_AGOST!$A$7:$D$7425,3,0)</f>
        <v>M2</v>
      </c>
      <c r="G4613" s="129">
        <f>VLOOKUP(D4613,SERVIÇOS_AGOST!$A$7:$D$7425,4,0)</f>
        <v>13.05</v>
      </c>
      <c r="H4613" s="114">
        <v>13.05</v>
      </c>
      <c r="I4613" s="115"/>
    </row>
    <row r="4614" spans="1:9" s="11" customFormat="1" ht="13.7" customHeight="1">
      <c r="A4614" s="135"/>
      <c r="B4614" s="16"/>
      <c r="C4614" s="16"/>
      <c r="D4614" s="16"/>
      <c r="E4614" s="50" t="s">
        <v>1711</v>
      </c>
      <c r="F4614" s="216" t="s">
        <v>645</v>
      </c>
      <c r="G4614" s="147">
        <v>0.26</v>
      </c>
      <c r="H4614" s="119" t="s">
        <v>1712</v>
      </c>
      <c r="I4614" s="51">
        <f>ROUND(H4614*G4614,2)</f>
        <v>6.84</v>
      </c>
    </row>
    <row r="4615" spans="1:9" s="11" customFormat="1" ht="13.7" customHeight="1">
      <c r="A4615" s="135"/>
      <c r="B4615" s="16"/>
      <c r="C4615" s="16"/>
      <c r="D4615" s="16"/>
      <c r="E4615" s="50" t="s">
        <v>1685</v>
      </c>
      <c r="F4615" s="216" t="s">
        <v>464</v>
      </c>
      <c r="G4615" s="147">
        <v>0.187</v>
      </c>
      <c r="H4615" s="214">
        <v>19.940000000000001</v>
      </c>
      <c r="I4615" s="51">
        <f>ROUND(H4615*G4615,2)</f>
        <v>3.73</v>
      </c>
    </row>
    <row r="4616" spans="1:9" s="11" customFormat="1" ht="13.7" customHeight="1">
      <c r="A4616" s="135"/>
      <c r="B4616" s="16"/>
      <c r="C4616" s="16"/>
      <c r="D4616" s="16"/>
      <c r="E4616" s="50" t="s">
        <v>483</v>
      </c>
      <c r="F4616" s="216" t="s">
        <v>464</v>
      </c>
      <c r="G4616" s="147">
        <v>6.9000000000000006E-2</v>
      </c>
      <c r="H4616" s="133" t="s">
        <v>485</v>
      </c>
      <c r="I4616" s="51">
        <f>ROUND(H4616*G4616,2)</f>
        <v>1</v>
      </c>
    </row>
    <row r="4617" spans="1:9" s="11" customFormat="1" ht="13.7" customHeight="1">
      <c r="A4617" s="135"/>
      <c r="B4617" s="16"/>
      <c r="C4617" s="16"/>
      <c r="D4617" s="16"/>
      <c r="E4617" s="124"/>
      <c r="F4617" s="177" t="s">
        <v>451</v>
      </c>
      <c r="G4617" s="178"/>
      <c r="H4617" s="179"/>
      <c r="I4617" s="200">
        <f>SUM(I4614:I4616)</f>
        <v>11.57</v>
      </c>
    </row>
    <row r="4618" spans="1:9" s="11" customFormat="1" ht="13.7" customHeight="1">
      <c r="A4618" s="196">
        <v>4632</v>
      </c>
      <c r="B4618" s="110" t="s">
        <v>417</v>
      </c>
      <c r="C4618" s="110" t="s">
        <v>12</v>
      </c>
      <c r="D4618" s="132">
        <v>88494</v>
      </c>
      <c r="E4618" s="111" t="str">
        <f>VLOOKUP(D4618,SERVIÇOS_AGOST!$A$7:$D$7425,2,0)</f>
        <v>APLICAÇÃO E LIXAMENTO DE MASSA LÁTEX EM TETO, UMA DEMÃO. AF_06/2014</v>
      </c>
      <c r="F4618" s="112" t="str">
        <f>VLOOKUP(D4618,SERVIÇOS_AGOST!$A$7:$D$7425,3,0)</f>
        <v>M2</v>
      </c>
      <c r="G4618" s="129">
        <f>VLOOKUP(D4618,SERVIÇOS_AGOST!$A$7:$D$7425,4,0)</f>
        <v>15.68</v>
      </c>
      <c r="H4618" s="114">
        <v>15.68</v>
      </c>
      <c r="I4618" s="115"/>
    </row>
    <row r="4619" spans="1:9" s="11" customFormat="1" ht="13.7" customHeight="1">
      <c r="A4619" s="135"/>
      <c r="B4619" s="16"/>
      <c r="C4619" s="16"/>
      <c r="D4619" s="16"/>
      <c r="E4619" s="50" t="s">
        <v>1713</v>
      </c>
      <c r="F4619" s="216" t="s">
        <v>297</v>
      </c>
      <c r="G4619" s="147">
        <v>0.06</v>
      </c>
      <c r="H4619" s="119" t="s">
        <v>1714</v>
      </c>
      <c r="I4619" s="51">
        <f>ROUND(H4619*G4619,2)</f>
        <v>0.05</v>
      </c>
    </row>
    <row r="4620" spans="1:9" s="11" customFormat="1" ht="13.7" customHeight="1">
      <c r="A4620" s="135"/>
      <c r="B4620" s="16"/>
      <c r="C4620" s="16"/>
      <c r="D4620" s="16"/>
      <c r="E4620" s="50" t="s">
        <v>1715</v>
      </c>
      <c r="F4620" s="216" t="s">
        <v>476</v>
      </c>
      <c r="G4620" s="147">
        <v>1.04304</v>
      </c>
      <c r="H4620" s="119" t="s">
        <v>1716</v>
      </c>
      <c r="I4620" s="51">
        <f>ROUND(H4620*G4620,2)</f>
        <v>2.75</v>
      </c>
    </row>
    <row r="4621" spans="1:9" s="11" customFormat="1" ht="13.7" customHeight="1">
      <c r="A4621" s="135"/>
      <c r="B4621" s="16"/>
      <c r="C4621" s="16"/>
      <c r="D4621" s="16"/>
      <c r="E4621" s="50" t="s">
        <v>1685</v>
      </c>
      <c r="F4621" s="216" t="s">
        <v>464</v>
      </c>
      <c r="G4621" s="147">
        <v>0.504</v>
      </c>
      <c r="H4621" s="214">
        <v>19.940000000000001</v>
      </c>
      <c r="I4621" s="51">
        <f>ROUND(H4621*G4621,2)</f>
        <v>10.050000000000001</v>
      </c>
    </row>
    <row r="4622" spans="1:9" s="11" customFormat="1" ht="13.7" customHeight="1">
      <c r="A4622" s="135"/>
      <c r="B4622" s="16"/>
      <c r="C4622" s="16"/>
      <c r="D4622" s="16"/>
      <c r="E4622" s="50" t="s">
        <v>483</v>
      </c>
      <c r="F4622" s="216" t="s">
        <v>464</v>
      </c>
      <c r="G4622" s="147">
        <v>0.185</v>
      </c>
      <c r="H4622" s="133" t="s">
        <v>485</v>
      </c>
      <c r="I4622" s="51">
        <f>ROUND(H4622*G4622,2)</f>
        <v>2.68</v>
      </c>
    </row>
    <row r="4623" spans="1:9" s="11" customFormat="1" ht="13.7" customHeight="1">
      <c r="A4623" s="135"/>
      <c r="B4623" s="16"/>
      <c r="C4623" s="16"/>
      <c r="D4623" s="16"/>
      <c r="E4623" s="124"/>
      <c r="F4623" s="177" t="s">
        <v>451</v>
      </c>
      <c r="G4623" s="178"/>
      <c r="H4623" s="179"/>
      <c r="I4623" s="200">
        <f>SUM(I4619:I4622)</f>
        <v>15.530000000000001</v>
      </c>
    </row>
    <row r="4624" spans="1:9" s="11" customFormat="1" ht="13.7" customHeight="1">
      <c r="A4624" s="196">
        <v>4633</v>
      </c>
      <c r="B4624" s="110" t="s">
        <v>417</v>
      </c>
      <c r="C4624" s="110" t="s">
        <v>12</v>
      </c>
      <c r="D4624" s="132">
        <v>88495</v>
      </c>
      <c r="E4624" s="111" t="str">
        <f>VLOOKUP(D4624,SERVIÇOS_AGOST!$A$7:$D$7425,2,0)</f>
        <v>APLICAÇÃO E LIXAMENTO DE MASSA LÁTEX EM PAREDES, UMA DEMÃO. AF_06/2014</v>
      </c>
      <c r="F4624" s="112" t="str">
        <f>VLOOKUP(D4624,SERVIÇOS_AGOST!$A$7:$D$7425,3,0)</f>
        <v>M2</v>
      </c>
      <c r="G4624" s="129">
        <f>VLOOKUP(D4624,SERVIÇOS_AGOST!$A$7:$D$7425,4,0)</f>
        <v>8.8699999999999992</v>
      </c>
      <c r="H4624" s="114">
        <v>8.8699999999999992</v>
      </c>
      <c r="I4624" s="115"/>
    </row>
    <row r="4625" spans="1:9" s="11" customFormat="1" ht="13.7" customHeight="1">
      <c r="A4625" s="135"/>
      <c r="B4625" s="16"/>
      <c r="C4625" s="16"/>
      <c r="D4625" s="16"/>
      <c r="E4625" s="50" t="s">
        <v>1713</v>
      </c>
      <c r="F4625" s="216" t="s">
        <v>297</v>
      </c>
      <c r="G4625" s="147">
        <v>0.06</v>
      </c>
      <c r="H4625" s="119" t="s">
        <v>1714</v>
      </c>
      <c r="I4625" s="51">
        <f>ROUND(H4625*G4625,2)</f>
        <v>0.05</v>
      </c>
    </row>
    <row r="4626" spans="1:9" s="11" customFormat="1" ht="13.7" customHeight="1">
      <c r="A4626" s="135"/>
      <c r="B4626" s="16"/>
      <c r="C4626" s="16"/>
      <c r="D4626" s="16"/>
      <c r="E4626" s="50" t="s">
        <v>1715</v>
      </c>
      <c r="F4626" s="216" t="s">
        <v>476</v>
      </c>
      <c r="G4626" s="147">
        <v>1.04304</v>
      </c>
      <c r="H4626" s="119" t="s">
        <v>1716</v>
      </c>
      <c r="I4626" s="51">
        <f>ROUND(H4626*G4626,2)</f>
        <v>2.75</v>
      </c>
    </row>
    <row r="4627" spans="1:9" s="11" customFormat="1" ht="13.7" customHeight="1">
      <c r="A4627" s="135"/>
      <c r="B4627" s="16"/>
      <c r="C4627" s="16"/>
      <c r="D4627" s="16"/>
      <c r="E4627" s="50" t="s">
        <v>1685</v>
      </c>
      <c r="F4627" s="216" t="s">
        <v>464</v>
      </c>
      <c r="G4627" s="147">
        <v>0.23400000000000001</v>
      </c>
      <c r="H4627" s="214">
        <v>19.940000000000001</v>
      </c>
      <c r="I4627" s="51">
        <f>ROUND(H4627*G4627,2)</f>
        <v>4.67</v>
      </c>
    </row>
    <row r="4628" spans="1:9" s="11" customFormat="1" ht="13.7" customHeight="1">
      <c r="A4628" s="135"/>
      <c r="B4628" s="16"/>
      <c r="C4628" s="16"/>
      <c r="D4628" s="16"/>
      <c r="E4628" s="50" t="s">
        <v>483</v>
      </c>
      <c r="F4628" s="216" t="s">
        <v>464</v>
      </c>
      <c r="G4628" s="147">
        <v>8.5999999999999993E-2</v>
      </c>
      <c r="H4628" s="133" t="s">
        <v>485</v>
      </c>
      <c r="I4628" s="51">
        <f>ROUND(H4628*G4628,2)</f>
        <v>1.24</v>
      </c>
    </row>
    <row r="4629" spans="1:9" s="11" customFormat="1" ht="13.7" customHeight="1">
      <c r="A4629" s="135"/>
      <c r="B4629" s="16"/>
      <c r="C4629" s="16"/>
      <c r="D4629" s="16"/>
      <c r="E4629" s="124"/>
      <c r="F4629" s="177" t="s">
        <v>451</v>
      </c>
      <c r="G4629" s="178"/>
      <c r="H4629" s="179"/>
      <c r="I4629" s="200">
        <f>SUM(I4625:I4628)</f>
        <v>8.7099999999999991</v>
      </c>
    </row>
    <row r="4630" spans="1:9" s="11" customFormat="1" ht="13.7" customHeight="1">
      <c r="A4630" s="196">
        <v>4634</v>
      </c>
      <c r="B4630" s="110" t="s">
        <v>417</v>
      </c>
      <c r="C4630" s="110" t="s">
        <v>12</v>
      </c>
      <c r="D4630" s="132">
        <v>88497</v>
      </c>
      <c r="E4630" s="111" t="str">
        <f>VLOOKUP(D4630,SERVIÇOS_AGOST!$A$7:$D$7425,2,0)</f>
        <v>APLICAÇÃO E LIXAMENTO DE MASSA LÁTEX EM PAREDES, DUAS DEMÃOS. AF_06/2014</v>
      </c>
      <c r="F4630" s="112" t="str">
        <f>VLOOKUP(D4630,SERVIÇOS_AGOST!$A$7:$D$7425,3,0)</f>
        <v>M2</v>
      </c>
      <c r="G4630" s="129">
        <f>VLOOKUP(D4630,SERVIÇOS_AGOST!$A$7:$D$7425,4,0)</f>
        <v>12.3</v>
      </c>
      <c r="H4630" s="114">
        <v>12.3</v>
      </c>
      <c r="I4630" s="115"/>
    </row>
    <row r="4631" spans="1:9" s="11" customFormat="1" ht="13.7" customHeight="1">
      <c r="A4631" s="135"/>
      <c r="B4631" s="16"/>
      <c r="C4631" s="16"/>
      <c r="D4631" s="16"/>
      <c r="E4631" s="50" t="s">
        <v>1713</v>
      </c>
      <c r="F4631" s="216" t="s">
        <v>297</v>
      </c>
      <c r="G4631" s="147">
        <v>0.1</v>
      </c>
      <c r="H4631" s="119" t="s">
        <v>1714</v>
      </c>
      <c r="I4631" s="51">
        <f>ROUND(H4631*G4631,2)</f>
        <v>0.09</v>
      </c>
    </row>
    <row r="4632" spans="1:9" s="11" customFormat="1" ht="13.7" customHeight="1">
      <c r="A4632" s="135"/>
      <c r="B4632" s="16"/>
      <c r="C4632" s="16"/>
      <c r="D4632" s="16"/>
      <c r="E4632" s="50" t="s">
        <v>1715</v>
      </c>
      <c r="F4632" s="216" t="s">
        <v>476</v>
      </c>
      <c r="G4632" s="147">
        <v>1.5550200000000001</v>
      </c>
      <c r="H4632" s="119" t="s">
        <v>1716</v>
      </c>
      <c r="I4632" s="51">
        <f>ROUND(H4632*G4632,2)</f>
        <v>4.1100000000000003</v>
      </c>
    </row>
    <row r="4633" spans="1:9" s="11" customFormat="1" ht="13.7" customHeight="1">
      <c r="A4633" s="135"/>
      <c r="B4633" s="16"/>
      <c r="C4633" s="16"/>
      <c r="D4633" s="16"/>
      <c r="E4633" s="50" t="s">
        <v>1685</v>
      </c>
      <c r="F4633" s="216" t="s">
        <v>464</v>
      </c>
      <c r="G4633" s="147">
        <v>0.312</v>
      </c>
      <c r="H4633" s="214">
        <v>19.940000000000001</v>
      </c>
      <c r="I4633" s="51">
        <f>ROUND(H4633*G4633,2)</f>
        <v>6.22</v>
      </c>
    </row>
    <row r="4634" spans="1:9" s="11" customFormat="1" ht="13.7" customHeight="1">
      <c r="A4634" s="135"/>
      <c r="B4634" s="16"/>
      <c r="C4634" s="16"/>
      <c r="D4634" s="16"/>
      <c r="E4634" s="50" t="s">
        <v>483</v>
      </c>
      <c r="F4634" s="216" t="s">
        <v>464</v>
      </c>
      <c r="G4634" s="147">
        <v>0.114</v>
      </c>
      <c r="H4634" s="133" t="s">
        <v>485</v>
      </c>
      <c r="I4634" s="51">
        <f>ROUND(H4634*G4634,2)</f>
        <v>1.65</v>
      </c>
    </row>
    <row r="4635" spans="1:9" s="11" customFormat="1" ht="13.7" customHeight="1">
      <c r="A4635" s="135"/>
      <c r="B4635" s="16"/>
      <c r="C4635" s="16"/>
      <c r="D4635" s="16"/>
      <c r="E4635" s="124"/>
      <c r="F4635" s="177" t="s">
        <v>451</v>
      </c>
      <c r="G4635" s="178"/>
      <c r="H4635" s="179"/>
      <c r="I4635" s="200">
        <f>SUM(I4631:I4634)</f>
        <v>12.07</v>
      </c>
    </row>
    <row r="4636" spans="1:9" s="11" customFormat="1" ht="25.7" customHeight="1">
      <c r="A4636" s="196">
        <v>4635</v>
      </c>
      <c r="B4636" s="110" t="s">
        <v>417</v>
      </c>
      <c r="C4636" s="110" t="s">
        <v>12</v>
      </c>
      <c r="D4636" s="132">
        <v>88417</v>
      </c>
      <c r="E4636" s="111" t="str">
        <f>VLOOKUP(D4636,SERVIÇOS_AGOST!$A$7:$D$7425,2,0)</f>
        <v>APLICAÇÃO MANUAL DE PINTURA COM TINTA TEXTURIZADA ACRÍLICA EM PANOS CEGOS DE FACHADA (SEM PRESENÇA DE VÃOS) DE EDIFÍCIOS DE MÚLTIPLOS PAVIMENTOS, UMA COR. AF_06/2014</v>
      </c>
      <c r="F4636" s="112" t="str">
        <f>VLOOKUP(D4636,SERVIÇOS_AGOST!$A$7:$D$7425,3,0)</f>
        <v>M2</v>
      </c>
      <c r="G4636" s="129">
        <f>VLOOKUP(D4636,SERVIÇOS_AGOST!$A$7:$D$7425,4,0)</f>
        <v>13.39</v>
      </c>
      <c r="H4636" s="114">
        <v>13.39</v>
      </c>
      <c r="I4636" s="115"/>
    </row>
    <row r="4637" spans="1:9" s="11" customFormat="1" ht="13.7" customHeight="1">
      <c r="A4637" s="135"/>
      <c r="B4637" s="16"/>
      <c r="C4637" s="16"/>
      <c r="D4637" s="16"/>
      <c r="E4637" s="50" t="s">
        <v>1717</v>
      </c>
      <c r="F4637" s="216" t="s">
        <v>476</v>
      </c>
      <c r="G4637" s="147">
        <v>1.5</v>
      </c>
      <c r="H4637" s="119" t="s">
        <v>1718</v>
      </c>
      <c r="I4637" s="51">
        <f>ROUND(H4637*G4637,2)</f>
        <v>9.42</v>
      </c>
    </row>
    <row r="4638" spans="1:9" s="11" customFormat="1" ht="13.7" customHeight="1">
      <c r="A4638" s="135"/>
      <c r="B4638" s="16"/>
      <c r="C4638" s="16"/>
      <c r="D4638" s="16"/>
      <c r="E4638" s="50" t="s">
        <v>1685</v>
      </c>
      <c r="F4638" s="216" t="s">
        <v>464</v>
      </c>
      <c r="G4638" s="147">
        <v>7.1999999999999995E-2</v>
      </c>
      <c r="H4638" s="214">
        <v>19.940000000000001</v>
      </c>
      <c r="I4638" s="51">
        <f>ROUND(H4638*G4638,2)</f>
        <v>1.44</v>
      </c>
    </row>
    <row r="4639" spans="1:9" s="11" customFormat="1" ht="13.7" customHeight="1">
      <c r="A4639" s="135"/>
      <c r="B4639" s="16"/>
      <c r="C4639" s="16"/>
      <c r="D4639" s="16"/>
      <c r="E4639" s="50" t="s">
        <v>483</v>
      </c>
      <c r="F4639" s="216" t="s">
        <v>464</v>
      </c>
      <c r="G4639" s="147">
        <v>1.7999999999999999E-2</v>
      </c>
      <c r="H4639" s="133" t="s">
        <v>485</v>
      </c>
      <c r="I4639" s="51">
        <f>ROUND(H4639*G4639,2)</f>
        <v>0.26</v>
      </c>
    </row>
    <row r="4640" spans="1:9" s="11" customFormat="1" ht="13.7" customHeight="1">
      <c r="A4640" s="135"/>
      <c r="B4640" s="16"/>
      <c r="C4640" s="16"/>
      <c r="D4640" s="16"/>
      <c r="E4640" s="124"/>
      <c r="F4640" s="177" t="s">
        <v>451</v>
      </c>
      <c r="G4640" s="178"/>
      <c r="H4640" s="179"/>
      <c r="I4640" s="200">
        <f>SUM(I4637:I4639)</f>
        <v>11.12</v>
      </c>
    </row>
    <row r="4641" spans="1:9" s="11" customFormat="1" ht="17.649999999999999" customHeight="1">
      <c r="A4641" s="196">
        <v>4636</v>
      </c>
      <c r="B4641" s="110" t="s">
        <v>417</v>
      </c>
      <c r="C4641" s="110" t="s">
        <v>12</v>
      </c>
      <c r="D4641" s="132">
        <v>88420</v>
      </c>
      <c r="E4641" s="111" t="str">
        <f>VLOOKUP(D4641,SERVIÇOS_AGOST!$A$7:$D$7425,2,0)</f>
        <v>APLICAÇÃO MANUAL DE PINTURA COM TINTA TEXTURIZADA ACRÍLICA EM SUPERFÍCIES EXTERNAS DE SACADA DE EDIFÍCIOS DE MÚLTIPLOS PAVIMENTOS, UMA COR. AF_06/2014</v>
      </c>
      <c r="F4641" s="112" t="str">
        <f>VLOOKUP(D4641,SERVIÇOS_AGOST!$A$7:$D$7425,3,0)</f>
        <v>M2</v>
      </c>
      <c r="G4641" s="129">
        <f>VLOOKUP(D4641,SERVIÇOS_AGOST!$A$7:$D$7425,4,0)</f>
        <v>19.02</v>
      </c>
      <c r="H4641" s="114">
        <v>19.02</v>
      </c>
      <c r="I4641" s="115"/>
    </row>
    <row r="4642" spans="1:9" s="11" customFormat="1" ht="13.7" customHeight="1">
      <c r="A4642" s="135"/>
      <c r="B4642" s="16"/>
      <c r="C4642" s="16"/>
      <c r="D4642" s="16"/>
      <c r="E4642" s="50" t="s">
        <v>1717</v>
      </c>
      <c r="F4642" s="216" t="s">
        <v>476</v>
      </c>
      <c r="G4642" s="147">
        <v>1.5</v>
      </c>
      <c r="H4642" s="119" t="s">
        <v>1718</v>
      </c>
      <c r="I4642" s="51">
        <f>ROUND(H4642*G4642,2)</f>
        <v>9.42</v>
      </c>
    </row>
    <row r="4643" spans="1:9" s="11" customFormat="1" ht="13.7" customHeight="1">
      <c r="A4643" s="135"/>
      <c r="B4643" s="16"/>
      <c r="C4643" s="16"/>
      <c r="D4643" s="16"/>
      <c r="E4643" s="50" t="s">
        <v>1685</v>
      </c>
      <c r="F4643" s="216" t="s">
        <v>464</v>
      </c>
      <c r="G4643" s="147">
        <v>0.311</v>
      </c>
      <c r="H4643" s="214">
        <v>19.940000000000001</v>
      </c>
      <c r="I4643" s="51">
        <f>ROUND(H4643*G4643,2)</f>
        <v>6.2</v>
      </c>
    </row>
    <row r="4644" spans="1:9" s="11" customFormat="1" ht="13.7" customHeight="1">
      <c r="A4644" s="135"/>
      <c r="B4644" s="16"/>
      <c r="C4644" s="16"/>
      <c r="D4644" s="16"/>
      <c r="E4644" s="50" t="s">
        <v>483</v>
      </c>
      <c r="F4644" s="216" t="s">
        <v>464</v>
      </c>
      <c r="G4644" s="147">
        <v>7.8E-2</v>
      </c>
      <c r="H4644" s="133" t="s">
        <v>485</v>
      </c>
      <c r="I4644" s="51">
        <f>ROUND(H4644*G4644,2)</f>
        <v>1.1299999999999999</v>
      </c>
    </row>
    <row r="4645" spans="1:9" s="11" customFormat="1" ht="13.7" customHeight="1">
      <c r="A4645" s="135"/>
      <c r="B4645" s="16"/>
      <c r="C4645" s="16"/>
      <c r="D4645" s="16"/>
      <c r="E4645" s="124"/>
      <c r="F4645" s="177" t="s">
        <v>451</v>
      </c>
      <c r="G4645" s="178"/>
      <c r="H4645" s="179"/>
      <c r="I4645" s="200">
        <f>SUM(I4642:I4644)</f>
        <v>16.75</v>
      </c>
    </row>
    <row r="4646" spans="1:9" s="11" customFormat="1" ht="30" customHeight="1">
      <c r="A4646" s="196">
        <v>4637</v>
      </c>
      <c r="B4646" s="110" t="s">
        <v>417</v>
      </c>
      <c r="C4646" s="110" t="s">
        <v>12</v>
      </c>
      <c r="D4646" s="132">
        <v>88421</v>
      </c>
      <c r="E4646" s="111" t="str">
        <f>VLOOKUP(D4646,SERVIÇOS_AGOST!$A$7:$D$7425,2,0)</f>
        <v>APLICAÇÃO MANUAL DE PINTURA COM TINTA TEXTURIZADA ACRÍLICA EM SUPERFÍCIES INTERNAS DA SACADA DE EDIFÍCIOS DE MÚLTIPLOS PAVIMENTOS, UMA COR. AF_06/2014</v>
      </c>
      <c r="F4646" s="112" t="str">
        <f>VLOOKUP(D4646,SERVIÇOS_AGOST!$A$7:$D$7425,3,0)</f>
        <v>M2</v>
      </c>
      <c r="G4646" s="129">
        <f>VLOOKUP(D4646,SERVIÇOS_AGOST!$A$7:$D$7425,4,0)</f>
        <v>20.21</v>
      </c>
      <c r="H4646" s="114">
        <v>20.21</v>
      </c>
      <c r="I4646" s="115"/>
    </row>
    <row r="4647" spans="1:9" s="11" customFormat="1" ht="13.7" customHeight="1">
      <c r="A4647" s="135"/>
      <c r="B4647" s="16"/>
      <c r="C4647" s="16"/>
      <c r="D4647" s="16"/>
      <c r="E4647" s="50" t="s">
        <v>1717</v>
      </c>
      <c r="F4647" s="216" t="s">
        <v>476</v>
      </c>
      <c r="G4647" s="147">
        <v>1.5</v>
      </c>
      <c r="H4647" s="119" t="s">
        <v>1718</v>
      </c>
      <c r="I4647" s="51">
        <f>ROUND(H4647*G4647,2)</f>
        <v>9.42</v>
      </c>
    </row>
    <row r="4648" spans="1:9" s="11" customFormat="1" ht="13.7" customHeight="1">
      <c r="A4648" s="135"/>
      <c r="B4648" s="16"/>
      <c r="C4648" s="16"/>
      <c r="D4648" s="16"/>
      <c r="E4648" s="50" t="s">
        <v>1685</v>
      </c>
      <c r="F4648" s="216" t="s">
        <v>464</v>
      </c>
      <c r="G4648" s="147">
        <v>0.36199999999999999</v>
      </c>
      <c r="H4648" s="214">
        <v>19.940000000000001</v>
      </c>
      <c r="I4648" s="51">
        <f>ROUND(H4648*G4648,2)</f>
        <v>7.22</v>
      </c>
    </row>
    <row r="4649" spans="1:9" s="11" customFormat="1" ht="13.7" customHeight="1">
      <c r="A4649" s="135"/>
      <c r="B4649" s="16"/>
      <c r="C4649" s="16"/>
      <c r="D4649" s="16"/>
      <c r="E4649" s="50" t="s">
        <v>483</v>
      </c>
      <c r="F4649" s="216" t="s">
        <v>464</v>
      </c>
      <c r="G4649" s="147">
        <v>0.09</v>
      </c>
      <c r="H4649" s="133" t="s">
        <v>485</v>
      </c>
      <c r="I4649" s="51">
        <f>ROUND(H4649*G4649,2)</f>
        <v>1.3</v>
      </c>
    </row>
    <row r="4650" spans="1:9" s="11" customFormat="1" ht="13.7" customHeight="1">
      <c r="A4650" s="135"/>
      <c r="B4650" s="16"/>
      <c r="C4650" s="16"/>
      <c r="D4650" s="16"/>
      <c r="E4650" s="124"/>
      <c r="F4650" s="177" t="s">
        <v>451</v>
      </c>
      <c r="G4650" s="178"/>
      <c r="H4650" s="179"/>
      <c r="I4650" s="200">
        <f>SUM(I4647:I4649)</f>
        <v>17.940000000000001</v>
      </c>
    </row>
    <row r="4651" spans="1:9" s="11" customFormat="1" ht="20.100000000000001" customHeight="1">
      <c r="A4651" s="196">
        <v>4638</v>
      </c>
      <c r="B4651" s="110" t="s">
        <v>417</v>
      </c>
      <c r="C4651" s="110" t="s">
        <v>12</v>
      </c>
      <c r="D4651" s="132">
        <v>88423</v>
      </c>
      <c r="E4651" s="111" t="str">
        <f>VLOOKUP(D4651,SERVIÇOS_AGOST!$A$7:$D$7425,2,0)</f>
        <v>APLICAÇÃO MANUAL DE PINTURA COM TINTA TEXTURIZADA ACRÍLICA EM PAREDES EXTERNAS DE CASAS, UMA COR. AF_06/2014</v>
      </c>
      <c r="F4651" s="112" t="str">
        <f>VLOOKUP(D4651,SERVIÇOS_AGOST!$A$7:$D$7425,3,0)</f>
        <v>M2</v>
      </c>
      <c r="G4651" s="129">
        <f>VLOOKUP(D4651,SERVIÇOS_AGOST!$A$7:$D$7425,4,0)</f>
        <v>15.83</v>
      </c>
      <c r="H4651" s="114">
        <v>15.83</v>
      </c>
      <c r="I4651" s="115"/>
    </row>
    <row r="4652" spans="1:9" s="11" customFormat="1" ht="13.7" customHeight="1">
      <c r="A4652" s="135"/>
      <c r="B4652" s="16"/>
      <c r="C4652" s="16"/>
      <c r="D4652" s="16"/>
      <c r="E4652" s="50" t="s">
        <v>1717</v>
      </c>
      <c r="F4652" s="216" t="s">
        <v>476</v>
      </c>
      <c r="G4652" s="147">
        <v>1.5</v>
      </c>
      <c r="H4652" s="119" t="s">
        <v>1718</v>
      </c>
      <c r="I4652" s="51">
        <f>ROUND(H4652*G4652,2)</f>
        <v>9.42</v>
      </c>
    </row>
    <row r="4653" spans="1:9" s="11" customFormat="1" ht="13.7" customHeight="1">
      <c r="A4653" s="135"/>
      <c r="B4653" s="16"/>
      <c r="C4653" s="16"/>
      <c r="D4653" s="16"/>
      <c r="E4653" s="50" t="s">
        <v>1685</v>
      </c>
      <c r="F4653" s="216" t="s">
        <v>464</v>
      </c>
      <c r="G4653" s="147">
        <v>0.17599999999999999</v>
      </c>
      <c r="H4653" s="214">
        <v>19.940000000000001</v>
      </c>
      <c r="I4653" s="51">
        <f>ROUND(H4653*G4653,2)</f>
        <v>3.51</v>
      </c>
    </row>
    <row r="4654" spans="1:9" s="11" customFormat="1" ht="13.7" customHeight="1">
      <c r="A4654" s="135"/>
      <c r="B4654" s="16"/>
      <c r="C4654" s="16"/>
      <c r="D4654" s="16"/>
      <c r="E4654" s="50" t="s">
        <v>483</v>
      </c>
      <c r="F4654" s="216" t="s">
        <v>464</v>
      </c>
      <c r="G4654" s="147">
        <v>4.3999999999999997E-2</v>
      </c>
      <c r="H4654" s="133" t="s">
        <v>485</v>
      </c>
      <c r="I4654" s="51">
        <f>ROUND(H4654*G4654,2)</f>
        <v>0.64</v>
      </c>
    </row>
    <row r="4655" spans="1:9" s="11" customFormat="1" ht="13.7" customHeight="1">
      <c r="A4655" s="135"/>
      <c r="B4655" s="16"/>
      <c r="C4655" s="16"/>
      <c r="D4655" s="16"/>
      <c r="E4655" s="124"/>
      <c r="F4655" s="177" t="s">
        <v>451</v>
      </c>
      <c r="G4655" s="178"/>
      <c r="H4655" s="179"/>
      <c r="I4655" s="200">
        <f>SUM(I4652:I4654)</f>
        <v>13.57</v>
      </c>
    </row>
    <row r="4656" spans="1:9" s="11" customFormat="1" ht="20.100000000000001" customHeight="1">
      <c r="A4656" s="196">
        <v>4639</v>
      </c>
      <c r="B4656" s="140"/>
      <c r="C4656" s="141" t="s">
        <v>13</v>
      </c>
      <c r="D4656" s="141" t="s">
        <v>1719</v>
      </c>
      <c r="E4656" s="142" t="s">
        <v>1720</v>
      </c>
      <c r="F4656" s="143" t="s">
        <v>47</v>
      </c>
      <c r="G4656" s="144">
        <v>21.2</v>
      </c>
      <c r="H4656" s="114">
        <v>21.2</v>
      </c>
      <c r="I4656" s="115"/>
    </row>
    <row r="4657" spans="1:9" s="11" customFormat="1" ht="9.9499999999999993" customHeight="1">
      <c r="A4657" s="135"/>
      <c r="B4657" s="16"/>
      <c r="C4657" s="16"/>
      <c r="D4657" s="16"/>
      <c r="E4657" s="136" t="s">
        <v>442</v>
      </c>
      <c r="F4657" s="125" t="s">
        <v>19</v>
      </c>
      <c r="G4657" s="137" t="s">
        <v>20</v>
      </c>
      <c r="H4657" s="97" t="s">
        <v>443</v>
      </c>
      <c r="I4657" s="138" t="s">
        <v>444</v>
      </c>
    </row>
    <row r="4658" spans="1:9" s="11" customFormat="1" ht="9.9499999999999993" customHeight="1">
      <c r="A4658" s="64"/>
      <c r="C4658" s="117"/>
      <c r="E4658" s="44" t="s">
        <v>1721</v>
      </c>
      <c r="F4658" s="45" t="s">
        <v>645</v>
      </c>
      <c r="G4658" s="147">
        <v>2.12E-2</v>
      </c>
      <c r="H4658" s="214">
        <v>43.17</v>
      </c>
      <c r="I4658" s="51">
        <f>ROUND(H4658*G4658,2)</f>
        <v>0.92</v>
      </c>
    </row>
    <row r="4659" spans="1:9" s="11" customFormat="1" ht="9.9499999999999993" customHeight="1">
      <c r="A4659" s="64"/>
      <c r="C4659" s="117"/>
      <c r="E4659" s="44" t="s">
        <v>1722</v>
      </c>
      <c r="F4659" s="45" t="s">
        <v>645</v>
      </c>
      <c r="G4659" s="147">
        <v>0.14000000000000001</v>
      </c>
      <c r="H4659" s="214">
        <v>108.72</v>
      </c>
      <c r="I4659" s="51">
        <f>ROUND(H4659*G4659,2)</f>
        <v>15.22</v>
      </c>
    </row>
    <row r="4660" spans="1:9" s="11" customFormat="1" ht="9.9499999999999993" customHeight="1">
      <c r="A4660" s="64"/>
      <c r="C4660" s="117"/>
      <c r="E4660" s="44" t="s">
        <v>1723</v>
      </c>
      <c r="F4660" s="45" t="s">
        <v>464</v>
      </c>
      <c r="G4660" s="147">
        <v>0.21490000000000001</v>
      </c>
      <c r="H4660" s="214">
        <v>23.07</v>
      </c>
      <c r="I4660" s="51">
        <f>ROUND(H4660*G4660,2)</f>
        <v>4.96</v>
      </c>
    </row>
    <row r="4661" spans="1:9" s="11" customFormat="1" ht="13.7" customHeight="1">
      <c r="A4661" s="135"/>
      <c r="B4661" s="261"/>
      <c r="C4661" s="261"/>
      <c r="D4661" s="261"/>
      <c r="E4661" s="124"/>
      <c r="F4661" s="177" t="s">
        <v>451</v>
      </c>
      <c r="G4661" s="178"/>
      <c r="H4661" s="179"/>
      <c r="I4661" s="200">
        <f>SUM(I4658:I4660)</f>
        <v>21.1</v>
      </c>
    </row>
    <row r="4662" spans="1:9" s="11" customFormat="1" ht="30" customHeight="1">
      <c r="A4662" s="196">
        <v>4640</v>
      </c>
      <c r="B4662" s="110" t="s">
        <v>420</v>
      </c>
      <c r="C4662" s="110" t="s">
        <v>12</v>
      </c>
      <c r="D4662" s="132">
        <v>87246</v>
      </c>
      <c r="E4662" s="111" t="str">
        <f>VLOOKUP(D4662,SERVIÇOS_AGOST!$A$7:$D$7425,2,0)</f>
        <v>REVESTIMENTO CERÂMICO PARA PISO COM PLACAS TIPO ESMALTADA EXTRA DE DIMENSÕES 35X35 CM APLICADA EM AMBIENTES DE ÁREA MENOR QUE 5 M2. AF_06/2014</v>
      </c>
      <c r="F4662" s="112" t="str">
        <f>VLOOKUP(D4662,SERVIÇOS_AGOST!$A$7:$D$7425,3,0)</f>
        <v>M2</v>
      </c>
      <c r="G4662" s="129">
        <f>VLOOKUP(D4662,SERVIÇOS_AGOST!$A$7:$D$7425,4,0)</f>
        <v>63.05</v>
      </c>
      <c r="H4662" s="114">
        <v>63.05</v>
      </c>
      <c r="I4662" s="115"/>
    </row>
    <row r="4663" spans="1:9" s="11" customFormat="1" ht="17.649999999999999" customHeight="1">
      <c r="A4663" s="135"/>
      <c r="B4663" s="16"/>
      <c r="C4663" s="16"/>
      <c r="D4663" s="16"/>
      <c r="E4663" s="50" t="s">
        <v>1724</v>
      </c>
      <c r="F4663" s="216" t="s">
        <v>47</v>
      </c>
      <c r="G4663" s="147">
        <v>1.08</v>
      </c>
      <c r="H4663" s="214">
        <v>32.9</v>
      </c>
      <c r="I4663" s="51">
        <f>ROUND(H4663*G4663,2)</f>
        <v>35.53</v>
      </c>
    </row>
    <row r="4664" spans="1:9" s="11" customFormat="1" ht="13.7" customHeight="1">
      <c r="A4664" s="135"/>
      <c r="B4664" s="16"/>
      <c r="C4664" s="16"/>
      <c r="D4664" s="16"/>
      <c r="E4664" s="50" t="s">
        <v>1725</v>
      </c>
      <c r="F4664" s="216" t="s">
        <v>476</v>
      </c>
      <c r="G4664" s="147">
        <v>4.8600000000000003</v>
      </c>
      <c r="H4664" s="119" t="s">
        <v>1726</v>
      </c>
      <c r="I4664" s="51">
        <f>ROUND(H4664*G4664,2)</f>
        <v>4.8600000000000003</v>
      </c>
    </row>
    <row r="4665" spans="1:9" s="11" customFormat="1" ht="13.7" customHeight="1">
      <c r="A4665" s="135"/>
      <c r="B4665" s="16"/>
      <c r="C4665" s="16"/>
      <c r="D4665" s="16"/>
      <c r="E4665" s="50" t="s">
        <v>1727</v>
      </c>
      <c r="F4665" s="216" t="s">
        <v>476</v>
      </c>
      <c r="G4665" s="147">
        <v>0.24</v>
      </c>
      <c r="H4665" s="119" t="s">
        <v>1728</v>
      </c>
      <c r="I4665" s="51">
        <f>ROUND(H4665*G4665,2)</f>
        <v>1.41</v>
      </c>
    </row>
    <row r="4666" spans="1:9" s="11" customFormat="1" ht="13.7" customHeight="1">
      <c r="A4666" s="135"/>
      <c r="B4666" s="16"/>
      <c r="C4666" s="16"/>
      <c r="D4666" s="16"/>
      <c r="E4666" s="50" t="s">
        <v>1729</v>
      </c>
      <c r="F4666" s="216" t="s">
        <v>464</v>
      </c>
      <c r="G4666" s="147">
        <v>0.64</v>
      </c>
      <c r="H4666" s="214">
        <v>18.79</v>
      </c>
      <c r="I4666" s="51">
        <f>ROUND(H4666*G4666,2)</f>
        <v>12.03</v>
      </c>
    </row>
    <row r="4667" spans="1:9" s="11" customFormat="1" ht="13.7" customHeight="1">
      <c r="A4667" s="135"/>
      <c r="B4667" s="16"/>
      <c r="C4667" s="16"/>
      <c r="D4667" s="16"/>
      <c r="E4667" s="50" t="s">
        <v>483</v>
      </c>
      <c r="F4667" s="216" t="s">
        <v>464</v>
      </c>
      <c r="G4667" s="147">
        <v>0.26</v>
      </c>
      <c r="H4667" s="133" t="s">
        <v>485</v>
      </c>
      <c r="I4667" s="51">
        <f>ROUND(H4667*G4667,2)</f>
        <v>3.76</v>
      </c>
    </row>
    <row r="4668" spans="1:9" s="11" customFormat="1" ht="30" customHeight="1">
      <c r="A4668" s="135"/>
      <c r="B4668" s="16"/>
      <c r="C4668" s="16"/>
      <c r="D4668" s="16"/>
      <c r="E4668" s="124"/>
      <c r="F4668" s="177" t="s">
        <v>451</v>
      </c>
      <c r="G4668" s="178"/>
      <c r="H4668" s="179"/>
      <c r="I4668" s="200">
        <f>SUM(I4663:I4667)</f>
        <v>57.589999999999996</v>
      </c>
    </row>
    <row r="4669" spans="1:9" s="11" customFormat="1" ht="30" customHeight="1">
      <c r="A4669" s="196">
        <v>4641</v>
      </c>
      <c r="B4669" s="110" t="s">
        <v>420</v>
      </c>
      <c r="C4669" s="110" t="s">
        <v>12</v>
      </c>
      <c r="D4669" s="132">
        <v>87247</v>
      </c>
      <c r="E4669" s="111" t="str">
        <f>VLOOKUP(D4669,SERVIÇOS_AGOST!$A$7:$D$7425,2,0)</f>
        <v>REVESTIMENTO CERÂMICO PARA PISO COM PLACAS TIPO ESMALTADA EXTRA DE DIMENSÕES 35X35 CM APLICADA EM AMBIENTES DE ÁREA ENTRE 5 M2 E 10 M2. AF_06/2014</v>
      </c>
      <c r="F4669" s="112" t="str">
        <f>VLOOKUP(D4669,SERVIÇOS_AGOST!$A$7:$D$7425,3,0)</f>
        <v>M2</v>
      </c>
      <c r="G4669" s="129">
        <f>VLOOKUP(D4669,SERVIÇOS_AGOST!$A$7:$D$7425,4,0)</f>
        <v>57.48</v>
      </c>
      <c r="H4669" s="114">
        <v>57.48</v>
      </c>
      <c r="I4669" s="115"/>
    </row>
    <row r="4670" spans="1:9" s="11" customFormat="1" ht="17.649999999999999" customHeight="1">
      <c r="A4670" s="135"/>
      <c r="B4670" s="16"/>
      <c r="C4670" s="16"/>
      <c r="D4670" s="16"/>
      <c r="E4670" s="50" t="s">
        <v>1724</v>
      </c>
      <c r="F4670" s="216" t="s">
        <v>47</v>
      </c>
      <c r="G4670" s="147">
        <v>1.06</v>
      </c>
      <c r="H4670" s="214">
        <v>30.9</v>
      </c>
      <c r="I4670" s="51">
        <f>ROUND(H4670*G4670,2)</f>
        <v>32.75</v>
      </c>
    </row>
    <row r="4671" spans="1:9" s="11" customFormat="1" ht="13.7" customHeight="1">
      <c r="A4671" s="135"/>
      <c r="B4671" s="16"/>
      <c r="C4671" s="16"/>
      <c r="D4671" s="16"/>
      <c r="E4671" s="50" t="s">
        <v>1725</v>
      </c>
      <c r="F4671" s="216" t="s">
        <v>476</v>
      </c>
      <c r="G4671" s="147">
        <v>4.8600000000000003</v>
      </c>
      <c r="H4671" s="119" t="s">
        <v>1726</v>
      </c>
      <c r="I4671" s="51">
        <f>ROUND(H4671*G4671,2)</f>
        <v>4.8600000000000003</v>
      </c>
    </row>
    <row r="4672" spans="1:9" s="11" customFormat="1" ht="13.7" customHeight="1">
      <c r="A4672" s="135"/>
      <c r="B4672" s="16"/>
      <c r="C4672" s="16"/>
      <c r="D4672" s="16"/>
      <c r="E4672" s="50" t="s">
        <v>1727</v>
      </c>
      <c r="F4672" s="216" t="s">
        <v>476</v>
      </c>
      <c r="G4672" s="147">
        <v>0.24</v>
      </c>
      <c r="H4672" s="119" t="s">
        <v>1728</v>
      </c>
      <c r="I4672" s="51">
        <f>ROUND(H4672*G4672,2)</f>
        <v>1.41</v>
      </c>
    </row>
    <row r="4673" spans="1:9" s="11" customFormat="1" ht="13.7" customHeight="1">
      <c r="A4673" s="135"/>
      <c r="B4673" s="16"/>
      <c r="C4673" s="16"/>
      <c r="D4673" s="16"/>
      <c r="E4673" s="50" t="s">
        <v>1729</v>
      </c>
      <c r="F4673" s="216" t="s">
        <v>464</v>
      </c>
      <c r="G4673" s="147">
        <v>0.43</v>
      </c>
      <c r="H4673" s="214">
        <v>18.79</v>
      </c>
      <c r="I4673" s="51">
        <f>ROUND(H4673*G4673,2)</f>
        <v>8.08</v>
      </c>
    </row>
    <row r="4674" spans="1:9" s="11" customFormat="1" ht="13.7" customHeight="1">
      <c r="A4674" s="135"/>
      <c r="B4674" s="16"/>
      <c r="C4674" s="16"/>
      <c r="D4674" s="16"/>
      <c r="E4674" s="50" t="s">
        <v>483</v>
      </c>
      <c r="F4674" s="216" t="s">
        <v>464</v>
      </c>
      <c r="G4674" s="147">
        <v>0.2</v>
      </c>
      <c r="H4674" s="133" t="s">
        <v>485</v>
      </c>
      <c r="I4674" s="51">
        <f>ROUND(H4674*G4674,2)</f>
        <v>2.89</v>
      </c>
    </row>
    <row r="4675" spans="1:9" s="11" customFormat="1" ht="13.7" customHeight="1">
      <c r="A4675" s="135"/>
      <c r="B4675" s="16"/>
      <c r="C4675" s="16"/>
      <c r="D4675" s="16"/>
      <c r="E4675" s="124"/>
      <c r="F4675" s="177" t="s">
        <v>451</v>
      </c>
      <c r="G4675" s="178"/>
      <c r="H4675" s="179"/>
      <c r="I4675" s="200">
        <f>SUM(I4670:I4674)</f>
        <v>49.989999999999995</v>
      </c>
    </row>
    <row r="4676" spans="1:9" s="11" customFormat="1" ht="25.7" customHeight="1">
      <c r="A4676" s="196">
        <v>4642</v>
      </c>
      <c r="B4676" s="110" t="s">
        <v>420</v>
      </c>
      <c r="C4676" s="110" t="s">
        <v>12</v>
      </c>
      <c r="D4676" s="132">
        <v>87248</v>
      </c>
      <c r="E4676" s="111" t="str">
        <f>VLOOKUP(D4676,SERVIÇOS_AGOST!$A$7:$D$7425,2,0)</f>
        <v>REVESTIMENTO CERÂMICO PARA PISO COM PLACAS TIPO ESMALTADA EXTRA DE DIMENSÕES 35X35 CM APLICADA EM AMBIENTES DE ÁREA MAIOR QUE 10 M2. AF_06/2014</v>
      </c>
      <c r="F4676" s="112" t="str">
        <f>VLOOKUP(D4676,SERVIÇOS_AGOST!$A$7:$D$7425,3,0)</f>
        <v>M2</v>
      </c>
      <c r="G4676" s="129">
        <f>VLOOKUP(D4676,SERVIÇOS_AGOST!$A$7:$D$7425,4,0)</f>
        <v>53.19</v>
      </c>
      <c r="H4676" s="114">
        <v>53.19</v>
      </c>
      <c r="I4676" s="115"/>
    </row>
    <row r="4677" spans="1:9" s="11" customFormat="1" ht="17.649999999999999" customHeight="1">
      <c r="A4677" s="135"/>
      <c r="B4677" s="16"/>
      <c r="C4677" s="16"/>
      <c r="D4677" s="16"/>
      <c r="E4677" s="50" t="s">
        <v>1724</v>
      </c>
      <c r="F4677" s="216" t="s">
        <v>47</v>
      </c>
      <c r="G4677" s="147">
        <v>1.06</v>
      </c>
      <c r="H4677" s="214">
        <v>30.9</v>
      </c>
      <c r="I4677" s="51">
        <f>ROUND(H4677*G4677,2)</f>
        <v>32.75</v>
      </c>
    </row>
    <row r="4678" spans="1:9" s="11" customFormat="1" ht="13.7" customHeight="1">
      <c r="A4678" s="135"/>
      <c r="B4678" s="16"/>
      <c r="C4678" s="16"/>
      <c r="D4678" s="16"/>
      <c r="E4678" s="50" t="s">
        <v>1725</v>
      </c>
      <c r="F4678" s="216" t="s">
        <v>476</v>
      </c>
      <c r="G4678" s="147">
        <v>4.8600000000000003</v>
      </c>
      <c r="H4678" s="119" t="s">
        <v>1726</v>
      </c>
      <c r="I4678" s="51">
        <f>ROUND(H4678*G4678,2)</f>
        <v>4.8600000000000003</v>
      </c>
    </row>
    <row r="4679" spans="1:9" s="11" customFormat="1" ht="13.7" customHeight="1">
      <c r="A4679" s="135"/>
      <c r="B4679" s="16"/>
      <c r="C4679" s="16"/>
      <c r="D4679" s="16"/>
      <c r="E4679" s="50" t="s">
        <v>1727</v>
      </c>
      <c r="F4679" s="216" t="s">
        <v>476</v>
      </c>
      <c r="G4679" s="147">
        <v>0.24</v>
      </c>
      <c r="H4679" s="119" t="s">
        <v>1728</v>
      </c>
      <c r="I4679" s="51">
        <f>ROUND(H4679*G4679,2)</f>
        <v>1.41</v>
      </c>
    </row>
    <row r="4680" spans="1:9" s="11" customFormat="1" ht="13.7" customHeight="1">
      <c r="A4680" s="135"/>
      <c r="B4680" s="16"/>
      <c r="C4680" s="16"/>
      <c r="D4680" s="16"/>
      <c r="E4680" s="50" t="s">
        <v>1729</v>
      </c>
      <c r="F4680" s="216" t="s">
        <v>464</v>
      </c>
      <c r="G4680" s="147">
        <v>0.24</v>
      </c>
      <c r="H4680" s="214">
        <v>18.79</v>
      </c>
      <c r="I4680" s="51">
        <f>ROUND(H4680*G4680,2)</f>
        <v>4.51</v>
      </c>
    </row>
    <row r="4681" spans="1:9" s="11" customFormat="1" ht="13.7" customHeight="1">
      <c r="A4681" s="135"/>
      <c r="B4681" s="16"/>
      <c r="C4681" s="16"/>
      <c r="D4681" s="16"/>
      <c r="E4681" s="50" t="s">
        <v>483</v>
      </c>
      <c r="F4681" s="216" t="s">
        <v>464</v>
      </c>
      <c r="G4681" s="147">
        <v>0.15</v>
      </c>
      <c r="H4681" s="133" t="s">
        <v>485</v>
      </c>
      <c r="I4681" s="51">
        <f>ROUND(H4681*G4681,2)</f>
        <v>2.17</v>
      </c>
    </row>
    <row r="4682" spans="1:9" s="11" customFormat="1" ht="13.7" customHeight="1">
      <c r="A4682" s="135"/>
      <c r="B4682" s="16"/>
      <c r="C4682" s="16"/>
      <c r="D4682" s="16"/>
      <c r="E4682" s="124"/>
      <c r="F4682" s="177" t="s">
        <v>451</v>
      </c>
      <c r="G4682" s="178"/>
      <c r="H4682" s="179"/>
      <c r="I4682" s="200">
        <f>SUM(I4677:I4681)</f>
        <v>45.699999999999996</v>
      </c>
    </row>
    <row r="4683" spans="1:9" s="11" customFormat="1" ht="25.7" customHeight="1">
      <c r="A4683" s="196">
        <v>4643</v>
      </c>
      <c r="B4683" s="110" t="s">
        <v>420</v>
      </c>
      <c r="C4683" s="110" t="s">
        <v>12</v>
      </c>
      <c r="D4683" s="132">
        <v>87249</v>
      </c>
      <c r="E4683" s="111" t="str">
        <f>VLOOKUP(D4683,SERVIÇOS_AGOST!$A$7:$D$7425,2,0)</f>
        <v>REVESTIMENTO CERÂMICO PARA PISO COM PLACAS TIPO ESMALTADA EXTRA DE DIMENSÕES 45X45 CM APLICADA EM AMBIENTES DE ÁREA MENOR QUE 5 M2. AF_06/2014</v>
      </c>
      <c r="F4683" s="112" t="str">
        <f>VLOOKUP(D4683,SERVIÇOS_AGOST!$A$7:$D$7425,3,0)</f>
        <v>M2</v>
      </c>
      <c r="G4683" s="129">
        <f>VLOOKUP(D4683,SERVIÇOS_AGOST!$A$7:$D$7425,4,0)</f>
        <v>68.989999999999995</v>
      </c>
      <c r="H4683" s="114">
        <v>68.989999999999995</v>
      </c>
      <c r="I4683" s="115"/>
    </row>
    <row r="4684" spans="1:9" s="11" customFormat="1" ht="17.649999999999999" customHeight="1">
      <c r="A4684" s="135"/>
      <c r="B4684" s="16"/>
      <c r="C4684" s="16"/>
      <c r="D4684" s="16"/>
      <c r="E4684" s="50" t="s">
        <v>1724</v>
      </c>
      <c r="F4684" s="216" t="s">
        <v>47</v>
      </c>
      <c r="G4684" s="147">
        <v>1.1000000000000001</v>
      </c>
      <c r="H4684" s="214">
        <v>30.9</v>
      </c>
      <c r="I4684" s="51">
        <f>ROUND(H4684*G4684,2)</f>
        <v>33.99</v>
      </c>
    </row>
    <row r="4685" spans="1:9" s="11" customFormat="1" ht="13.7" customHeight="1">
      <c r="A4685" s="135"/>
      <c r="B4685" s="16"/>
      <c r="C4685" s="16"/>
      <c r="D4685" s="16"/>
      <c r="E4685" s="50" t="s">
        <v>1725</v>
      </c>
      <c r="F4685" s="216" t="s">
        <v>476</v>
      </c>
      <c r="G4685" s="147">
        <v>6.14</v>
      </c>
      <c r="H4685" s="119" t="s">
        <v>1726</v>
      </c>
      <c r="I4685" s="51">
        <f>ROUND(H4685*G4685,2)</f>
        <v>6.14</v>
      </c>
    </row>
    <row r="4686" spans="1:9" s="11" customFormat="1" ht="13.7" customHeight="1">
      <c r="A4686" s="135"/>
      <c r="B4686" s="16"/>
      <c r="C4686" s="16"/>
      <c r="D4686" s="16"/>
      <c r="E4686" s="50" t="s">
        <v>1727</v>
      </c>
      <c r="F4686" s="216" t="s">
        <v>476</v>
      </c>
      <c r="G4686" s="147">
        <v>0.19</v>
      </c>
      <c r="H4686" s="119" t="s">
        <v>1728</v>
      </c>
      <c r="I4686" s="51">
        <f>ROUND(H4686*G4686,2)</f>
        <v>1.1200000000000001</v>
      </c>
    </row>
    <row r="4687" spans="1:9" s="11" customFormat="1" ht="13.7" customHeight="1">
      <c r="A4687" s="135"/>
      <c r="B4687" s="16"/>
      <c r="C4687" s="16"/>
      <c r="D4687" s="16"/>
      <c r="E4687" s="50" t="s">
        <v>1729</v>
      </c>
      <c r="F4687" s="216" t="s">
        <v>464</v>
      </c>
      <c r="G4687" s="147">
        <v>0.82</v>
      </c>
      <c r="H4687" s="214">
        <v>18.79</v>
      </c>
      <c r="I4687" s="51">
        <f>ROUND(H4687*G4687,2)</f>
        <v>15.41</v>
      </c>
    </row>
    <row r="4688" spans="1:9" s="11" customFormat="1" ht="13.7" customHeight="1">
      <c r="A4688" s="135"/>
      <c r="B4688" s="16"/>
      <c r="C4688" s="16"/>
      <c r="D4688" s="16"/>
      <c r="E4688" s="50" t="s">
        <v>483</v>
      </c>
      <c r="F4688" s="216" t="s">
        <v>464</v>
      </c>
      <c r="G4688" s="147">
        <v>0.31</v>
      </c>
      <c r="H4688" s="133" t="s">
        <v>485</v>
      </c>
      <c r="I4688" s="51">
        <f>ROUND(H4688*G4688,2)</f>
        <v>4.49</v>
      </c>
    </row>
    <row r="4689" spans="1:9" s="11" customFormat="1" ht="13.7" customHeight="1">
      <c r="A4689" s="135"/>
      <c r="B4689" s="16"/>
      <c r="C4689" s="16"/>
      <c r="D4689" s="16"/>
      <c r="E4689" s="124"/>
      <c r="F4689" s="177" t="s">
        <v>451</v>
      </c>
      <c r="G4689" s="178"/>
      <c r="H4689" s="179"/>
      <c r="I4689" s="200">
        <f>SUM(I4684:I4688)</f>
        <v>61.15</v>
      </c>
    </row>
    <row r="4690" spans="1:9" s="11" customFormat="1" ht="25.7" customHeight="1">
      <c r="A4690" s="196">
        <v>4644</v>
      </c>
      <c r="B4690" s="110" t="s">
        <v>420</v>
      </c>
      <c r="C4690" s="110" t="s">
        <v>12</v>
      </c>
      <c r="D4690" s="132">
        <v>87250</v>
      </c>
      <c r="E4690" s="111" t="str">
        <f>VLOOKUP(D4690,SERVIÇOS_AGOST!$A$7:$D$7425,2,0)</f>
        <v>REVESTIMENTO CERÂMICO PARA PISO COM PLACAS TIPO ESMALTADA EXTRA DE DIMENSÕES 45X45 CM APLICADA EM AMBIENTES DE ÁREA ENTRE 5 M2 E 10 M2. AF_06/2014</v>
      </c>
      <c r="F4690" s="112" t="str">
        <f>VLOOKUP(D4690,SERVIÇOS_AGOST!$A$7:$D$7425,3,0)</f>
        <v>M2</v>
      </c>
      <c r="G4690" s="129">
        <f>VLOOKUP(D4690,SERVIÇOS_AGOST!$A$7:$D$7425,4,0)</f>
        <v>60.21</v>
      </c>
      <c r="H4690" s="114">
        <v>60.21</v>
      </c>
      <c r="I4690" s="115"/>
    </row>
    <row r="4691" spans="1:9" s="11" customFormat="1" ht="17.649999999999999" customHeight="1">
      <c r="A4691" s="135"/>
      <c r="B4691" s="16"/>
      <c r="C4691" s="16"/>
      <c r="D4691" s="16"/>
      <c r="E4691" s="50" t="s">
        <v>1724</v>
      </c>
      <c r="F4691" s="216" t="s">
        <v>47</v>
      </c>
      <c r="G4691" s="147">
        <v>1.07</v>
      </c>
      <c r="H4691" s="214">
        <v>30.9</v>
      </c>
      <c r="I4691" s="51">
        <f>ROUND(H4691*G4691,2)</f>
        <v>33.06</v>
      </c>
    </row>
    <row r="4692" spans="1:9" s="11" customFormat="1" ht="13.7" customHeight="1">
      <c r="E4692" s="194" t="s">
        <v>1725</v>
      </c>
      <c r="F4692" s="231" t="s">
        <v>476</v>
      </c>
      <c r="G4692" s="257" t="s">
        <v>1730</v>
      </c>
      <c r="H4692" s="258" t="s">
        <v>1726</v>
      </c>
      <c r="I4692" s="51">
        <f>ROUND(H4692*G4692,2)</f>
        <v>6.14</v>
      </c>
    </row>
    <row r="4693" spans="1:9" s="11" customFormat="1" ht="13.7" customHeight="1">
      <c r="A4693" s="135"/>
      <c r="B4693" s="16"/>
      <c r="C4693" s="16"/>
      <c r="D4693" s="16"/>
      <c r="E4693" s="50" t="s">
        <v>1727</v>
      </c>
      <c r="F4693" s="216" t="s">
        <v>476</v>
      </c>
      <c r="G4693" s="147">
        <v>0.19</v>
      </c>
      <c r="H4693" s="119" t="s">
        <v>1728</v>
      </c>
      <c r="I4693" s="51">
        <f>ROUND(H4693*G4693,2)</f>
        <v>1.1200000000000001</v>
      </c>
    </row>
    <row r="4694" spans="1:9" s="11" customFormat="1" ht="13.7" customHeight="1">
      <c r="A4694" s="135"/>
      <c r="B4694" s="16"/>
      <c r="C4694" s="16"/>
      <c r="D4694" s="16"/>
      <c r="E4694" s="50" t="s">
        <v>1729</v>
      </c>
      <c r="F4694" s="216" t="s">
        <v>464</v>
      </c>
      <c r="G4694" s="147">
        <v>0.49</v>
      </c>
      <c r="H4694" s="214">
        <v>18.79</v>
      </c>
      <c r="I4694" s="51">
        <f>ROUND(H4694*G4694,2)</f>
        <v>9.2100000000000009</v>
      </c>
    </row>
    <row r="4695" spans="1:9" s="11" customFormat="1" ht="13.7" customHeight="1">
      <c r="A4695" s="135"/>
      <c r="B4695" s="16"/>
      <c r="C4695" s="16"/>
      <c r="D4695" s="16"/>
      <c r="E4695" s="50" t="s">
        <v>483</v>
      </c>
      <c r="F4695" s="216" t="s">
        <v>464</v>
      </c>
      <c r="G4695" s="147">
        <v>0.21</v>
      </c>
      <c r="H4695" s="133" t="s">
        <v>485</v>
      </c>
      <c r="I4695" s="51">
        <f>ROUND(H4695*G4695,2)</f>
        <v>3.04</v>
      </c>
    </row>
    <row r="4696" spans="1:9" s="11" customFormat="1" ht="13.7" customHeight="1">
      <c r="A4696" s="135"/>
      <c r="B4696" s="16"/>
      <c r="C4696" s="16"/>
      <c r="D4696" s="16"/>
      <c r="E4696" s="124"/>
      <c r="F4696" s="177" t="s">
        <v>451</v>
      </c>
      <c r="G4696" s="178"/>
      <c r="H4696" s="179"/>
      <c r="I4696" s="200">
        <f>SUM(I4691:I4695)</f>
        <v>52.57</v>
      </c>
    </row>
    <row r="4697" spans="1:9" s="11" customFormat="1" ht="25.7" customHeight="1">
      <c r="A4697" s="196">
        <v>4645</v>
      </c>
      <c r="B4697" s="110" t="s">
        <v>420</v>
      </c>
      <c r="C4697" s="110" t="s">
        <v>12</v>
      </c>
      <c r="D4697" s="132">
        <v>87251</v>
      </c>
      <c r="E4697" s="111" t="str">
        <f>VLOOKUP(D4697,SERVIÇOS_AGOST!$A$7:$D$7425,2,0)</f>
        <v>REVESTIMENTO CERÂMICO PARA PISO COM PLACAS TIPO ESMALTADA EXTRA DE DIMENSÕES 45X45 CM APLICADA EM AMBIENTES DE ÁREA MAIOR QUE 10 M2. AF_06/2014</v>
      </c>
      <c r="F4697" s="112" t="str">
        <f>VLOOKUP(D4697,SERVIÇOS_AGOST!$A$7:$D$7425,3,0)</f>
        <v>M2</v>
      </c>
      <c r="G4697" s="129">
        <f>VLOOKUP(D4697,SERVIÇOS_AGOST!$A$7:$D$7425,4,0)</f>
        <v>54.66</v>
      </c>
      <c r="H4697" s="114">
        <v>54.66</v>
      </c>
      <c r="I4697" s="115"/>
    </row>
    <row r="4698" spans="1:9" s="11" customFormat="1" ht="17.649999999999999" customHeight="1">
      <c r="E4698" s="194" t="s">
        <v>1724</v>
      </c>
      <c r="F4698" s="231" t="s">
        <v>47</v>
      </c>
      <c r="G4698" s="256" t="s">
        <v>1731</v>
      </c>
      <c r="H4698" s="214">
        <v>30.9</v>
      </c>
      <c r="I4698" s="51">
        <f>ROUND(H4698*G4698,2)</f>
        <v>32.75</v>
      </c>
    </row>
    <row r="4699" spans="1:9" s="11" customFormat="1" ht="13.7" customHeight="1">
      <c r="A4699" s="135"/>
      <c r="B4699" s="16"/>
      <c r="C4699" s="16"/>
      <c r="D4699" s="16"/>
      <c r="E4699" s="50" t="s">
        <v>1725</v>
      </c>
      <c r="F4699" s="216" t="s">
        <v>476</v>
      </c>
      <c r="G4699" s="147">
        <v>6.14</v>
      </c>
      <c r="H4699" s="119" t="s">
        <v>1726</v>
      </c>
      <c r="I4699" s="51">
        <f>ROUND(H4699*G4699,2)</f>
        <v>6.14</v>
      </c>
    </row>
    <row r="4700" spans="1:9" s="11" customFormat="1" ht="13.7" customHeight="1">
      <c r="A4700" s="135"/>
      <c r="B4700" s="16"/>
      <c r="C4700" s="16"/>
      <c r="D4700" s="16"/>
      <c r="E4700" s="50" t="s">
        <v>1727</v>
      </c>
      <c r="F4700" s="216" t="s">
        <v>476</v>
      </c>
      <c r="G4700" s="147">
        <v>0.19</v>
      </c>
      <c r="H4700" s="119" t="s">
        <v>1728</v>
      </c>
      <c r="I4700" s="51">
        <f>ROUND(H4700*G4700,2)</f>
        <v>1.1200000000000001</v>
      </c>
    </row>
    <row r="4701" spans="1:9" s="11" customFormat="1" ht="13.7" customHeight="1">
      <c r="A4701" s="135"/>
      <c r="B4701" s="16"/>
      <c r="C4701" s="16"/>
      <c r="D4701" s="16"/>
      <c r="E4701" s="50" t="s">
        <v>1729</v>
      </c>
      <c r="F4701" s="216" t="s">
        <v>464</v>
      </c>
      <c r="G4701" s="147">
        <v>0.26</v>
      </c>
      <c r="H4701" s="214">
        <v>18.79</v>
      </c>
      <c r="I4701" s="51">
        <f>ROUND(H4701*G4701,2)</f>
        <v>4.8899999999999997</v>
      </c>
    </row>
    <row r="4702" spans="1:9" s="11" customFormat="1" ht="13.7" customHeight="1">
      <c r="A4702" s="135"/>
      <c r="B4702" s="16"/>
      <c r="C4702" s="16"/>
      <c r="D4702" s="16"/>
      <c r="E4702" s="50" t="s">
        <v>483</v>
      </c>
      <c r="F4702" s="216" t="s">
        <v>464</v>
      </c>
      <c r="G4702" s="147">
        <v>0.15</v>
      </c>
      <c r="H4702" s="133" t="s">
        <v>485</v>
      </c>
      <c r="I4702" s="51">
        <f>ROUND(H4702*G4702,2)</f>
        <v>2.17</v>
      </c>
    </row>
    <row r="4703" spans="1:9" s="11" customFormat="1" ht="13.7" customHeight="1">
      <c r="A4703" s="135"/>
      <c r="B4703" s="16"/>
      <c r="C4703" s="16"/>
      <c r="D4703" s="16"/>
      <c r="E4703" s="124"/>
      <c r="F4703" s="177" t="s">
        <v>451</v>
      </c>
      <c r="G4703" s="178"/>
      <c r="H4703" s="179"/>
      <c r="I4703" s="200">
        <f>SUM(I4698:I4702)</f>
        <v>47.07</v>
      </c>
    </row>
    <row r="4704" spans="1:9" s="11" customFormat="1" ht="30" customHeight="1">
      <c r="A4704" s="196">
        <v>4646</v>
      </c>
      <c r="B4704" s="110" t="s">
        <v>420</v>
      </c>
      <c r="C4704" s="110" t="s">
        <v>12</v>
      </c>
      <c r="D4704" s="132">
        <v>87255</v>
      </c>
      <c r="E4704" s="111" t="str">
        <f>VLOOKUP(D4704,SERVIÇOS_AGOST!$A$7:$D$7425,2,0)</f>
        <v>REVESTIMENTO CERÂMICO PARA PISO COM PLACAS TIPO ESMALTADA EXTRA DE DIMENSÕES 60X60 CM APLICADA EM AMBIENTES DE ÁREA MENOR QUE 5 M2. AF_06/2014</v>
      </c>
      <c r="F4704" s="112" t="str">
        <f>VLOOKUP(D4704,SERVIÇOS_AGOST!$A$7:$D$7425,3,0)</f>
        <v>M2</v>
      </c>
      <c r="G4704" s="129">
        <f>VLOOKUP(D4704,SERVIÇOS_AGOST!$A$7:$D$7425,4,0)</f>
        <v>118.14</v>
      </c>
      <c r="H4704" s="114">
        <v>118.14</v>
      </c>
      <c r="I4704" s="115"/>
    </row>
    <row r="4705" spans="1:9" s="11" customFormat="1" ht="17.649999999999999" customHeight="1">
      <c r="A4705" s="135"/>
      <c r="B4705" s="16"/>
      <c r="C4705" s="16"/>
      <c r="D4705" s="16"/>
      <c r="E4705" s="50" t="s">
        <v>1732</v>
      </c>
      <c r="F4705" s="216" t="s">
        <v>47</v>
      </c>
      <c r="G4705" s="147">
        <v>1.1200000000000001</v>
      </c>
      <c r="H4705" s="214">
        <v>64.87</v>
      </c>
      <c r="I4705" s="51">
        <f>ROUND(H4705*G4705,2)</f>
        <v>72.650000000000006</v>
      </c>
    </row>
    <row r="4706" spans="1:9" s="11" customFormat="1" ht="13.7" customHeight="1">
      <c r="A4706" s="135"/>
      <c r="B4706" s="16"/>
      <c r="C4706" s="16"/>
      <c r="D4706" s="16"/>
      <c r="E4706" s="50" t="s">
        <v>1725</v>
      </c>
      <c r="F4706" s="216" t="s">
        <v>476</v>
      </c>
      <c r="G4706" s="147">
        <v>8.6199999999999992</v>
      </c>
      <c r="H4706" s="119" t="s">
        <v>1726</v>
      </c>
      <c r="I4706" s="51">
        <f>ROUND(H4706*G4706,2)</f>
        <v>8.6199999999999992</v>
      </c>
    </row>
    <row r="4707" spans="1:9" s="11" customFormat="1" ht="13.7" customHeight="1">
      <c r="A4707" s="135"/>
      <c r="B4707" s="16"/>
      <c r="C4707" s="16"/>
      <c r="D4707" s="16"/>
      <c r="E4707" s="50" t="s">
        <v>1727</v>
      </c>
      <c r="F4707" s="216" t="s">
        <v>476</v>
      </c>
      <c r="G4707" s="147">
        <v>0.14000000000000001</v>
      </c>
      <c r="H4707" s="119" t="s">
        <v>1728</v>
      </c>
      <c r="I4707" s="51">
        <f>ROUND(H4707*G4707,2)</f>
        <v>0.82</v>
      </c>
    </row>
    <row r="4708" spans="1:9" s="11" customFormat="1" ht="13.7" customHeight="1">
      <c r="A4708" s="135"/>
      <c r="B4708" s="16"/>
      <c r="C4708" s="16"/>
      <c r="D4708" s="16"/>
      <c r="E4708" s="50" t="s">
        <v>1729</v>
      </c>
      <c r="F4708" s="216" t="s">
        <v>464</v>
      </c>
      <c r="G4708" s="147">
        <v>0.93</v>
      </c>
      <c r="H4708" s="214">
        <v>18.79</v>
      </c>
      <c r="I4708" s="51">
        <f>ROUND(H4708*G4708,2)</f>
        <v>17.47</v>
      </c>
    </row>
    <row r="4709" spans="1:9" s="11" customFormat="1" ht="13.7" customHeight="1">
      <c r="A4709" s="135"/>
      <c r="B4709" s="16"/>
      <c r="C4709" s="16"/>
      <c r="D4709" s="16"/>
      <c r="E4709" s="50" t="s">
        <v>483</v>
      </c>
      <c r="F4709" s="216" t="s">
        <v>464</v>
      </c>
      <c r="G4709" s="147">
        <v>0.34</v>
      </c>
      <c r="H4709" s="133" t="s">
        <v>485</v>
      </c>
      <c r="I4709" s="51">
        <f>ROUND(H4709*G4709,2)</f>
        <v>4.92</v>
      </c>
    </row>
    <row r="4710" spans="1:9" s="11" customFormat="1" ht="30" customHeight="1">
      <c r="F4710" s="177" t="s">
        <v>451</v>
      </c>
      <c r="G4710" s="178"/>
      <c r="H4710" s="179"/>
      <c r="I4710" s="200">
        <f>SUM(I4705:I4709)</f>
        <v>104.48</v>
      </c>
    </row>
    <row r="4711" spans="1:9" s="11" customFormat="1" ht="25.7" customHeight="1">
      <c r="A4711" s="196">
        <v>4647</v>
      </c>
      <c r="B4711" s="110" t="s">
        <v>420</v>
      </c>
      <c r="C4711" s="110" t="s">
        <v>12</v>
      </c>
      <c r="D4711" s="132">
        <v>87256</v>
      </c>
      <c r="E4711" s="111" t="str">
        <f>VLOOKUP(D4711,SERVIÇOS_AGOST!$A$7:$D$7425,2,0)</f>
        <v>REVESTIMENTO CERÂMICO PARA PISO COM PLACAS TIPO ESMALTADA EXTRA DE DIMENSÕES 60X60 CM APLICADA EM AMBIENTES DE ÁREA ENTRE 5 M2 E 10 M2. AF_06/2014</v>
      </c>
      <c r="F4711" s="112" t="str">
        <f>VLOOKUP(D4711,SERVIÇOS_AGOST!$A$7:$D$7425,3,0)</f>
        <v>M2</v>
      </c>
      <c r="G4711" s="129">
        <f>VLOOKUP(D4711,SERVIÇOS_AGOST!$A$7:$D$7425,4,0)</f>
        <v>106.89</v>
      </c>
      <c r="H4711" s="114">
        <v>106.89</v>
      </c>
      <c r="I4711" s="115"/>
    </row>
    <row r="4712" spans="1:9" s="11" customFormat="1" ht="17.649999999999999" customHeight="1">
      <c r="A4712" s="135"/>
      <c r="B4712" s="16"/>
      <c r="C4712" s="16"/>
      <c r="D4712" s="16"/>
      <c r="E4712" s="50" t="s">
        <v>1732</v>
      </c>
      <c r="F4712" s="216" t="s">
        <v>47</v>
      </c>
      <c r="G4712" s="147">
        <v>1.08</v>
      </c>
      <c r="H4712" s="214">
        <v>64.87</v>
      </c>
      <c r="I4712" s="51">
        <f>ROUND(H4712*G4712,2)</f>
        <v>70.06</v>
      </c>
    </row>
    <row r="4713" spans="1:9" s="11" customFormat="1" ht="13.7" customHeight="1">
      <c r="A4713" s="135"/>
      <c r="B4713" s="16"/>
      <c r="C4713" s="16"/>
      <c r="D4713" s="16"/>
      <c r="E4713" s="50" t="s">
        <v>1725</v>
      </c>
      <c r="F4713" s="216" t="s">
        <v>476</v>
      </c>
      <c r="G4713" s="147">
        <v>8.6199999999999992</v>
      </c>
      <c r="H4713" s="119" t="s">
        <v>1726</v>
      </c>
      <c r="I4713" s="51">
        <f>ROUND(H4713*G4713,2)</f>
        <v>8.6199999999999992</v>
      </c>
    </row>
    <row r="4714" spans="1:9" s="11" customFormat="1" ht="13.7" customHeight="1">
      <c r="A4714" s="135"/>
      <c r="B4714" s="16"/>
      <c r="C4714" s="16"/>
      <c r="D4714" s="16"/>
      <c r="E4714" s="50" t="s">
        <v>1727</v>
      </c>
      <c r="F4714" s="216" t="s">
        <v>476</v>
      </c>
      <c r="G4714" s="147">
        <v>0.14000000000000001</v>
      </c>
      <c r="H4714" s="119" t="s">
        <v>1728</v>
      </c>
      <c r="I4714" s="51">
        <f>ROUND(H4714*G4714,2)</f>
        <v>0.82</v>
      </c>
    </row>
    <row r="4715" spans="1:9" s="11" customFormat="1" ht="13.7" customHeight="1">
      <c r="A4715" s="135"/>
      <c r="B4715" s="16"/>
      <c r="C4715" s="16"/>
      <c r="D4715" s="16"/>
      <c r="E4715" s="50" t="s">
        <v>1729</v>
      </c>
      <c r="F4715" s="216" t="s">
        <v>464</v>
      </c>
      <c r="G4715" s="147">
        <v>0.56999999999999995</v>
      </c>
      <c r="H4715" s="214">
        <v>18.79</v>
      </c>
      <c r="I4715" s="51">
        <f>ROUND(H4715*G4715,2)</f>
        <v>10.71</v>
      </c>
    </row>
    <row r="4716" spans="1:9" s="11" customFormat="1" ht="13.7" customHeight="1">
      <c r="E4716" s="194" t="s">
        <v>483</v>
      </c>
      <c r="F4716" s="231" t="s">
        <v>464</v>
      </c>
      <c r="G4716" s="256" t="s">
        <v>1733</v>
      </c>
      <c r="H4716" s="133" t="s">
        <v>485</v>
      </c>
      <c r="I4716" s="51">
        <f>ROUND(H4716*G4716,2)</f>
        <v>3.47</v>
      </c>
    </row>
    <row r="4717" spans="1:9" s="11" customFormat="1" ht="13.7" customHeight="1">
      <c r="A4717" s="135"/>
      <c r="B4717" s="16"/>
      <c r="C4717" s="16"/>
      <c r="D4717" s="16"/>
      <c r="E4717" s="124"/>
      <c r="F4717" s="177" t="s">
        <v>451</v>
      </c>
      <c r="G4717" s="178"/>
      <c r="H4717" s="179"/>
      <c r="I4717" s="200">
        <f>SUM(I4712:I4716)</f>
        <v>93.68</v>
      </c>
    </row>
    <row r="4718" spans="1:9" s="11" customFormat="1" ht="25.7" customHeight="1">
      <c r="A4718" s="196">
        <v>4648</v>
      </c>
      <c r="B4718" s="110" t="s">
        <v>420</v>
      </c>
      <c r="C4718" s="110" t="s">
        <v>12</v>
      </c>
      <c r="D4718" s="132">
        <v>87257</v>
      </c>
      <c r="E4718" s="111" t="str">
        <f>VLOOKUP(D4718,SERVIÇOS_AGOST!$A$7:$D$7425,2,0)</f>
        <v>REVESTIMENTO CERÂMICO PARA PISO COM PLACAS TIPO ESMALTADA EXTRA DE DIMENSÕES 60X60 CM APLICADA EM AMBIENTES DE ÁREA MAIOR QUE 10 M2. AF_06/2014</v>
      </c>
      <c r="F4718" s="112" t="str">
        <f>VLOOKUP(D4718,SERVIÇOS_AGOST!$A$7:$D$7425,3,0)</f>
        <v>M2</v>
      </c>
      <c r="G4718" s="129">
        <f>VLOOKUP(D4718,SERVIÇOS_AGOST!$A$7:$D$7425,4,0)</f>
        <v>100.22</v>
      </c>
      <c r="H4718" s="114">
        <v>100.22</v>
      </c>
      <c r="I4718" s="115"/>
    </row>
    <row r="4719" spans="1:9" s="11" customFormat="1" ht="17.649999999999999" customHeight="1">
      <c r="A4719" s="135"/>
      <c r="B4719" s="16"/>
      <c r="C4719" s="16"/>
      <c r="D4719" s="16"/>
      <c r="E4719" s="50" t="s">
        <v>1732</v>
      </c>
      <c r="F4719" s="216" t="s">
        <v>47</v>
      </c>
      <c r="G4719" s="147">
        <v>1.07</v>
      </c>
      <c r="H4719" s="214">
        <v>64.87</v>
      </c>
      <c r="I4719" s="51">
        <f>ROUND(H4719*G4719,2)</f>
        <v>69.41</v>
      </c>
    </row>
    <row r="4720" spans="1:9" s="11" customFormat="1" ht="13.7" customHeight="1">
      <c r="A4720" s="135"/>
      <c r="B4720" s="16"/>
      <c r="C4720" s="16"/>
      <c r="D4720" s="16"/>
      <c r="E4720" s="50" t="s">
        <v>1725</v>
      </c>
      <c r="F4720" s="216" t="s">
        <v>476</v>
      </c>
      <c r="G4720" s="147">
        <v>8.6199999999999992</v>
      </c>
      <c r="H4720" s="119" t="s">
        <v>1726</v>
      </c>
      <c r="I4720" s="51">
        <f>ROUND(H4720*G4720,2)</f>
        <v>8.6199999999999992</v>
      </c>
    </row>
    <row r="4721" spans="1:9" s="11" customFormat="1" ht="13.7" customHeight="1">
      <c r="A4721" s="135"/>
      <c r="B4721" s="16"/>
      <c r="C4721" s="16"/>
      <c r="D4721" s="16"/>
      <c r="E4721" s="50" t="s">
        <v>1727</v>
      </c>
      <c r="F4721" s="216" t="s">
        <v>476</v>
      </c>
      <c r="G4721" s="147">
        <v>0.14000000000000001</v>
      </c>
      <c r="H4721" s="119" t="s">
        <v>1728</v>
      </c>
      <c r="I4721" s="51">
        <f>ROUND(H4721*G4721,2)</f>
        <v>0.82</v>
      </c>
    </row>
    <row r="4722" spans="1:9" s="11" customFormat="1" ht="13.7" customHeight="1">
      <c r="E4722" s="194" t="s">
        <v>1729</v>
      </c>
      <c r="F4722" s="231" t="s">
        <v>464</v>
      </c>
      <c r="G4722" s="256" t="s">
        <v>1734</v>
      </c>
      <c r="H4722" s="214">
        <v>18.79</v>
      </c>
      <c r="I4722" s="51">
        <f>ROUND(H4722*G4722,2)</f>
        <v>5.82</v>
      </c>
    </row>
    <row r="4723" spans="1:9" s="11" customFormat="1" ht="13.7" customHeight="1">
      <c r="A4723" s="135"/>
      <c r="B4723" s="16"/>
      <c r="C4723" s="16"/>
      <c r="D4723" s="16"/>
      <c r="E4723" s="50" t="s">
        <v>483</v>
      </c>
      <c r="F4723" s="216" t="s">
        <v>464</v>
      </c>
      <c r="G4723" s="147">
        <v>0.17</v>
      </c>
      <c r="H4723" s="133" t="s">
        <v>485</v>
      </c>
      <c r="I4723" s="51">
        <f>ROUND(H4723*G4723,2)</f>
        <v>2.46</v>
      </c>
    </row>
    <row r="4724" spans="1:9" s="11" customFormat="1" ht="13.7" customHeight="1">
      <c r="A4724" s="135"/>
      <c r="B4724" s="16"/>
      <c r="C4724" s="16"/>
      <c r="D4724" s="16"/>
      <c r="E4724" s="124"/>
      <c r="F4724" s="177" t="s">
        <v>451</v>
      </c>
      <c r="G4724" s="178"/>
      <c r="H4724" s="179"/>
      <c r="I4724" s="200">
        <f>SUM(I4719:I4723)</f>
        <v>87.129999999999981</v>
      </c>
    </row>
    <row r="4725" spans="1:9" s="11" customFormat="1" ht="17.649999999999999" customHeight="1">
      <c r="A4725" s="196">
        <v>4649</v>
      </c>
      <c r="B4725" s="110" t="s">
        <v>420</v>
      </c>
      <c r="C4725" s="110" t="s">
        <v>12</v>
      </c>
      <c r="D4725" s="132">
        <v>87258</v>
      </c>
      <c r="E4725" s="111" t="str">
        <f>VLOOKUP(D4725,SERVIÇOS_AGOST!$A$7:$D$7425,2,0)</f>
        <v>REVESTIMENTO CERÂMICO PARA PISO COM PLACAS TIPO PORCELANATO DE DIMENSÕES 45X45 CM APLICADA EM AMBIENTES DE ÁREA MENOR QUE 5 M². AF_06/2014</v>
      </c>
      <c r="F4725" s="112" t="str">
        <f>VLOOKUP(D4725,SERVIÇOS_AGOST!$A$7:$D$7425,3,0)</f>
        <v>M2</v>
      </c>
      <c r="G4725" s="129">
        <f>VLOOKUP(D4725,SERVIÇOS_AGOST!$A$7:$D$7425,4,0)</f>
        <v>165.2</v>
      </c>
      <c r="H4725" s="114">
        <v>165.2</v>
      </c>
      <c r="I4725" s="115"/>
    </row>
    <row r="4726" spans="1:9" s="11" customFormat="1" ht="13.7" customHeight="1">
      <c r="A4726" s="135"/>
      <c r="B4726" s="16"/>
      <c r="C4726" s="16"/>
      <c r="D4726" s="16"/>
      <c r="E4726" s="50" t="s">
        <v>1735</v>
      </c>
      <c r="F4726" s="216" t="s">
        <v>47</v>
      </c>
      <c r="G4726" s="147">
        <v>1.1000000000000001</v>
      </c>
      <c r="H4726" s="214">
        <v>87.6</v>
      </c>
      <c r="I4726" s="51">
        <f>ROUND(H4726*G4726,2)</f>
        <v>96.36</v>
      </c>
    </row>
    <row r="4727" spans="1:9" s="11" customFormat="1" ht="13.7" customHeight="1">
      <c r="A4727" s="135"/>
      <c r="B4727" s="16"/>
      <c r="C4727" s="16"/>
      <c r="D4727" s="16"/>
      <c r="E4727" s="50" t="s">
        <v>1727</v>
      </c>
      <c r="F4727" s="216" t="s">
        <v>476</v>
      </c>
      <c r="G4727" s="147">
        <v>0.24</v>
      </c>
      <c r="H4727" s="119" t="s">
        <v>1728</v>
      </c>
      <c r="I4727" s="51">
        <f>ROUND(H4727*G4727,2)</f>
        <v>1.41</v>
      </c>
    </row>
    <row r="4728" spans="1:9" s="11" customFormat="1" ht="13.7" customHeight="1">
      <c r="E4728" s="194" t="s">
        <v>1736</v>
      </c>
      <c r="F4728" s="231" t="s">
        <v>476</v>
      </c>
      <c r="G4728" s="257" t="s">
        <v>1737</v>
      </c>
      <c r="H4728" s="258" t="s">
        <v>1738</v>
      </c>
      <c r="I4728" s="51">
        <f>ROUND(H4728*G4728,2)</f>
        <v>26.46</v>
      </c>
    </row>
    <row r="4729" spans="1:9" s="11" customFormat="1" ht="13.7" customHeight="1">
      <c r="A4729" s="135"/>
      <c r="B4729" s="16"/>
      <c r="C4729" s="16"/>
      <c r="D4729" s="16"/>
      <c r="E4729" s="50" t="s">
        <v>1729</v>
      </c>
      <c r="F4729" s="216" t="s">
        <v>464</v>
      </c>
      <c r="G4729" s="147">
        <v>0.95</v>
      </c>
      <c r="H4729" s="214">
        <v>18.79</v>
      </c>
      <c r="I4729" s="51">
        <f>ROUND(H4729*G4729,2)</f>
        <v>17.850000000000001</v>
      </c>
    </row>
    <row r="4730" spans="1:9" s="11" customFormat="1" ht="13.7" customHeight="1">
      <c r="A4730" s="135"/>
      <c r="B4730" s="16"/>
      <c r="C4730" s="16"/>
      <c r="D4730" s="16"/>
      <c r="E4730" s="50" t="s">
        <v>483</v>
      </c>
      <c r="F4730" s="216" t="s">
        <v>464</v>
      </c>
      <c r="G4730" s="147">
        <v>0.34</v>
      </c>
      <c r="H4730" s="133" t="s">
        <v>485</v>
      </c>
      <c r="I4730" s="51">
        <f>ROUND(H4730*G4730,2)</f>
        <v>4.92</v>
      </c>
    </row>
    <row r="4731" spans="1:9" s="11" customFormat="1" ht="13.7" customHeight="1">
      <c r="A4731" s="135"/>
      <c r="B4731" s="16"/>
      <c r="C4731" s="16"/>
      <c r="D4731" s="16"/>
      <c r="E4731" s="124"/>
      <c r="F4731" s="177" t="s">
        <v>451</v>
      </c>
      <c r="G4731" s="178"/>
      <c r="H4731" s="179"/>
      <c r="I4731" s="200">
        <f>SUM(I4726:I4730)</f>
        <v>146.99999999999997</v>
      </c>
    </row>
    <row r="4732" spans="1:9" s="11" customFormat="1" ht="17.649999999999999" customHeight="1">
      <c r="A4732" s="196">
        <v>4650</v>
      </c>
      <c r="B4732" s="110" t="s">
        <v>420</v>
      </c>
      <c r="C4732" s="110" t="s">
        <v>12</v>
      </c>
      <c r="D4732" s="132">
        <v>87259</v>
      </c>
      <c r="E4732" s="111" t="str">
        <f>VLOOKUP(D4732,SERVIÇOS_AGOST!$A$7:$D$7425,2,0)</f>
        <v>REVESTIMENTO CERÂMICO PARA PISO COM PLACAS TIPO PORCELANATO DE DIMENSÕES 45X45 CM APLICADA EM AMBIENTES DE ÁREA ENTRE 5 M² E 10 M². AF_06/2014</v>
      </c>
      <c r="F4732" s="112" t="str">
        <f>VLOOKUP(D4732,SERVIÇOS_AGOST!$A$7:$D$7425,3,0)</f>
        <v>M2</v>
      </c>
      <c r="G4732" s="129">
        <f>VLOOKUP(D4732,SERVIÇOS_AGOST!$A$7:$D$7425,4,0)</f>
        <v>154.46</v>
      </c>
      <c r="H4732" s="114">
        <v>154.46</v>
      </c>
      <c r="I4732" s="115"/>
    </row>
    <row r="4733" spans="1:9" s="11" customFormat="1" ht="13.7" customHeight="1">
      <c r="A4733" s="135"/>
      <c r="B4733" s="16"/>
      <c r="C4733" s="16"/>
      <c r="D4733" s="16"/>
      <c r="E4733" s="50" t="s">
        <v>1735</v>
      </c>
      <c r="F4733" s="216" t="s">
        <v>47</v>
      </c>
      <c r="G4733" s="147">
        <v>1.07</v>
      </c>
      <c r="H4733" s="214">
        <v>87.6</v>
      </c>
      <c r="I4733" s="51">
        <f>ROUND(H4733*G4733,2)</f>
        <v>93.73</v>
      </c>
    </row>
    <row r="4734" spans="1:9" s="11" customFormat="1" ht="13.7" customHeight="1">
      <c r="E4734" s="194" t="s">
        <v>1727</v>
      </c>
      <c r="F4734" s="231" t="s">
        <v>476</v>
      </c>
      <c r="G4734" s="257" t="s">
        <v>1733</v>
      </c>
      <c r="H4734" s="258" t="s">
        <v>1728</v>
      </c>
      <c r="I4734" s="51">
        <f>ROUND(H4734*G4734,2)</f>
        <v>1.41</v>
      </c>
    </row>
    <row r="4735" spans="1:9" s="11" customFormat="1" ht="13.7" customHeight="1">
      <c r="A4735" s="135"/>
      <c r="B4735" s="16"/>
      <c r="C4735" s="16"/>
      <c r="D4735" s="16"/>
      <c r="E4735" s="50" t="s">
        <v>1736</v>
      </c>
      <c r="F4735" s="216" t="s">
        <v>476</v>
      </c>
      <c r="G4735" s="147">
        <v>8.6199999999999992</v>
      </c>
      <c r="H4735" s="119" t="s">
        <v>1738</v>
      </c>
      <c r="I4735" s="51">
        <f>ROUND(H4735*G4735,2)</f>
        <v>26.46</v>
      </c>
    </row>
    <row r="4736" spans="1:9" s="11" customFormat="1" ht="13.7" customHeight="1">
      <c r="A4736" s="135"/>
      <c r="B4736" s="16"/>
      <c r="C4736" s="16"/>
      <c r="D4736" s="16"/>
      <c r="E4736" s="50" t="s">
        <v>1729</v>
      </c>
      <c r="F4736" s="216" t="s">
        <v>464</v>
      </c>
      <c r="G4736" s="147">
        <v>0.61</v>
      </c>
      <c r="H4736" s="214">
        <v>18.79</v>
      </c>
      <c r="I4736" s="51">
        <f>ROUND(H4736*G4736,2)</f>
        <v>11.46</v>
      </c>
    </row>
    <row r="4737" spans="1:9" s="11" customFormat="1" ht="13.7" customHeight="1">
      <c r="A4737" s="135"/>
      <c r="B4737" s="16"/>
      <c r="C4737" s="16"/>
      <c r="D4737" s="16"/>
      <c r="E4737" s="50" t="s">
        <v>483</v>
      </c>
      <c r="F4737" s="216" t="s">
        <v>464</v>
      </c>
      <c r="G4737" s="147">
        <v>0.25</v>
      </c>
      <c r="H4737" s="133" t="s">
        <v>485</v>
      </c>
      <c r="I4737" s="51">
        <f>ROUND(H4737*G4737,2)</f>
        <v>3.62</v>
      </c>
    </row>
    <row r="4738" spans="1:9" s="11" customFormat="1" ht="13.7" customHeight="1">
      <c r="A4738" s="135"/>
      <c r="B4738" s="16"/>
      <c r="C4738" s="16"/>
      <c r="D4738" s="16"/>
      <c r="E4738" s="124"/>
      <c r="F4738" s="177" t="s">
        <v>451</v>
      </c>
      <c r="G4738" s="178"/>
      <c r="H4738" s="179"/>
      <c r="I4738" s="200">
        <f>SUM(I4733:I4737)</f>
        <v>136.68</v>
      </c>
    </row>
    <row r="4739" spans="1:9" s="11" customFormat="1" ht="17.649999999999999" customHeight="1">
      <c r="A4739" s="196">
        <v>4651</v>
      </c>
      <c r="B4739" s="110" t="s">
        <v>420</v>
      </c>
      <c r="C4739" s="110" t="s">
        <v>12</v>
      </c>
      <c r="D4739" s="132">
        <v>87260</v>
      </c>
      <c r="E4739" s="111" t="str">
        <f>VLOOKUP(D4739,SERVIÇOS_AGOST!$A$7:$D$7425,2,0)</f>
        <v>REVESTIMENTO CERÂMICO PARA PISO COM PLACAS TIPO PORCELANATO DE DIMENSÕES 45X45 CM APLICADA EM AMBIENTES DE ÁREA MAIOR QUE 10 M². AF_06/2014</v>
      </c>
      <c r="F4739" s="112" t="str">
        <f>VLOOKUP(D4739,SERVIÇOS_AGOST!$A$7:$D$7425,3,0)</f>
        <v>M2</v>
      </c>
      <c r="G4739" s="129">
        <f>VLOOKUP(D4739,SERVIÇOS_AGOST!$A$7:$D$7425,4,0)</f>
        <v>148.43</v>
      </c>
      <c r="H4739" s="114">
        <v>148.43</v>
      </c>
      <c r="I4739" s="115"/>
    </row>
    <row r="4740" spans="1:9" s="11" customFormat="1" ht="13.7" customHeight="1">
      <c r="E4740" s="194" t="s">
        <v>1735</v>
      </c>
      <c r="F4740" s="231" t="s">
        <v>47</v>
      </c>
      <c r="G4740" s="256" t="s">
        <v>1731</v>
      </c>
      <c r="H4740" s="214">
        <v>87.6</v>
      </c>
      <c r="I4740" s="51">
        <f>ROUND(H4740*G4740,2)</f>
        <v>92.86</v>
      </c>
    </row>
    <row r="4741" spans="1:9" s="11" customFormat="1" ht="13.7" customHeight="1">
      <c r="A4741" s="135"/>
      <c r="B4741" s="16"/>
      <c r="C4741" s="16"/>
      <c r="D4741" s="16"/>
      <c r="E4741" s="50" t="s">
        <v>1727</v>
      </c>
      <c r="F4741" s="216" t="s">
        <v>476</v>
      </c>
      <c r="G4741" s="147">
        <v>0.24</v>
      </c>
      <c r="H4741" s="119" t="s">
        <v>1728</v>
      </c>
      <c r="I4741" s="51">
        <f>ROUND(H4741*G4741,2)</f>
        <v>1.41</v>
      </c>
    </row>
    <row r="4742" spans="1:9" s="11" customFormat="1" ht="13.7" customHeight="1">
      <c r="A4742" s="135"/>
      <c r="B4742" s="16"/>
      <c r="C4742" s="16"/>
      <c r="D4742" s="16"/>
      <c r="E4742" s="50" t="s">
        <v>1736</v>
      </c>
      <c r="F4742" s="216" t="s">
        <v>476</v>
      </c>
      <c r="G4742" s="147">
        <v>8.6199999999999992</v>
      </c>
      <c r="H4742" s="119" t="s">
        <v>1738</v>
      </c>
      <c r="I4742" s="51">
        <f>ROUND(H4742*G4742,2)</f>
        <v>26.46</v>
      </c>
    </row>
    <row r="4743" spans="1:9" s="11" customFormat="1" ht="13.7" customHeight="1">
      <c r="A4743" s="135"/>
      <c r="B4743" s="16"/>
      <c r="C4743" s="16"/>
      <c r="D4743" s="16"/>
      <c r="E4743" s="50" t="s">
        <v>1729</v>
      </c>
      <c r="F4743" s="216" t="s">
        <v>464</v>
      </c>
      <c r="G4743" s="147">
        <v>0.39</v>
      </c>
      <c r="H4743" s="214">
        <v>18.79</v>
      </c>
      <c r="I4743" s="51">
        <f>ROUND(H4743*G4743,2)</f>
        <v>7.33</v>
      </c>
    </row>
    <row r="4744" spans="1:9" s="11" customFormat="1" ht="13.7" customHeight="1">
      <c r="A4744" s="135"/>
      <c r="B4744" s="16"/>
      <c r="C4744" s="16"/>
      <c r="D4744" s="16"/>
      <c r="E4744" s="50" t="s">
        <v>483</v>
      </c>
      <c r="F4744" s="216" t="s">
        <v>464</v>
      </c>
      <c r="G4744" s="147">
        <v>0.19</v>
      </c>
      <c r="H4744" s="133" t="s">
        <v>485</v>
      </c>
      <c r="I4744" s="51">
        <f>ROUND(H4744*G4744,2)</f>
        <v>2.75</v>
      </c>
    </row>
    <row r="4745" spans="1:9" s="11" customFormat="1" ht="13.7" customHeight="1">
      <c r="A4745" s="135"/>
      <c r="B4745" s="16"/>
      <c r="C4745" s="16"/>
      <c r="D4745" s="16"/>
      <c r="E4745" s="124"/>
      <c r="F4745" s="177" t="s">
        <v>451</v>
      </c>
      <c r="G4745" s="178"/>
      <c r="H4745" s="179"/>
      <c r="I4745" s="200">
        <f>SUM(I4740:I4744)</f>
        <v>130.81</v>
      </c>
    </row>
    <row r="4746" spans="1:9" s="11" customFormat="1" ht="30" customHeight="1">
      <c r="A4746" s="196">
        <v>4652</v>
      </c>
      <c r="B4746" s="110" t="s">
        <v>420</v>
      </c>
      <c r="C4746" s="110" t="s">
        <v>12</v>
      </c>
      <c r="D4746" s="132">
        <v>87261</v>
      </c>
      <c r="E4746" s="111" t="str">
        <f>VLOOKUP(D4746,SERVIÇOS_AGOST!$A$7:$D$7425,2,0)</f>
        <v>REVESTIMENTO CERÂMICO PARA PISO COM PLACAS TIPO PORCELANATO DE DIMENSÕES 60X60 CM APLICADA EM AMBIENTES DE ÁREA MENOR QUE 5 M². AF_06/2014</v>
      </c>
      <c r="F4746" s="112" t="str">
        <f>VLOOKUP(D4746,SERVIÇOS_AGOST!$A$7:$D$7425,3,0)</f>
        <v>M2</v>
      </c>
      <c r="G4746" s="129">
        <f>VLOOKUP(D4746,SERVIÇOS_AGOST!$A$7:$D$7425,4,0)</f>
        <v>189.7</v>
      </c>
      <c r="H4746" s="114">
        <v>189.7</v>
      </c>
      <c r="I4746" s="115"/>
    </row>
    <row r="4747" spans="1:9" s="11" customFormat="1" ht="13.7" customHeight="1">
      <c r="A4747" s="135"/>
      <c r="B4747" s="16"/>
      <c r="C4747" s="16"/>
      <c r="D4747" s="16"/>
      <c r="E4747" s="50" t="s">
        <v>1727</v>
      </c>
      <c r="F4747" s="216" t="s">
        <v>476</v>
      </c>
      <c r="G4747" s="147">
        <v>0.14000000000000001</v>
      </c>
      <c r="H4747" s="119" t="s">
        <v>1728</v>
      </c>
      <c r="I4747" s="51">
        <f>ROUND(H4747*G4747,2)</f>
        <v>0.82</v>
      </c>
    </row>
    <row r="4748" spans="1:9" s="11" customFormat="1" ht="13.7" customHeight="1">
      <c r="A4748" s="135"/>
      <c r="B4748" s="16"/>
      <c r="C4748" s="16"/>
      <c r="D4748" s="16"/>
      <c r="E4748" s="50" t="s">
        <v>1736</v>
      </c>
      <c r="F4748" s="216" t="s">
        <v>476</v>
      </c>
      <c r="G4748" s="147">
        <v>8.6199999999999992</v>
      </c>
      <c r="H4748" s="119" t="s">
        <v>1738</v>
      </c>
      <c r="I4748" s="51">
        <f>ROUND(H4748*G4748,2)</f>
        <v>26.46</v>
      </c>
    </row>
    <row r="4749" spans="1:9" s="11" customFormat="1" ht="13.7" customHeight="1">
      <c r="A4749" s="135"/>
      <c r="B4749" s="16"/>
      <c r="C4749" s="16"/>
      <c r="D4749" s="16"/>
      <c r="E4749" s="50" t="s">
        <v>1739</v>
      </c>
      <c r="F4749" s="216" t="s">
        <v>47</v>
      </c>
      <c r="G4749" s="147">
        <v>1.1200000000000001</v>
      </c>
      <c r="H4749" s="214">
        <v>106.58</v>
      </c>
      <c r="I4749" s="51">
        <f>ROUND(H4749*G4749,2)</f>
        <v>119.37</v>
      </c>
    </row>
    <row r="4750" spans="1:9" s="11" customFormat="1" ht="13.7" customHeight="1">
      <c r="A4750" s="135"/>
      <c r="B4750" s="16"/>
      <c r="C4750" s="16"/>
      <c r="D4750" s="16"/>
      <c r="E4750" s="50" t="s">
        <v>1729</v>
      </c>
      <c r="F4750" s="216" t="s">
        <v>464</v>
      </c>
      <c r="G4750" s="147">
        <v>1.06</v>
      </c>
      <c r="H4750" s="214">
        <v>18.79</v>
      </c>
      <c r="I4750" s="51">
        <f>ROUND(H4750*G4750,2)</f>
        <v>19.920000000000002</v>
      </c>
    </row>
    <row r="4751" spans="1:9" s="11" customFormat="1" ht="13.7" customHeight="1">
      <c r="A4751" s="135"/>
      <c r="B4751" s="16"/>
      <c r="C4751" s="16"/>
      <c r="D4751" s="16"/>
      <c r="E4751" s="50" t="s">
        <v>483</v>
      </c>
      <c r="F4751" s="216" t="s">
        <v>464</v>
      </c>
      <c r="G4751" s="147">
        <v>0.37</v>
      </c>
      <c r="H4751" s="133" t="s">
        <v>485</v>
      </c>
      <c r="I4751" s="51">
        <f>ROUND(H4751*G4751,2)</f>
        <v>5.35</v>
      </c>
    </row>
    <row r="4752" spans="1:9" s="11" customFormat="1" ht="13.7" customHeight="1">
      <c r="F4752" s="177" t="s">
        <v>451</v>
      </c>
      <c r="G4752" s="178"/>
      <c r="H4752" s="179"/>
      <c r="I4752" s="200">
        <f>SUM(I4747:I4751)</f>
        <v>171.92</v>
      </c>
    </row>
    <row r="4753" spans="1:9" s="11" customFormat="1" ht="17.649999999999999" customHeight="1">
      <c r="A4753" s="196">
        <v>4653</v>
      </c>
      <c r="B4753" s="110" t="s">
        <v>420</v>
      </c>
      <c r="C4753" s="110" t="s">
        <v>12</v>
      </c>
      <c r="D4753" s="132">
        <v>87262</v>
      </c>
      <c r="E4753" s="111" t="str">
        <f>VLOOKUP(D4753,SERVIÇOS_AGOST!$A$7:$D$7425,2,0)</f>
        <v>REVESTIMENTO CERÂMICO PARA PISO COM PLACAS TIPO PORCELANATO DE DIMENSÕES 60X60 CM APLICADA EM AMBIENTES DE ÁREA ENTRE 5 M² E 10 M². AF_06/2014</v>
      </c>
      <c r="F4753" s="112" t="str">
        <f>VLOOKUP(D4753,SERVIÇOS_AGOST!$A$7:$D$7425,3,0)</f>
        <v>M2</v>
      </c>
      <c r="G4753" s="129">
        <f>VLOOKUP(D4753,SERVIÇOS_AGOST!$A$7:$D$7425,4,0)</f>
        <v>176.69</v>
      </c>
      <c r="H4753" s="114">
        <v>176.69</v>
      </c>
      <c r="I4753" s="115"/>
    </row>
    <row r="4754" spans="1:9" s="11" customFormat="1" ht="13.7" customHeight="1">
      <c r="A4754" s="135"/>
      <c r="B4754" s="16"/>
      <c r="C4754" s="16"/>
      <c r="D4754" s="16"/>
      <c r="E4754" s="50" t="s">
        <v>1727</v>
      </c>
      <c r="F4754" s="216" t="s">
        <v>476</v>
      </c>
      <c r="G4754" s="147">
        <v>0.14000000000000001</v>
      </c>
      <c r="H4754" s="119" t="s">
        <v>1728</v>
      </c>
      <c r="I4754" s="51">
        <f>ROUND(H4754*G4754,2)</f>
        <v>0.82</v>
      </c>
    </row>
    <row r="4755" spans="1:9" s="11" customFormat="1" ht="13.7" customHeight="1">
      <c r="A4755" s="135"/>
      <c r="B4755" s="16"/>
      <c r="C4755" s="16"/>
      <c r="D4755" s="16"/>
      <c r="E4755" s="50" t="s">
        <v>1736</v>
      </c>
      <c r="F4755" s="216" t="s">
        <v>476</v>
      </c>
      <c r="G4755" s="147">
        <v>8.6199999999999992</v>
      </c>
      <c r="H4755" s="119" t="s">
        <v>1738</v>
      </c>
      <c r="I4755" s="51">
        <f>ROUND(H4755*G4755,2)</f>
        <v>26.46</v>
      </c>
    </row>
    <row r="4756" spans="1:9" s="11" customFormat="1" ht="13.7" customHeight="1">
      <c r="A4756" s="135"/>
      <c r="B4756" s="16"/>
      <c r="C4756" s="16"/>
      <c r="D4756" s="16"/>
      <c r="E4756" s="50" t="s">
        <v>1739</v>
      </c>
      <c r="F4756" s="216" t="s">
        <v>47</v>
      </c>
      <c r="G4756" s="147">
        <v>1.08</v>
      </c>
      <c r="H4756" s="214">
        <v>106.58</v>
      </c>
      <c r="I4756" s="51">
        <f>ROUND(H4756*G4756,2)</f>
        <v>115.11</v>
      </c>
    </row>
    <row r="4757" spans="1:9" s="11" customFormat="1" ht="13.7" customHeight="1">
      <c r="A4757" s="135"/>
      <c r="B4757" s="16"/>
      <c r="C4757" s="16"/>
      <c r="D4757" s="16"/>
      <c r="E4757" s="50" t="s">
        <v>1729</v>
      </c>
      <c r="F4757" s="216" t="s">
        <v>464</v>
      </c>
      <c r="G4757" s="147">
        <v>0.7</v>
      </c>
      <c r="H4757" s="214">
        <v>18.79</v>
      </c>
      <c r="I4757" s="51">
        <f>ROUND(H4757*G4757,2)</f>
        <v>13.15</v>
      </c>
    </row>
    <row r="4758" spans="1:9" s="11" customFormat="1" ht="13.7" customHeight="1">
      <c r="E4758" s="194" t="s">
        <v>483</v>
      </c>
      <c r="F4758" s="231" t="s">
        <v>464</v>
      </c>
      <c r="G4758" s="256" t="s">
        <v>1740</v>
      </c>
      <c r="H4758" s="133" t="s">
        <v>485</v>
      </c>
      <c r="I4758" s="51">
        <f>ROUND(H4758*G4758,2)</f>
        <v>3.91</v>
      </c>
    </row>
    <row r="4759" spans="1:9" s="11" customFormat="1" ht="13.7" customHeight="1">
      <c r="A4759" s="135"/>
      <c r="B4759" s="16"/>
      <c r="C4759" s="16"/>
      <c r="D4759" s="16"/>
      <c r="E4759" s="124"/>
      <c r="F4759" s="177" t="s">
        <v>451</v>
      </c>
      <c r="G4759" s="178"/>
      <c r="H4759" s="179"/>
      <c r="I4759" s="200">
        <f>SUM(I4754:I4758)</f>
        <v>159.44999999999999</v>
      </c>
    </row>
    <row r="4760" spans="1:9" s="11" customFormat="1" ht="17.649999999999999" customHeight="1">
      <c r="A4760" s="196">
        <v>4654</v>
      </c>
      <c r="B4760" s="110" t="s">
        <v>420</v>
      </c>
      <c r="C4760" s="110" t="s">
        <v>12</v>
      </c>
      <c r="D4760" s="132">
        <v>87263</v>
      </c>
      <c r="E4760" s="111" t="str">
        <f>VLOOKUP(D4760,SERVIÇOS_AGOST!$A$7:$D$7425,2,0)</f>
        <v>REVESTIMENTO CERÂMICO PARA PISO COM PLACAS TIPO PORCELANATO DE DIMENSÕES 60X60 CM APLICADA EM AMBIENTES DE ÁREA MAIOR QUE 10 M². AF_06/2014</v>
      </c>
      <c r="F4760" s="112" t="str">
        <f>VLOOKUP(D4760,SERVIÇOS_AGOST!$A$7:$D$7425,3,0)</f>
        <v>M2</v>
      </c>
      <c r="G4760" s="129">
        <f>VLOOKUP(D4760,SERVIÇOS_AGOST!$A$7:$D$7425,4,0)</f>
        <v>169.59</v>
      </c>
      <c r="H4760" s="114">
        <v>169.59</v>
      </c>
      <c r="I4760" s="115"/>
    </row>
    <row r="4761" spans="1:9" s="11" customFormat="1" ht="13.7" customHeight="1">
      <c r="A4761" s="135"/>
      <c r="B4761" s="16"/>
      <c r="C4761" s="16"/>
      <c r="D4761" s="16"/>
      <c r="E4761" s="136" t="s">
        <v>1727</v>
      </c>
      <c r="F4761" s="125" t="s">
        <v>476</v>
      </c>
      <c r="G4761" s="147">
        <v>0.14000000000000001</v>
      </c>
      <c r="H4761" s="119" t="s">
        <v>1728</v>
      </c>
      <c r="I4761" s="51">
        <f>ROUND(H4761*G4761,2)</f>
        <v>0.82</v>
      </c>
    </row>
    <row r="4762" spans="1:9" s="11" customFormat="1" ht="13.7" customHeight="1">
      <c r="A4762" s="135"/>
      <c r="B4762" s="16"/>
      <c r="C4762" s="16"/>
      <c r="D4762" s="16"/>
      <c r="E4762" s="136" t="s">
        <v>1736</v>
      </c>
      <c r="F4762" s="125" t="s">
        <v>476</v>
      </c>
      <c r="G4762" s="147">
        <v>8.6199999999999992</v>
      </c>
      <c r="H4762" s="119" t="s">
        <v>1738</v>
      </c>
      <c r="I4762" s="51">
        <f>ROUND(H4762*G4762,2)</f>
        <v>26.46</v>
      </c>
    </row>
    <row r="4763" spans="1:9" s="11" customFormat="1" ht="13.7" customHeight="1">
      <c r="A4763" s="135"/>
      <c r="B4763" s="16"/>
      <c r="C4763" s="16"/>
      <c r="D4763" s="16"/>
      <c r="E4763" s="136" t="s">
        <v>1739</v>
      </c>
      <c r="F4763" s="125" t="s">
        <v>47</v>
      </c>
      <c r="G4763" s="147">
        <v>1.07</v>
      </c>
      <c r="H4763" s="214">
        <v>106.58</v>
      </c>
      <c r="I4763" s="51">
        <f>ROUND(H4763*G4763,2)</f>
        <v>114.04</v>
      </c>
    </row>
    <row r="4764" spans="1:9" s="11" customFormat="1" ht="13.7" customHeight="1">
      <c r="E4764" s="194" t="s">
        <v>1729</v>
      </c>
      <c r="F4764" s="231" t="s">
        <v>464</v>
      </c>
      <c r="G4764" s="256" t="s">
        <v>1741</v>
      </c>
      <c r="H4764" s="214">
        <v>18.79</v>
      </c>
      <c r="I4764" s="51">
        <f>ROUND(H4764*G4764,2)</f>
        <v>8.27</v>
      </c>
    </row>
    <row r="4765" spans="1:9" s="11" customFormat="1" ht="13.7" customHeight="1">
      <c r="A4765" s="135"/>
      <c r="B4765" s="16"/>
      <c r="C4765" s="16"/>
      <c r="D4765" s="16"/>
      <c r="E4765" s="136" t="s">
        <v>483</v>
      </c>
      <c r="F4765" s="125" t="s">
        <v>464</v>
      </c>
      <c r="G4765" s="147">
        <v>0.2</v>
      </c>
      <c r="H4765" s="133" t="s">
        <v>485</v>
      </c>
      <c r="I4765" s="51">
        <f>ROUND(H4765*G4765,2)</f>
        <v>2.89</v>
      </c>
    </row>
    <row r="4766" spans="1:9" s="11" customFormat="1" ht="13.7" customHeight="1">
      <c r="A4766" s="135"/>
      <c r="B4766" s="16"/>
      <c r="C4766" s="16"/>
      <c r="D4766" s="16"/>
      <c r="E4766" s="124"/>
      <c r="F4766" s="177" t="s">
        <v>451</v>
      </c>
      <c r="G4766" s="178"/>
      <c r="H4766" s="179"/>
      <c r="I4766" s="200">
        <f>SUM(I4761:I4765)</f>
        <v>152.47999999999999</v>
      </c>
    </row>
    <row r="4767" spans="1:9" s="11" customFormat="1" ht="13.7" customHeight="1">
      <c r="A4767" s="245">
        <v>4655</v>
      </c>
      <c r="B4767" s="149" t="s">
        <v>420</v>
      </c>
      <c r="C4767" s="149" t="s">
        <v>12</v>
      </c>
      <c r="D4767" s="150">
        <v>101745</v>
      </c>
      <c r="E4767" s="151" t="str">
        <f>VLOOKUP(D4767,SERVIÇOS_AGOST!$A$7:$D$7425,2,0)</f>
        <v>PISO TÊXTIL (CARPETE) EM MANTA (ROLO) E = 9 A 10 MM. AF_09/2020</v>
      </c>
      <c r="F4767" s="152" t="str">
        <f>VLOOKUP(D4767,SERVIÇOS_AGOST!$A$7:$D$7425,3,0)</f>
        <v>M2</v>
      </c>
      <c r="G4767" s="153">
        <f>VLOOKUP(D4767,SERVIÇOS_AGOST!$A$7:$D$7425,4,0)</f>
        <v>151.11000000000001</v>
      </c>
      <c r="H4767" s="154">
        <v>151.11000000000001</v>
      </c>
      <c r="I4767" s="155"/>
    </row>
    <row r="4768" spans="1:9" s="11" customFormat="1" ht="13.7" customHeight="1">
      <c r="A4768" s="135"/>
      <c r="B4768" s="16"/>
      <c r="C4768" s="16"/>
      <c r="D4768" s="16"/>
      <c r="E4768" s="136" t="s">
        <v>1742</v>
      </c>
      <c r="F4768" s="125" t="s">
        <v>47</v>
      </c>
      <c r="G4768" s="160">
        <v>1</v>
      </c>
      <c r="H4768" s="235">
        <v>151.11000000000001</v>
      </c>
      <c r="I4768" s="266">
        <v>108.8</v>
      </c>
    </row>
    <row r="4769" spans="1:9" s="11" customFormat="1" ht="13.7" customHeight="1">
      <c r="A4769" s="135"/>
      <c r="B4769" s="16"/>
      <c r="C4769" s="16"/>
      <c r="D4769" s="16"/>
      <c r="E4769" s="124"/>
      <c r="F4769" s="177" t="s">
        <v>451</v>
      </c>
      <c r="G4769" s="178"/>
      <c r="H4769" s="179"/>
      <c r="I4769" s="168">
        <f>SUM(I4768:I4768)</f>
        <v>108.8</v>
      </c>
    </row>
    <row r="4770" spans="1:9" s="11" customFormat="1" ht="20.100000000000001" customHeight="1">
      <c r="A4770" s="196">
        <v>4656</v>
      </c>
      <c r="B4770" s="110" t="s">
        <v>420</v>
      </c>
      <c r="C4770" s="110" t="s">
        <v>12</v>
      </c>
      <c r="D4770" s="132">
        <v>94990</v>
      </c>
      <c r="E4770" s="111" t="str">
        <f>VLOOKUP(D4770,SERVIÇOS_AGOST!$A$7:$D$7425,2,0)</f>
        <v>EXECUÇÃO DE PASSEIO (CALÇADA) OU PISO DE CONCRETO COM CONCRETO MOLDADO IN LOCO, FEITO EM OBRA, ACABAMENTO CONVENCIONAL, NÃO ARMADO. AF_07/2016</v>
      </c>
      <c r="F4770" s="112" t="str">
        <f>VLOOKUP(D4770,SERVIÇOS_AGOST!$A$7:$D$7425,3,0)</f>
        <v>M3</v>
      </c>
      <c r="G4770" s="129">
        <f>VLOOKUP(D4770,SERVIÇOS_AGOST!$A$7:$D$7425,4,0)</f>
        <v>726.01</v>
      </c>
      <c r="H4770" s="114">
        <v>726.01</v>
      </c>
      <c r="I4770" s="115"/>
    </row>
    <row r="4771" spans="1:9" s="11" customFormat="1" ht="17.649999999999999" customHeight="1">
      <c r="A4771" s="135"/>
      <c r="B4771" s="16"/>
      <c r="C4771" s="16"/>
      <c r="D4771" s="16"/>
      <c r="E4771" s="50" t="s">
        <v>644</v>
      </c>
      <c r="F4771" s="216" t="s">
        <v>645</v>
      </c>
      <c r="G4771" s="147">
        <v>2.1299999999999999E-2</v>
      </c>
      <c r="H4771" s="121">
        <v>6.72</v>
      </c>
      <c r="I4771" s="51">
        <f t="shared" ref="I4771:I4778" si="190">ROUND(H4771*G4771,2)</f>
        <v>0.14000000000000001</v>
      </c>
    </row>
    <row r="4772" spans="1:9" s="11" customFormat="1" ht="13.7" customHeight="1">
      <c r="A4772" s="135"/>
      <c r="B4772" s="16"/>
      <c r="C4772" s="16"/>
      <c r="D4772" s="16"/>
      <c r="E4772" s="50" t="s">
        <v>1743</v>
      </c>
      <c r="F4772" s="216" t="s">
        <v>53</v>
      </c>
      <c r="G4772" s="147">
        <v>3.125</v>
      </c>
      <c r="H4772" s="121">
        <v>4.8</v>
      </c>
      <c r="I4772" s="51">
        <f t="shared" si="190"/>
        <v>15</v>
      </c>
    </row>
    <row r="4773" spans="1:9" s="11" customFormat="1" ht="13.7" customHeight="1">
      <c r="A4773" s="135"/>
      <c r="B4773" s="16"/>
      <c r="C4773" s="16"/>
      <c r="D4773" s="16"/>
      <c r="E4773" s="50" t="s">
        <v>550</v>
      </c>
      <c r="F4773" s="216" t="s">
        <v>53</v>
      </c>
      <c r="G4773" s="147">
        <v>2.5</v>
      </c>
      <c r="H4773" s="121">
        <v>3.47</v>
      </c>
      <c r="I4773" s="51">
        <f t="shared" si="190"/>
        <v>8.68</v>
      </c>
    </row>
    <row r="4774" spans="1:9" s="11" customFormat="1" ht="13.7" customHeight="1">
      <c r="A4774" s="135"/>
      <c r="B4774" s="16"/>
      <c r="C4774" s="16"/>
      <c r="D4774" s="16"/>
      <c r="E4774" s="50" t="s">
        <v>756</v>
      </c>
      <c r="F4774" s="216" t="s">
        <v>476</v>
      </c>
      <c r="G4774" s="147">
        <v>0.2994</v>
      </c>
      <c r="H4774" s="121">
        <v>20</v>
      </c>
      <c r="I4774" s="51">
        <f t="shared" si="190"/>
        <v>5.99</v>
      </c>
    </row>
    <row r="4775" spans="1:9" s="11" customFormat="1" ht="13.7" customHeight="1">
      <c r="A4775" s="135"/>
      <c r="B4775" s="16"/>
      <c r="C4775" s="16"/>
      <c r="D4775" s="16"/>
      <c r="E4775" s="50" t="s">
        <v>466</v>
      </c>
      <c r="F4775" s="216" t="s">
        <v>464</v>
      </c>
      <c r="G4775" s="147">
        <v>1.6268</v>
      </c>
      <c r="H4775" s="133" t="s">
        <v>467</v>
      </c>
      <c r="I4775" s="51">
        <f t="shared" si="190"/>
        <v>30.31</v>
      </c>
    </row>
    <row r="4776" spans="1:9" s="11" customFormat="1" ht="13.7" customHeight="1">
      <c r="A4776" s="135"/>
      <c r="B4776" s="16"/>
      <c r="C4776" s="16"/>
      <c r="D4776" s="16"/>
      <c r="E4776" s="50" t="s">
        <v>539</v>
      </c>
      <c r="F4776" s="216" t="s">
        <v>464</v>
      </c>
      <c r="G4776" s="147">
        <v>1.4149</v>
      </c>
      <c r="H4776" s="133" t="s">
        <v>540</v>
      </c>
      <c r="I4776" s="51">
        <f t="shared" si="190"/>
        <v>26.7</v>
      </c>
    </row>
    <row r="4777" spans="1:9" s="11" customFormat="1" ht="13.7" customHeight="1">
      <c r="A4777" s="135"/>
      <c r="B4777" s="16"/>
      <c r="C4777" s="16"/>
      <c r="D4777" s="16"/>
      <c r="E4777" s="50" t="s">
        <v>483</v>
      </c>
      <c r="F4777" s="216" t="s">
        <v>464</v>
      </c>
      <c r="G4777" s="147">
        <v>3.0417000000000001</v>
      </c>
      <c r="H4777" s="133" t="s">
        <v>485</v>
      </c>
      <c r="I4777" s="51">
        <f t="shared" si="190"/>
        <v>44.01</v>
      </c>
    </row>
    <row r="4778" spans="1:9" s="11" customFormat="1" ht="17.649999999999999" customHeight="1">
      <c r="A4778" s="135"/>
      <c r="B4778" s="16"/>
      <c r="C4778" s="16"/>
      <c r="D4778" s="16"/>
      <c r="E4778" s="50" t="s">
        <v>1744</v>
      </c>
      <c r="F4778" s="216" t="s">
        <v>235</v>
      </c>
      <c r="G4778" s="147">
        <v>1.2315</v>
      </c>
      <c r="H4778" s="119" t="s">
        <v>1745</v>
      </c>
      <c r="I4778" s="51">
        <f t="shared" si="190"/>
        <v>565.70000000000005</v>
      </c>
    </row>
    <row r="4779" spans="1:9" s="11" customFormat="1" ht="13.7" customHeight="1">
      <c r="A4779" s="135"/>
      <c r="B4779" s="16"/>
      <c r="C4779" s="16"/>
      <c r="D4779" s="16"/>
      <c r="E4779" s="124"/>
      <c r="F4779" s="177" t="s">
        <v>451</v>
      </c>
      <c r="G4779" s="178"/>
      <c r="H4779" s="179"/>
      <c r="I4779" s="200">
        <f>SUM(I4771:I4778)</f>
        <v>696.53000000000009</v>
      </c>
    </row>
    <row r="4780" spans="1:9" s="11" customFormat="1" ht="17.649999999999999" customHeight="1">
      <c r="A4780" s="196">
        <v>4657</v>
      </c>
      <c r="B4780" s="110" t="s">
        <v>420</v>
      </c>
      <c r="C4780" s="110" t="s">
        <v>12</v>
      </c>
      <c r="D4780" s="132">
        <v>94991</v>
      </c>
      <c r="E4780" s="111" t="str">
        <f>VLOOKUP(D4780,SERVIÇOS_AGOST!$A$7:$D$7425,2,0)</f>
        <v>EXECUÇÃO DE PASSEIO (CALÇADA) OU PISO DE CONCRETO COM CONCRETO MOLDADO IN LOCO, USINADO, ACABAMENTO CONVENCIONAL, NÃO ARMADO. AF_07/2016</v>
      </c>
      <c r="F4780" s="112" t="str">
        <f>VLOOKUP(D4780,SERVIÇOS_AGOST!$A$7:$D$7425,3,0)</f>
        <v>M3</v>
      </c>
      <c r="G4780" s="129">
        <f>VLOOKUP(D4780,SERVIÇOS_AGOST!$A$7:$D$7425,4,0)</f>
        <v>659.93</v>
      </c>
      <c r="H4780" s="114">
        <v>659.93</v>
      </c>
      <c r="I4780" s="115"/>
    </row>
    <row r="4781" spans="1:9" s="11" customFormat="1" ht="17.649999999999999" customHeight="1">
      <c r="A4781" s="135"/>
      <c r="B4781" s="81"/>
      <c r="C4781" s="81"/>
      <c r="D4781" s="81"/>
      <c r="E4781" s="50" t="s">
        <v>644</v>
      </c>
      <c r="F4781" s="216" t="s">
        <v>645</v>
      </c>
      <c r="G4781" s="147">
        <v>2.1299999999999999E-2</v>
      </c>
      <c r="H4781" s="121">
        <v>6.72</v>
      </c>
      <c r="I4781" s="51">
        <f t="shared" ref="I4781:I4788" si="191">ROUND(H4781*G4781,2)</f>
        <v>0.14000000000000001</v>
      </c>
    </row>
    <row r="4782" spans="1:9" s="11" customFormat="1" ht="13.7" customHeight="1">
      <c r="A4782" s="135"/>
      <c r="B4782" s="81"/>
      <c r="C4782" s="81"/>
      <c r="D4782" s="81"/>
      <c r="E4782" s="50" t="s">
        <v>1743</v>
      </c>
      <c r="F4782" s="216" t="s">
        <v>53</v>
      </c>
      <c r="G4782" s="147">
        <v>3.125</v>
      </c>
      <c r="H4782" s="121">
        <v>4.8</v>
      </c>
      <c r="I4782" s="51">
        <f t="shared" si="191"/>
        <v>15</v>
      </c>
    </row>
    <row r="4783" spans="1:9" s="11" customFormat="1" ht="13.7" customHeight="1">
      <c r="A4783" s="135"/>
      <c r="B4783" s="81"/>
      <c r="C4783" s="81"/>
      <c r="D4783" s="81"/>
      <c r="E4783" s="50" t="s">
        <v>550</v>
      </c>
      <c r="F4783" s="216" t="s">
        <v>53</v>
      </c>
      <c r="G4783" s="147">
        <v>2.5</v>
      </c>
      <c r="H4783" s="121">
        <v>3.47</v>
      </c>
      <c r="I4783" s="51">
        <f t="shared" si="191"/>
        <v>8.68</v>
      </c>
    </row>
    <row r="4784" spans="1:9" s="11" customFormat="1" ht="13.7" customHeight="1">
      <c r="A4784" s="135"/>
      <c r="B4784" s="81"/>
      <c r="C4784" s="81"/>
      <c r="D4784" s="81"/>
      <c r="E4784" s="50" t="s">
        <v>756</v>
      </c>
      <c r="F4784" s="216" t="s">
        <v>476</v>
      </c>
      <c r="G4784" s="147">
        <v>0.2994</v>
      </c>
      <c r="H4784" s="121">
        <v>20</v>
      </c>
      <c r="I4784" s="51">
        <f t="shared" si="191"/>
        <v>5.99</v>
      </c>
    </row>
    <row r="4785" spans="1:9" s="11" customFormat="1" ht="17.649999999999999" customHeight="1">
      <c r="A4785" s="135"/>
      <c r="B4785" s="81"/>
      <c r="C4785" s="81"/>
      <c r="D4785" s="81"/>
      <c r="E4785" s="50" t="s">
        <v>553</v>
      </c>
      <c r="F4785" s="216" t="s">
        <v>235</v>
      </c>
      <c r="G4785" s="147">
        <v>1.2315</v>
      </c>
      <c r="H4785" s="121">
        <v>398.75</v>
      </c>
      <c r="I4785" s="51">
        <f t="shared" si="191"/>
        <v>491.06</v>
      </c>
    </row>
    <row r="4786" spans="1:9" s="11" customFormat="1" ht="13.7" customHeight="1">
      <c r="A4786" s="135"/>
      <c r="B4786" s="81"/>
      <c r="C4786" s="81"/>
      <c r="D4786" s="81"/>
      <c r="E4786" s="50" t="s">
        <v>466</v>
      </c>
      <c r="F4786" s="216" t="s">
        <v>464</v>
      </c>
      <c r="G4786" s="147">
        <v>1.6268</v>
      </c>
      <c r="H4786" s="133" t="s">
        <v>467</v>
      </c>
      <c r="I4786" s="51">
        <f t="shared" si="191"/>
        <v>30.31</v>
      </c>
    </row>
    <row r="4787" spans="1:9" s="11" customFormat="1" ht="13.7" customHeight="1">
      <c r="A4787" s="135"/>
      <c r="B4787" s="81"/>
      <c r="C4787" s="81"/>
      <c r="D4787" s="81"/>
      <c r="E4787" s="50" t="s">
        <v>539</v>
      </c>
      <c r="F4787" s="216" t="s">
        <v>464</v>
      </c>
      <c r="G4787" s="147">
        <v>0.156</v>
      </c>
      <c r="H4787" s="133" t="s">
        <v>540</v>
      </c>
      <c r="I4787" s="51">
        <f t="shared" si="191"/>
        <v>2.94</v>
      </c>
    </row>
    <row r="4788" spans="1:9" s="11" customFormat="1" ht="13.7" customHeight="1">
      <c r="A4788" s="135"/>
      <c r="B4788" s="81"/>
      <c r="C4788" s="81"/>
      <c r="D4788" s="81"/>
      <c r="E4788" s="50" t="s">
        <v>483</v>
      </c>
      <c r="F4788" s="216" t="s">
        <v>464</v>
      </c>
      <c r="G4788" s="147">
        <v>1.7827999999999999</v>
      </c>
      <c r="H4788" s="133" t="s">
        <v>485</v>
      </c>
      <c r="I4788" s="51">
        <f t="shared" si="191"/>
        <v>25.8</v>
      </c>
    </row>
    <row r="4789" spans="1:9" s="11" customFormat="1" ht="13.7" customHeight="1">
      <c r="A4789" s="135"/>
      <c r="B4789" s="16"/>
      <c r="C4789" s="16"/>
      <c r="D4789" s="16"/>
      <c r="E4789" s="124"/>
      <c r="F4789" s="177" t="s">
        <v>451</v>
      </c>
      <c r="G4789" s="178"/>
      <c r="H4789" s="179"/>
      <c r="I4789" s="200">
        <f>SUM(I4781:I4788)</f>
        <v>579.91999999999996</v>
      </c>
    </row>
    <row r="4790" spans="1:9" s="11" customFormat="1" ht="20.100000000000001" customHeight="1">
      <c r="A4790" s="196">
        <v>4658</v>
      </c>
      <c r="B4790" s="110" t="s">
        <v>420</v>
      </c>
      <c r="C4790" s="110" t="s">
        <v>12</v>
      </c>
      <c r="D4790" s="132">
        <v>94992</v>
      </c>
      <c r="E4790" s="111" t="str">
        <f>VLOOKUP(D4790,SERVIÇOS_AGOST!$A$7:$D$7425,2,0)</f>
        <v>EXECUÇÃO DE PASSEIO (CALÇADA) OU PISO DE CONCRETO COM CONCRETO MOLDADO IN LOCO, FEITO EM OBRA, ACABAMENTO CONVENCIONAL, ESPESSURA 6 CM, ARMADO. AF_07/2016</v>
      </c>
      <c r="F4790" s="112" t="str">
        <f>VLOOKUP(D4790,SERVIÇOS_AGOST!$A$7:$D$7425,3,0)</f>
        <v>M2</v>
      </c>
      <c r="G4790" s="129">
        <f>VLOOKUP(D4790,SERVIÇOS_AGOST!$A$7:$D$7425,4,0)</f>
        <v>90.91</v>
      </c>
      <c r="H4790" s="114">
        <v>90.91</v>
      </c>
      <c r="I4790" s="115"/>
    </row>
    <row r="4791" spans="1:9" s="11" customFormat="1" ht="13.7" customHeight="1">
      <c r="A4791" s="135"/>
      <c r="B4791" s="16"/>
      <c r="C4791" s="16"/>
      <c r="D4791" s="16"/>
      <c r="E4791" s="50" t="s">
        <v>550</v>
      </c>
      <c r="F4791" s="216" t="s">
        <v>53</v>
      </c>
      <c r="G4791" s="147">
        <v>0.45</v>
      </c>
      <c r="H4791" s="121">
        <v>3.47</v>
      </c>
      <c r="I4791" s="51">
        <f t="shared" ref="I4791:I4797" si="192">ROUND(H4791*G4791,2)</f>
        <v>1.56</v>
      </c>
    </row>
    <row r="4792" spans="1:9" s="11" customFormat="1" ht="13.7" customHeight="1">
      <c r="A4792" s="135"/>
      <c r="B4792" s="16"/>
      <c r="C4792" s="16"/>
      <c r="D4792" s="16"/>
      <c r="E4792" s="50" t="s">
        <v>756</v>
      </c>
      <c r="F4792" s="216" t="s">
        <v>476</v>
      </c>
      <c r="G4792" s="147">
        <v>2.4E-2</v>
      </c>
      <c r="H4792" s="121">
        <v>20</v>
      </c>
      <c r="I4792" s="51">
        <f t="shared" si="192"/>
        <v>0.48</v>
      </c>
    </row>
    <row r="4793" spans="1:9" s="11" customFormat="1" ht="17.649999999999999" customHeight="1">
      <c r="A4793" s="135"/>
      <c r="B4793" s="16"/>
      <c r="C4793" s="16"/>
      <c r="D4793" s="16"/>
      <c r="E4793" s="50" t="s">
        <v>1746</v>
      </c>
      <c r="F4793" s="216" t="s">
        <v>47</v>
      </c>
      <c r="G4793" s="147">
        <v>1.0815999999999999</v>
      </c>
      <c r="H4793" s="121">
        <v>31.8</v>
      </c>
      <c r="I4793" s="51">
        <f t="shared" si="192"/>
        <v>34.39</v>
      </c>
    </row>
    <row r="4794" spans="1:9" s="11" customFormat="1" ht="13.7" customHeight="1">
      <c r="A4794" s="135"/>
      <c r="B4794" s="16"/>
      <c r="C4794" s="16"/>
      <c r="D4794" s="16"/>
      <c r="E4794" s="50" t="s">
        <v>466</v>
      </c>
      <c r="F4794" s="216" t="s">
        <v>464</v>
      </c>
      <c r="G4794" s="147">
        <v>9.7600000000000006E-2</v>
      </c>
      <c r="H4794" s="133" t="s">
        <v>467</v>
      </c>
      <c r="I4794" s="51">
        <f t="shared" si="192"/>
        <v>1.82</v>
      </c>
    </row>
    <row r="4795" spans="1:9" s="11" customFormat="1" ht="13.7" customHeight="1">
      <c r="A4795" s="135"/>
      <c r="B4795" s="16"/>
      <c r="C4795" s="16"/>
      <c r="D4795" s="16"/>
      <c r="E4795" s="50" t="s">
        <v>539</v>
      </c>
      <c r="F4795" s="216" t="s">
        <v>464</v>
      </c>
      <c r="G4795" s="147">
        <v>0.14829999999999999</v>
      </c>
      <c r="H4795" s="133" t="s">
        <v>540</v>
      </c>
      <c r="I4795" s="51">
        <f t="shared" si="192"/>
        <v>2.8</v>
      </c>
    </row>
    <row r="4796" spans="1:9" s="11" customFormat="1" ht="13.7" customHeight="1">
      <c r="E4796" s="194" t="s">
        <v>483</v>
      </c>
      <c r="F4796" s="231" t="s">
        <v>464</v>
      </c>
      <c r="G4796" s="256" t="s">
        <v>1747</v>
      </c>
      <c r="H4796" s="133" t="s">
        <v>485</v>
      </c>
      <c r="I4796" s="51">
        <f t="shared" si="192"/>
        <v>3.56</v>
      </c>
    </row>
    <row r="4797" spans="1:9" s="11" customFormat="1" ht="17.649999999999999" customHeight="1">
      <c r="A4797" s="135"/>
      <c r="B4797" s="16"/>
      <c r="C4797" s="16"/>
      <c r="D4797" s="16"/>
      <c r="E4797" s="50" t="s">
        <v>1744</v>
      </c>
      <c r="F4797" s="216" t="s">
        <v>235</v>
      </c>
      <c r="G4797" s="147">
        <v>7.3899999999999993E-2</v>
      </c>
      <c r="H4797" s="119" t="s">
        <v>1745</v>
      </c>
      <c r="I4797" s="51">
        <f t="shared" si="192"/>
        <v>33.950000000000003</v>
      </c>
    </row>
    <row r="4798" spans="1:9" s="11" customFormat="1" ht="13.7" customHeight="1">
      <c r="A4798" s="135"/>
      <c r="B4798" s="16"/>
      <c r="C4798" s="16"/>
      <c r="D4798" s="16"/>
      <c r="E4798" s="124"/>
      <c r="F4798" s="177" t="s">
        <v>451</v>
      </c>
      <c r="G4798" s="178"/>
      <c r="H4798" s="179"/>
      <c r="I4798" s="200">
        <f>SUM(I4791:I4797)</f>
        <v>78.56</v>
      </c>
    </row>
    <row r="4799" spans="1:9" s="11" customFormat="1" ht="25.7" customHeight="1">
      <c r="A4799" s="196">
        <v>4659</v>
      </c>
      <c r="B4799" s="110" t="s">
        <v>420</v>
      </c>
      <c r="C4799" s="110" t="s">
        <v>12</v>
      </c>
      <c r="D4799" s="132">
        <v>94993</v>
      </c>
      <c r="E4799" s="111" t="str">
        <f>VLOOKUP(D4799,SERVIÇOS_AGOST!$A$7:$D$7425,2,0)</f>
        <v>EXECUÇÃO DE PASSEIO (CALÇADA) OU PISO DE CONCRETO COM CONCRETO MOLDADO IN LOCO, USINADO, ACABAMENTO CONVENCIONAL, ESPESSURA 6 CM, ARMADO. AF_07/2016</v>
      </c>
      <c r="F4799" s="112" t="str">
        <f>VLOOKUP(D4799,SERVIÇOS_AGOST!$A$7:$D$7425,3,0)</f>
        <v>M2</v>
      </c>
      <c r="G4799" s="129">
        <f>VLOOKUP(D4799,SERVIÇOS_AGOST!$A$7:$D$7425,4,0)</f>
        <v>86.95</v>
      </c>
      <c r="H4799" s="114">
        <v>86.95</v>
      </c>
      <c r="I4799" s="115"/>
    </row>
    <row r="4800" spans="1:9" s="11" customFormat="1" ht="13.7" customHeight="1">
      <c r="A4800" s="135"/>
      <c r="B4800" s="16"/>
      <c r="C4800" s="16"/>
      <c r="D4800" s="16"/>
      <c r="E4800" s="50" t="s">
        <v>550</v>
      </c>
      <c r="F4800" s="216" t="s">
        <v>53</v>
      </c>
      <c r="G4800" s="147">
        <v>0.45</v>
      </c>
      <c r="H4800" s="121">
        <v>3.47</v>
      </c>
      <c r="I4800" s="51">
        <f t="shared" ref="I4800:I4806" si="193">ROUND(H4800*G4800,2)</f>
        <v>1.56</v>
      </c>
    </row>
    <row r="4801" spans="1:9" s="11" customFormat="1" ht="13.7" customHeight="1">
      <c r="A4801" s="135"/>
      <c r="B4801" s="16"/>
      <c r="C4801" s="16"/>
      <c r="D4801" s="16"/>
      <c r="E4801" s="50" t="s">
        <v>756</v>
      </c>
      <c r="F4801" s="216" t="s">
        <v>476</v>
      </c>
      <c r="G4801" s="147">
        <v>2.4E-2</v>
      </c>
      <c r="H4801" s="121">
        <v>20</v>
      </c>
      <c r="I4801" s="51">
        <f t="shared" si="193"/>
        <v>0.48</v>
      </c>
    </row>
    <row r="4802" spans="1:9" s="11" customFormat="1" ht="17.649999999999999" customHeight="1">
      <c r="E4802" s="194" t="s">
        <v>1746</v>
      </c>
      <c r="F4802" s="231" t="s">
        <v>47</v>
      </c>
      <c r="G4802" s="256" t="s">
        <v>1748</v>
      </c>
      <c r="H4802" s="121">
        <v>31.8</v>
      </c>
      <c r="I4802" s="51">
        <f t="shared" si="193"/>
        <v>34.39</v>
      </c>
    </row>
    <row r="4803" spans="1:9" s="11" customFormat="1" ht="17.649999999999999" customHeight="1">
      <c r="A4803" s="135"/>
      <c r="B4803" s="16"/>
      <c r="C4803" s="16"/>
      <c r="D4803" s="16"/>
      <c r="E4803" s="50" t="s">
        <v>553</v>
      </c>
      <c r="F4803" s="216" t="s">
        <v>235</v>
      </c>
      <c r="G4803" s="147">
        <v>7.3899999999999993E-2</v>
      </c>
      <c r="H4803" s="121">
        <v>398.75</v>
      </c>
      <c r="I4803" s="51">
        <f t="shared" si="193"/>
        <v>29.47</v>
      </c>
    </row>
    <row r="4804" spans="1:9" s="11" customFormat="1" ht="13.7" customHeight="1">
      <c r="A4804" s="135"/>
      <c r="B4804" s="16"/>
      <c r="C4804" s="16"/>
      <c r="D4804" s="16"/>
      <c r="E4804" s="50" t="s">
        <v>466</v>
      </c>
      <c r="F4804" s="216" t="s">
        <v>464</v>
      </c>
      <c r="G4804" s="147">
        <v>9.7600000000000006E-2</v>
      </c>
      <c r="H4804" s="133" t="s">
        <v>467</v>
      </c>
      <c r="I4804" s="51">
        <f t="shared" si="193"/>
        <v>1.82</v>
      </c>
    </row>
    <row r="4805" spans="1:9" s="11" customFormat="1" ht="13.7" customHeight="1">
      <c r="A4805" s="135"/>
      <c r="B4805" s="16"/>
      <c r="C4805" s="16"/>
      <c r="D4805" s="16"/>
      <c r="E4805" s="50" t="s">
        <v>539</v>
      </c>
      <c r="F4805" s="216" t="s">
        <v>464</v>
      </c>
      <c r="G4805" s="147">
        <v>7.2700000000000001E-2</v>
      </c>
      <c r="H4805" s="133" t="s">
        <v>540</v>
      </c>
      <c r="I4805" s="51">
        <f t="shared" si="193"/>
        <v>1.37</v>
      </c>
    </row>
    <row r="4806" spans="1:9" s="11" customFormat="1" ht="13.7" customHeight="1">
      <c r="A4806" s="135"/>
      <c r="B4806" s="16"/>
      <c r="C4806" s="16"/>
      <c r="D4806" s="16"/>
      <c r="E4806" s="50" t="s">
        <v>483</v>
      </c>
      <c r="F4806" s="216" t="s">
        <v>464</v>
      </c>
      <c r="G4806" s="147">
        <v>0.1704</v>
      </c>
      <c r="H4806" s="133" t="s">
        <v>485</v>
      </c>
      <c r="I4806" s="51">
        <f t="shared" si="193"/>
        <v>2.4700000000000002</v>
      </c>
    </row>
    <row r="4807" spans="1:9" s="11" customFormat="1" ht="13.7" customHeight="1">
      <c r="A4807" s="135"/>
      <c r="B4807" s="16"/>
      <c r="C4807" s="16"/>
      <c r="D4807" s="16"/>
      <c r="E4807" s="124"/>
      <c r="F4807" s="177" t="s">
        <v>451</v>
      </c>
      <c r="G4807" s="178"/>
      <c r="H4807" s="179"/>
      <c r="I4807" s="200">
        <f>SUM(I4800:I4806)</f>
        <v>71.56</v>
      </c>
    </row>
    <row r="4808" spans="1:9" s="11" customFormat="1" ht="30" customHeight="1">
      <c r="A4808" s="196">
        <v>4660</v>
      </c>
      <c r="B4808" s="110" t="s">
        <v>420</v>
      </c>
      <c r="C4808" s="110" t="s">
        <v>12</v>
      </c>
      <c r="D4808" s="132">
        <v>94994</v>
      </c>
      <c r="E4808" s="111" t="str">
        <f>VLOOKUP(D4808,SERVIÇOS_AGOST!$A$7:$D$7425,2,0)</f>
        <v>EXECUÇÃO DE PASSEIO (CALÇADA) OU PISO DE CONCRETO COM CONCRETO MOLDADO IN LOCO, FEITO EM OBRA, ACABAMENTO CONVENCIONAL, ESPESSURA 8 CM, ARMADO. AF_07/2016</v>
      </c>
      <c r="F4808" s="112" t="str">
        <f>VLOOKUP(D4808,SERVIÇOS_AGOST!$A$7:$D$7425,3,0)</f>
        <v>M2</v>
      </c>
      <c r="G4808" s="129">
        <f>VLOOKUP(D4808,SERVIÇOS_AGOST!$A$7:$D$7425,4,0)</f>
        <v>106.89</v>
      </c>
      <c r="H4808" s="114">
        <v>106.89</v>
      </c>
      <c r="I4808" s="115"/>
    </row>
    <row r="4809" spans="1:9" s="11" customFormat="1" ht="17.649999999999999" customHeight="1">
      <c r="A4809" s="135"/>
      <c r="B4809" s="16"/>
      <c r="C4809" s="16"/>
      <c r="D4809" s="16"/>
      <c r="E4809" s="50" t="s">
        <v>644</v>
      </c>
      <c r="F4809" s="216" t="s">
        <v>645</v>
      </c>
      <c r="G4809" s="147">
        <v>1.6999999999999999E-3</v>
      </c>
      <c r="H4809" s="121">
        <v>6.72</v>
      </c>
      <c r="I4809" s="51">
        <f t="shared" ref="I4809:I4817" si="194">ROUND(H4809*G4809,2)</f>
        <v>0.01</v>
      </c>
    </row>
    <row r="4810" spans="1:9" s="11" customFormat="1" ht="13.7" customHeight="1">
      <c r="A4810" s="135"/>
      <c r="B4810" s="16"/>
      <c r="C4810" s="16"/>
      <c r="D4810" s="16"/>
      <c r="E4810" s="50" t="s">
        <v>1743</v>
      </c>
      <c r="F4810" s="216" t="s">
        <v>53</v>
      </c>
      <c r="G4810" s="147">
        <v>0.25</v>
      </c>
      <c r="H4810" s="121">
        <v>4.8</v>
      </c>
      <c r="I4810" s="51">
        <f t="shared" si="194"/>
        <v>1.2</v>
      </c>
    </row>
    <row r="4811" spans="1:9" s="11" customFormat="1" ht="13.7" customHeight="1">
      <c r="A4811" s="135"/>
      <c r="B4811" s="16"/>
      <c r="C4811" s="16"/>
      <c r="D4811" s="16"/>
      <c r="E4811" s="50" t="s">
        <v>550</v>
      </c>
      <c r="F4811" s="216" t="s">
        <v>53</v>
      </c>
      <c r="G4811" s="147">
        <v>0.2</v>
      </c>
      <c r="H4811" s="121">
        <v>3.47</v>
      </c>
      <c r="I4811" s="51">
        <f t="shared" si="194"/>
        <v>0.69</v>
      </c>
    </row>
    <row r="4812" spans="1:9" s="11" customFormat="1" ht="13.7" customHeight="1">
      <c r="A4812" s="135"/>
      <c r="B4812" s="16"/>
      <c r="C4812" s="16"/>
      <c r="D4812" s="16"/>
      <c r="E4812" s="50" t="s">
        <v>756</v>
      </c>
      <c r="F4812" s="216" t="s">
        <v>476</v>
      </c>
      <c r="G4812" s="147">
        <v>2.4E-2</v>
      </c>
      <c r="H4812" s="121">
        <v>20</v>
      </c>
      <c r="I4812" s="51">
        <f t="shared" si="194"/>
        <v>0.48</v>
      </c>
    </row>
    <row r="4813" spans="1:9" s="11" customFormat="1" ht="17.649999999999999" customHeight="1">
      <c r="A4813" s="135"/>
      <c r="B4813" s="16"/>
      <c r="C4813" s="16"/>
      <c r="D4813" s="16"/>
      <c r="E4813" s="50" t="s">
        <v>1746</v>
      </c>
      <c r="F4813" s="216" t="s">
        <v>47</v>
      </c>
      <c r="G4813" s="147">
        <v>1.0815999999999999</v>
      </c>
      <c r="H4813" s="121">
        <v>31.8</v>
      </c>
      <c r="I4813" s="51">
        <f t="shared" si="194"/>
        <v>34.39</v>
      </c>
    </row>
    <row r="4814" spans="1:9" s="11" customFormat="1" ht="13.7" customHeight="1">
      <c r="A4814" s="135"/>
      <c r="B4814" s="16"/>
      <c r="C4814" s="16"/>
      <c r="D4814" s="16"/>
      <c r="E4814" s="50" t="s">
        <v>466</v>
      </c>
      <c r="F4814" s="216" t="s">
        <v>464</v>
      </c>
      <c r="G4814" s="147">
        <v>0.13009999999999999</v>
      </c>
      <c r="H4814" s="133" t="s">
        <v>467</v>
      </c>
      <c r="I4814" s="51">
        <f t="shared" si="194"/>
        <v>2.42</v>
      </c>
    </row>
    <row r="4815" spans="1:9" s="11" customFormat="1" ht="13.7" customHeight="1">
      <c r="A4815" s="135"/>
      <c r="B4815" s="16"/>
      <c r="C4815" s="16"/>
      <c r="D4815" s="16"/>
      <c r="E4815" s="50" t="s">
        <v>539</v>
      </c>
      <c r="F4815" s="216" t="s">
        <v>464</v>
      </c>
      <c r="G4815" s="147">
        <v>0.18820000000000001</v>
      </c>
      <c r="H4815" s="133" t="s">
        <v>540</v>
      </c>
      <c r="I4815" s="51">
        <f t="shared" si="194"/>
        <v>3.55</v>
      </c>
    </row>
    <row r="4816" spans="1:9" s="11" customFormat="1" ht="13.7" customHeight="1">
      <c r="A4816" s="135"/>
      <c r="B4816" s="16"/>
      <c r="C4816" s="16"/>
      <c r="D4816" s="16"/>
      <c r="E4816" s="50" t="s">
        <v>483</v>
      </c>
      <c r="F4816" s="216" t="s">
        <v>464</v>
      </c>
      <c r="G4816" s="147">
        <v>0.31830000000000003</v>
      </c>
      <c r="H4816" s="133" t="s">
        <v>485</v>
      </c>
      <c r="I4816" s="51">
        <f t="shared" si="194"/>
        <v>4.6100000000000003</v>
      </c>
    </row>
    <row r="4817" spans="1:9" s="11" customFormat="1" ht="17.649999999999999" customHeight="1">
      <c r="A4817" s="135"/>
      <c r="B4817" s="16"/>
      <c r="C4817" s="16"/>
      <c r="D4817" s="16"/>
      <c r="E4817" s="50" t="s">
        <v>1744</v>
      </c>
      <c r="F4817" s="216" t="s">
        <v>235</v>
      </c>
      <c r="G4817" s="147">
        <v>9.8500000000000004E-2</v>
      </c>
      <c r="H4817" s="119" t="s">
        <v>1745</v>
      </c>
      <c r="I4817" s="51">
        <f t="shared" si="194"/>
        <v>45.25</v>
      </c>
    </row>
    <row r="4818" spans="1:9" s="11" customFormat="1" ht="13.7" customHeight="1">
      <c r="A4818" s="135"/>
      <c r="B4818" s="16"/>
      <c r="C4818" s="16"/>
      <c r="D4818" s="16"/>
      <c r="E4818" s="124"/>
      <c r="F4818" s="177" t="s">
        <v>451</v>
      </c>
      <c r="G4818" s="178"/>
      <c r="H4818" s="179"/>
      <c r="I4818" s="200">
        <f>SUM(I4809:I4817)</f>
        <v>92.6</v>
      </c>
    </row>
    <row r="4819" spans="1:9" s="11" customFormat="1" ht="25.7" customHeight="1">
      <c r="A4819" s="196">
        <v>4661</v>
      </c>
      <c r="B4819" s="110" t="s">
        <v>420</v>
      </c>
      <c r="C4819" s="110" t="s">
        <v>12</v>
      </c>
      <c r="D4819" s="132">
        <v>94995</v>
      </c>
      <c r="E4819" s="111" t="str">
        <f>VLOOKUP(D4819,SERVIÇOS_AGOST!$A$7:$D$7425,2,0)</f>
        <v>EXECUÇÃO DE PASSEIO (CALÇADA) OU PISO DE CONCRETO COM CONCRETO MOLDADO IN LOCO, USINADO, ACABAMENTO CONVENCIONAL, ESPESSURA 8 CM, ARMADO. AF_07/2016</v>
      </c>
      <c r="F4819" s="112" t="str">
        <f>VLOOKUP(D4819,SERVIÇOS_AGOST!$A$7:$D$7425,3,0)</f>
        <v>M2</v>
      </c>
      <c r="G4819" s="129">
        <f>VLOOKUP(D4819,SERVIÇOS_AGOST!$A$7:$D$7425,4,0)</f>
        <v>101.6</v>
      </c>
      <c r="H4819" s="114">
        <v>101.6</v>
      </c>
      <c r="I4819" s="115"/>
    </row>
    <row r="4820" spans="1:9" s="11" customFormat="1" ht="17.649999999999999" customHeight="1">
      <c r="A4820" s="135"/>
      <c r="B4820" s="16"/>
      <c r="C4820" s="16"/>
      <c r="D4820" s="16"/>
      <c r="E4820" s="50" t="s">
        <v>644</v>
      </c>
      <c r="F4820" s="216" t="s">
        <v>645</v>
      </c>
      <c r="G4820" s="147">
        <v>1.6999999999999999E-3</v>
      </c>
      <c r="H4820" s="121">
        <v>6.72</v>
      </c>
      <c r="I4820" s="51">
        <f t="shared" ref="I4820:I4828" si="195">ROUND(H4820*G4820,2)</f>
        <v>0.01</v>
      </c>
    </row>
    <row r="4821" spans="1:9" s="11" customFormat="1" ht="13.7" customHeight="1">
      <c r="A4821" s="135"/>
      <c r="B4821" s="16"/>
      <c r="C4821" s="16"/>
      <c r="D4821" s="16"/>
      <c r="E4821" s="50" t="s">
        <v>1743</v>
      </c>
      <c r="F4821" s="216" t="s">
        <v>53</v>
      </c>
      <c r="G4821" s="147">
        <v>0.25</v>
      </c>
      <c r="H4821" s="121">
        <v>4.8</v>
      </c>
      <c r="I4821" s="51">
        <f t="shared" si="195"/>
        <v>1.2</v>
      </c>
    </row>
    <row r="4822" spans="1:9" s="11" customFormat="1" ht="13.7" customHeight="1">
      <c r="A4822" s="135"/>
      <c r="B4822" s="16"/>
      <c r="C4822" s="16"/>
      <c r="D4822" s="16"/>
      <c r="E4822" s="50" t="s">
        <v>550</v>
      </c>
      <c r="F4822" s="216" t="s">
        <v>53</v>
      </c>
      <c r="G4822" s="147">
        <v>0.2</v>
      </c>
      <c r="H4822" s="121">
        <v>3.47</v>
      </c>
      <c r="I4822" s="51">
        <f t="shared" si="195"/>
        <v>0.69</v>
      </c>
    </row>
    <row r="4823" spans="1:9" s="11" customFormat="1" ht="13.7" customHeight="1">
      <c r="A4823" s="135"/>
      <c r="B4823" s="16"/>
      <c r="C4823" s="16"/>
      <c r="D4823" s="16"/>
      <c r="E4823" s="50" t="s">
        <v>756</v>
      </c>
      <c r="F4823" s="216" t="s">
        <v>476</v>
      </c>
      <c r="G4823" s="147">
        <v>2.4E-2</v>
      </c>
      <c r="H4823" s="121">
        <v>20</v>
      </c>
      <c r="I4823" s="51">
        <f t="shared" si="195"/>
        <v>0.48</v>
      </c>
    </row>
    <row r="4824" spans="1:9" s="11" customFormat="1" ht="17.649999999999999" customHeight="1">
      <c r="A4824" s="135"/>
      <c r="B4824" s="16"/>
      <c r="C4824" s="16"/>
      <c r="D4824" s="16"/>
      <c r="E4824" s="50" t="s">
        <v>1746</v>
      </c>
      <c r="F4824" s="216" t="s">
        <v>47</v>
      </c>
      <c r="G4824" s="147">
        <v>1.0815999999999999</v>
      </c>
      <c r="H4824" s="121">
        <v>31.8</v>
      </c>
      <c r="I4824" s="51">
        <f t="shared" si="195"/>
        <v>34.39</v>
      </c>
    </row>
    <row r="4825" spans="1:9" s="11" customFormat="1" ht="17.649999999999999" customHeight="1">
      <c r="A4825" s="135"/>
      <c r="B4825" s="16"/>
      <c r="C4825" s="16"/>
      <c r="D4825" s="16"/>
      <c r="E4825" s="50" t="s">
        <v>553</v>
      </c>
      <c r="F4825" s="216" t="s">
        <v>235</v>
      </c>
      <c r="G4825" s="147">
        <v>9.8500000000000004E-2</v>
      </c>
      <c r="H4825" s="121">
        <v>398.75</v>
      </c>
      <c r="I4825" s="51">
        <f t="shared" si="195"/>
        <v>39.28</v>
      </c>
    </row>
    <row r="4826" spans="1:9" s="11" customFormat="1" ht="13.7" customHeight="1">
      <c r="A4826" s="135"/>
      <c r="B4826" s="16"/>
      <c r="C4826" s="16"/>
      <c r="D4826" s="16"/>
      <c r="E4826" s="50" t="s">
        <v>466</v>
      </c>
      <c r="F4826" s="216" t="s">
        <v>464</v>
      </c>
      <c r="G4826" s="147">
        <v>0.13009999999999999</v>
      </c>
      <c r="H4826" s="133" t="s">
        <v>467</v>
      </c>
      <c r="I4826" s="51">
        <f t="shared" si="195"/>
        <v>2.42</v>
      </c>
    </row>
    <row r="4827" spans="1:9" s="11" customFormat="1" ht="13.7" customHeight="1">
      <c r="A4827" s="135"/>
      <c r="B4827" s="16"/>
      <c r="C4827" s="16"/>
      <c r="D4827" s="16"/>
      <c r="E4827" s="50" t="s">
        <v>539</v>
      </c>
      <c r="F4827" s="216" t="s">
        <v>464</v>
      </c>
      <c r="G4827" s="147">
        <v>8.7400000000000005E-2</v>
      </c>
      <c r="H4827" s="133" t="s">
        <v>540</v>
      </c>
      <c r="I4827" s="51">
        <f t="shared" si="195"/>
        <v>1.65</v>
      </c>
    </row>
    <row r="4828" spans="1:9" s="11" customFormat="1" ht="13.7" customHeight="1">
      <c r="A4828" s="135"/>
      <c r="B4828" s="16"/>
      <c r="C4828" s="16"/>
      <c r="D4828" s="16"/>
      <c r="E4828" s="50" t="s">
        <v>483</v>
      </c>
      <c r="F4828" s="216" t="s">
        <v>464</v>
      </c>
      <c r="G4828" s="147">
        <v>0.21759999999999999</v>
      </c>
      <c r="H4828" s="133" t="s">
        <v>485</v>
      </c>
      <c r="I4828" s="51">
        <f t="shared" si="195"/>
        <v>3.15</v>
      </c>
    </row>
    <row r="4829" spans="1:9" s="11" customFormat="1" ht="13.7" customHeight="1">
      <c r="A4829" s="135"/>
      <c r="B4829" s="16"/>
      <c r="C4829" s="16"/>
      <c r="D4829" s="16"/>
      <c r="E4829" s="124"/>
      <c r="F4829" s="177" t="s">
        <v>451</v>
      </c>
      <c r="G4829" s="178"/>
      <c r="H4829" s="179"/>
      <c r="I4829" s="200">
        <f>SUM(I4820:I4828)</f>
        <v>83.270000000000024</v>
      </c>
    </row>
    <row r="4830" spans="1:9" s="11" customFormat="1" ht="30" customHeight="1">
      <c r="A4830" s="245">
        <v>4662</v>
      </c>
      <c r="B4830" s="149" t="s">
        <v>420</v>
      </c>
      <c r="C4830" s="149" t="s">
        <v>12</v>
      </c>
      <c r="D4830" s="150">
        <v>94996</v>
      </c>
      <c r="E4830" s="151" t="str">
        <f>VLOOKUP(D4830,SERVIÇOS_AGOST!$A$7:$D$7425,2,0)</f>
        <v>EXECUÇÃO DE PASSEIO (CALÇADA) OU PISO DE CONCRETO COM CONCRETO MOLDADO IN LOCO, FEITO EM OBRA, ACABAMENTO CONVENCIONAL, ESPESSURA 10 CM, ARMADO. AF_07/2016</v>
      </c>
      <c r="F4830" s="152" t="str">
        <f>VLOOKUP(D4830,SERVIÇOS_AGOST!$A$7:$D$7425,3,0)</f>
        <v>M2</v>
      </c>
      <c r="G4830" s="153">
        <f>VLOOKUP(D4830,SERVIÇOS_AGOST!$A$7:$D$7425,4,0)</f>
        <v>121.26</v>
      </c>
      <c r="H4830" s="154">
        <v>121.26</v>
      </c>
      <c r="I4830" s="155"/>
    </row>
    <row r="4831" spans="1:9" s="11" customFormat="1" ht="25.7" customHeight="1">
      <c r="A4831" s="135"/>
      <c r="B4831" s="16"/>
      <c r="C4831" s="16"/>
      <c r="D4831" s="16"/>
      <c r="E4831" s="136" t="s">
        <v>1749</v>
      </c>
      <c r="F4831" s="125" t="s">
        <v>429</v>
      </c>
      <c r="G4831" s="160">
        <v>1</v>
      </c>
      <c r="H4831" s="235">
        <v>87.31</v>
      </c>
      <c r="I4831" s="51">
        <f>ROUND(H4831*G4831,2)</f>
        <v>87.31</v>
      </c>
    </row>
    <row r="4832" spans="1:9" s="11" customFormat="1" ht="13.7" customHeight="1">
      <c r="A4832" s="135"/>
      <c r="B4832" s="16"/>
      <c r="C4832" s="16"/>
      <c r="D4832" s="16"/>
      <c r="E4832" s="124"/>
      <c r="F4832" s="177" t="s">
        <v>451</v>
      </c>
      <c r="G4832" s="178"/>
      <c r="H4832" s="179"/>
      <c r="I4832" s="168">
        <f>SUM(I4831:I4831)</f>
        <v>87.31</v>
      </c>
    </row>
    <row r="4833" spans="1:9" s="11" customFormat="1" ht="30" customHeight="1">
      <c r="A4833" s="245">
        <v>4663</v>
      </c>
      <c r="B4833" s="149" t="s">
        <v>420</v>
      </c>
      <c r="C4833" s="149" t="s">
        <v>12</v>
      </c>
      <c r="D4833" s="150">
        <v>94997</v>
      </c>
      <c r="E4833" s="151" t="str">
        <f>VLOOKUP(D4833,SERVIÇOS_AGOST!$A$7:$D$7425,2,0)</f>
        <v>EXECUÇÃO DE PASSEIO (CALÇADA) OU PISO DE CONCRETO COM CONCRETO MOLDADO IN LOCO, USINADO, ACABAMENTO CONVENCIONAL, ESPESSURA 10 CM, ARMADO. AF_07/2016</v>
      </c>
      <c r="F4833" s="152" t="str">
        <f>VLOOKUP(D4833,SERVIÇOS_AGOST!$A$7:$D$7425,3,0)</f>
        <v>M2</v>
      </c>
      <c r="G4833" s="153">
        <f>VLOOKUP(D4833,SERVIÇOS_AGOST!$A$7:$D$7425,4,0)</f>
        <v>114.66</v>
      </c>
      <c r="H4833" s="154">
        <v>114.66</v>
      </c>
      <c r="I4833" s="155"/>
    </row>
    <row r="4834" spans="1:9" s="11" customFormat="1" ht="25.7" customHeight="1">
      <c r="A4834" s="135"/>
      <c r="B4834" s="16"/>
      <c r="C4834" s="16"/>
      <c r="D4834" s="16"/>
      <c r="E4834" s="136" t="s">
        <v>1750</v>
      </c>
      <c r="F4834" s="125" t="s">
        <v>429</v>
      </c>
      <c r="G4834" s="160">
        <v>1</v>
      </c>
      <c r="H4834" s="235">
        <v>82.56</v>
      </c>
      <c r="I4834" s="51">
        <f>ROUND(H4834*G4834,2)</f>
        <v>82.56</v>
      </c>
    </row>
    <row r="4835" spans="1:9" s="11" customFormat="1" ht="13.7" customHeight="1">
      <c r="A4835" s="135"/>
      <c r="B4835" s="16"/>
      <c r="C4835" s="16"/>
      <c r="D4835" s="16"/>
      <c r="E4835" s="124"/>
      <c r="F4835" s="177" t="s">
        <v>451</v>
      </c>
      <c r="G4835" s="178"/>
      <c r="H4835" s="179"/>
      <c r="I4835" s="168">
        <f>SUM(I4834:I4834)</f>
        <v>82.56</v>
      </c>
    </row>
    <row r="4836" spans="1:9" s="11" customFormat="1" ht="30" customHeight="1">
      <c r="A4836" s="245">
        <v>4664</v>
      </c>
      <c r="B4836" s="149" t="s">
        <v>420</v>
      </c>
      <c r="C4836" s="149" t="s">
        <v>12</v>
      </c>
      <c r="D4836" s="150">
        <v>94998</v>
      </c>
      <c r="E4836" s="151" t="str">
        <f>VLOOKUP(D4836,SERVIÇOS_AGOST!$A$7:$D$7425,2,0)</f>
        <v>EXECUÇÃO DE PASSEIO (CALÇADA) OU PISO DE CONCRETO COM CONCRETO MOLDADO IN LOCO, FEITO EM OBRA, ACABAMENTO CONVENCIONAL, ESPESSURA 12 CM, ARMADO. AF_07/2016</v>
      </c>
      <c r="F4836" s="152" t="str">
        <f>VLOOKUP(D4836,SERVIÇOS_AGOST!$A$7:$D$7425,3,0)</f>
        <v>M2</v>
      </c>
      <c r="G4836" s="153">
        <f>VLOOKUP(D4836,SERVIÇOS_AGOST!$A$7:$D$7425,4,0)</f>
        <v>136.79</v>
      </c>
      <c r="H4836" s="154">
        <v>136.79</v>
      </c>
      <c r="I4836" s="155"/>
    </row>
    <row r="4837" spans="1:9" s="11" customFormat="1" ht="25.7" customHeight="1">
      <c r="A4837" s="135"/>
      <c r="B4837" s="16"/>
      <c r="C4837" s="16"/>
      <c r="D4837" s="16"/>
      <c r="E4837" s="136" t="s">
        <v>1751</v>
      </c>
      <c r="F4837" s="125" t="s">
        <v>429</v>
      </c>
      <c r="G4837" s="160">
        <v>1</v>
      </c>
      <c r="H4837" s="235">
        <v>98.49</v>
      </c>
      <c r="I4837" s="51">
        <f>ROUND(H4837*G4837,2)</f>
        <v>98.49</v>
      </c>
    </row>
    <row r="4838" spans="1:9" s="11" customFormat="1" ht="13.7" customHeight="1">
      <c r="A4838" s="135"/>
      <c r="B4838" s="16"/>
      <c r="C4838" s="16"/>
      <c r="D4838" s="16"/>
      <c r="E4838" s="124"/>
      <c r="F4838" s="177" t="s">
        <v>451</v>
      </c>
      <c r="G4838" s="178"/>
      <c r="H4838" s="179"/>
      <c r="I4838" s="168">
        <f>SUM(I4837:I4837)</f>
        <v>98.49</v>
      </c>
    </row>
    <row r="4839" spans="1:9" s="11" customFormat="1" ht="30" customHeight="1">
      <c r="A4839" s="245">
        <v>4665</v>
      </c>
      <c r="B4839" s="149" t="s">
        <v>420</v>
      </c>
      <c r="C4839" s="149" t="s">
        <v>12</v>
      </c>
      <c r="D4839" s="150">
        <v>94999</v>
      </c>
      <c r="E4839" s="151" t="str">
        <f>VLOOKUP(D4839,SERVIÇOS_AGOST!$A$7:$D$7425,2,0)</f>
        <v>EXECUÇÃO DE PASSEIO (CALÇADA) OU PISO DE CONCRETO COM CONCRETO MOLDADO IN LOCO, USINADO, ACABAMENTO CONVENCIONAL, ESPESSURA 12 CM, ARMADO. AF_07/2016</v>
      </c>
      <c r="F4839" s="152" t="str">
        <f>VLOOKUP(D4839,SERVIÇOS_AGOST!$A$7:$D$7425,3,0)</f>
        <v>M2</v>
      </c>
      <c r="G4839" s="153">
        <f>VLOOKUP(D4839,SERVIÇOS_AGOST!$A$7:$D$7425,4,0)</f>
        <v>128.87</v>
      </c>
      <c r="H4839" s="154">
        <v>128.87</v>
      </c>
      <c r="I4839" s="155"/>
    </row>
    <row r="4840" spans="1:9" s="11" customFormat="1" ht="25.7" customHeight="1">
      <c r="A4840" s="135"/>
      <c r="B4840" s="16"/>
      <c r="C4840" s="16"/>
      <c r="D4840" s="16"/>
      <c r="E4840" s="136" t="s">
        <v>1752</v>
      </c>
      <c r="F4840" s="125" t="s">
        <v>429</v>
      </c>
      <c r="G4840" s="160">
        <v>1</v>
      </c>
      <c r="H4840" s="235">
        <v>92.79</v>
      </c>
      <c r="I4840" s="51">
        <f>ROUND(H4840*G4840,2)</f>
        <v>92.79</v>
      </c>
    </row>
    <row r="4841" spans="1:9" s="11" customFormat="1" ht="13.7" customHeight="1">
      <c r="A4841" s="135"/>
      <c r="B4841" s="16"/>
      <c r="C4841" s="16"/>
      <c r="D4841" s="16"/>
      <c r="E4841" s="124"/>
      <c r="F4841" s="177" t="s">
        <v>451</v>
      </c>
      <c r="G4841" s="178"/>
      <c r="H4841" s="179"/>
      <c r="I4841" s="168">
        <f>SUM(I4840:I4840)</f>
        <v>92.79</v>
      </c>
    </row>
    <row r="4842" spans="1:9" s="11" customFormat="1" ht="9.9499999999999993" customHeight="1">
      <c r="A4842" s="196">
        <v>4666</v>
      </c>
      <c r="B4842" s="110" t="s">
        <v>420</v>
      </c>
      <c r="C4842" s="110" t="s">
        <v>12</v>
      </c>
      <c r="D4842" s="132">
        <v>101092</v>
      </c>
      <c r="E4842" s="111" t="str">
        <f>VLOOKUP(D4842,SERVIÇOS_AGOST!$A$7:$D$7425,2,0)</f>
        <v>PISO EM GRANITO APLICADO EM CALÇADAS OU PISOS EXTERNOS. AF_05/2020</v>
      </c>
      <c r="F4842" s="112" t="str">
        <f>VLOOKUP(D4842,SERVIÇOS_AGOST!$A$7:$D$7425,3,0)</f>
        <v>M2</v>
      </c>
      <c r="G4842" s="129">
        <f>VLOOKUP(D4842,SERVIÇOS_AGOST!$A$7:$D$7425,4,0)</f>
        <v>433.91</v>
      </c>
      <c r="H4842" s="114">
        <v>433.91</v>
      </c>
      <c r="I4842" s="115"/>
    </row>
    <row r="4843" spans="1:9" s="11" customFormat="1" ht="17.649999999999999" customHeight="1">
      <c r="A4843" s="135"/>
      <c r="B4843" s="16"/>
      <c r="C4843" s="16"/>
      <c r="D4843" s="16"/>
      <c r="E4843" s="50" t="s">
        <v>1753</v>
      </c>
      <c r="F4843" s="216" t="s">
        <v>47</v>
      </c>
      <c r="G4843" s="147">
        <v>1</v>
      </c>
      <c r="H4843" s="119" t="s">
        <v>1754</v>
      </c>
      <c r="I4843" s="51">
        <f>ROUND(H4843*G4843,2)</f>
        <v>354.71</v>
      </c>
    </row>
    <row r="4844" spans="1:9" s="11" customFormat="1" ht="13.7" customHeight="1">
      <c r="A4844" s="135"/>
      <c r="B4844" s="16"/>
      <c r="C4844" s="16"/>
      <c r="D4844" s="16"/>
      <c r="E4844" s="50" t="s">
        <v>1727</v>
      </c>
      <c r="F4844" s="216" t="s">
        <v>476</v>
      </c>
      <c r="G4844" s="147">
        <v>0.14000000000000001</v>
      </c>
      <c r="H4844" s="119" t="s">
        <v>1728</v>
      </c>
      <c r="I4844" s="51">
        <f>ROUND(H4844*G4844,2)</f>
        <v>0.82</v>
      </c>
    </row>
    <row r="4845" spans="1:9" s="11" customFormat="1" ht="13.7" customHeight="1">
      <c r="A4845" s="135"/>
      <c r="B4845" s="16"/>
      <c r="C4845" s="16"/>
      <c r="D4845" s="16"/>
      <c r="E4845" s="50" t="s">
        <v>1736</v>
      </c>
      <c r="F4845" s="216" t="s">
        <v>476</v>
      </c>
      <c r="G4845" s="147">
        <v>5.62</v>
      </c>
      <c r="H4845" s="119" t="s">
        <v>1738</v>
      </c>
      <c r="I4845" s="51">
        <f>ROUND(H4845*G4845,2)</f>
        <v>17.25</v>
      </c>
    </row>
    <row r="4846" spans="1:9" s="11" customFormat="1" ht="13.7" customHeight="1">
      <c r="A4846" s="135"/>
      <c r="B4846" s="16"/>
      <c r="C4846" s="16"/>
      <c r="D4846" s="16"/>
      <c r="E4846" s="50" t="s">
        <v>1522</v>
      </c>
      <c r="F4846" s="216" t="s">
        <v>464</v>
      </c>
      <c r="G4846" s="147">
        <v>0.7</v>
      </c>
      <c r="H4846" s="214">
        <v>18.79</v>
      </c>
      <c r="I4846" s="51">
        <f>ROUND(H4846*G4846,2)</f>
        <v>13.15</v>
      </c>
    </row>
    <row r="4847" spans="1:9" s="11" customFormat="1" ht="13.7" customHeight="1">
      <c r="A4847" s="135"/>
      <c r="B4847" s="16"/>
      <c r="C4847" s="16"/>
      <c r="D4847" s="16"/>
      <c r="E4847" s="50" t="s">
        <v>483</v>
      </c>
      <c r="F4847" s="216" t="s">
        <v>464</v>
      </c>
      <c r="G4847" s="147">
        <v>0.4</v>
      </c>
      <c r="H4847" s="133" t="s">
        <v>485</v>
      </c>
      <c r="I4847" s="51">
        <f>ROUND(H4847*G4847,2)</f>
        <v>5.79</v>
      </c>
    </row>
    <row r="4848" spans="1:9" s="11" customFormat="1" ht="9.9499999999999993" customHeight="1">
      <c r="F4848" s="177" t="s">
        <v>451</v>
      </c>
      <c r="G4848" s="178"/>
      <c r="H4848" s="179"/>
      <c r="I4848" s="200">
        <f>SUM(I4843:I4847)</f>
        <v>391.71999999999997</v>
      </c>
    </row>
    <row r="4849" spans="1:9" s="11" customFormat="1" ht="13.7" customHeight="1">
      <c r="A4849" s="196">
        <v>4667</v>
      </c>
      <c r="B4849" s="110" t="s">
        <v>420</v>
      </c>
      <c r="C4849" s="110" t="s">
        <v>12</v>
      </c>
      <c r="D4849" s="132">
        <v>98671</v>
      </c>
      <c r="E4849" s="111" t="str">
        <f>VLOOKUP(D4849,SERVIÇOS_AGOST!$A$7:$D$7425,2,0)</f>
        <v>PISO EM GRANITO APLICADO EM AMBIENTES INTERNOS. AF_09/2020</v>
      </c>
      <c r="F4849" s="112" t="str">
        <f>VLOOKUP(D4849,SERVIÇOS_AGOST!$A$7:$D$7425,3,0)</f>
        <v>M2</v>
      </c>
      <c r="G4849" s="129">
        <f>VLOOKUP(D4849,SERVIÇOS_AGOST!$A$7:$D$7425,4,0)</f>
        <v>426.44</v>
      </c>
      <c r="H4849" s="114">
        <v>426.44</v>
      </c>
      <c r="I4849" s="115"/>
    </row>
    <row r="4850" spans="1:9" s="11" customFormat="1" ht="17.649999999999999" customHeight="1">
      <c r="A4850" s="135"/>
      <c r="B4850" s="16"/>
      <c r="C4850" s="16"/>
      <c r="D4850" s="16"/>
      <c r="E4850" s="50" t="s">
        <v>1753</v>
      </c>
      <c r="F4850" s="216" t="s">
        <v>47</v>
      </c>
      <c r="G4850" s="147">
        <v>1</v>
      </c>
      <c r="H4850" s="119" t="s">
        <v>1754</v>
      </c>
      <c r="I4850" s="51">
        <f>ROUND(H4850*G4850,2)</f>
        <v>354.71</v>
      </c>
    </row>
    <row r="4851" spans="1:9" s="11" customFormat="1" ht="13.7" customHeight="1">
      <c r="A4851" s="135"/>
      <c r="B4851" s="16"/>
      <c r="C4851" s="16"/>
      <c r="D4851" s="16"/>
      <c r="E4851" s="50" t="s">
        <v>1727</v>
      </c>
      <c r="F4851" s="216" t="s">
        <v>476</v>
      </c>
      <c r="G4851" s="147">
        <v>0.14000000000000001</v>
      </c>
      <c r="H4851" s="119" t="s">
        <v>1728</v>
      </c>
      <c r="I4851" s="51">
        <f>ROUND(H4851*G4851,2)</f>
        <v>0.82</v>
      </c>
    </row>
    <row r="4852" spans="1:9" s="11" customFormat="1" ht="13.7" customHeight="1">
      <c r="A4852" s="135"/>
      <c r="B4852" s="16"/>
      <c r="C4852" s="16"/>
      <c r="D4852" s="16"/>
      <c r="E4852" s="50" t="s">
        <v>1736</v>
      </c>
      <c r="F4852" s="216" t="s">
        <v>476</v>
      </c>
      <c r="G4852" s="147">
        <v>5.62</v>
      </c>
      <c r="H4852" s="119" t="s">
        <v>1738</v>
      </c>
      <c r="I4852" s="51">
        <f>ROUND(H4852*G4852,2)</f>
        <v>17.25</v>
      </c>
    </row>
    <row r="4853" spans="1:9" s="11" customFormat="1" ht="13.7" customHeight="1">
      <c r="A4853" s="135"/>
      <c r="B4853" s="16"/>
      <c r="C4853" s="16"/>
      <c r="D4853" s="16"/>
      <c r="E4853" s="50" t="s">
        <v>1522</v>
      </c>
      <c r="F4853" s="216" t="s">
        <v>464</v>
      </c>
      <c r="G4853" s="147">
        <v>0.7</v>
      </c>
      <c r="H4853" s="214">
        <v>18.79</v>
      </c>
      <c r="I4853" s="51">
        <f>ROUND(H4853*G4853,2)</f>
        <v>13.15</v>
      </c>
    </row>
    <row r="4854" spans="1:9" s="11" customFormat="1" ht="13.7" customHeight="1">
      <c r="A4854" s="135"/>
      <c r="B4854" s="16"/>
      <c r="C4854" s="16"/>
      <c r="D4854" s="16"/>
      <c r="E4854" s="50" t="s">
        <v>483</v>
      </c>
      <c r="F4854" s="216" t="s">
        <v>464</v>
      </c>
      <c r="G4854" s="147">
        <v>0.4</v>
      </c>
      <c r="H4854" s="133" t="s">
        <v>485</v>
      </c>
      <c r="I4854" s="51">
        <f>ROUND(H4854*G4854,2)</f>
        <v>5.79</v>
      </c>
    </row>
    <row r="4855" spans="1:9" s="11" customFormat="1" ht="13.7" customHeight="1">
      <c r="A4855" s="135"/>
      <c r="B4855" s="16"/>
      <c r="C4855" s="16"/>
      <c r="D4855" s="16"/>
      <c r="E4855" s="124"/>
      <c r="F4855" s="177" t="s">
        <v>451</v>
      </c>
      <c r="G4855" s="178"/>
      <c r="H4855" s="179"/>
      <c r="I4855" s="200">
        <f>SUM(I4850:I4854)</f>
        <v>391.71999999999997</v>
      </c>
    </row>
    <row r="4856" spans="1:9" s="11" customFormat="1" ht="17.649999999999999" customHeight="1">
      <c r="A4856" s="196">
        <v>4668</v>
      </c>
      <c r="B4856" s="110" t="s">
        <v>420</v>
      </c>
      <c r="C4856" s="110" t="s">
        <v>12</v>
      </c>
      <c r="D4856" s="132">
        <v>88648</v>
      </c>
      <c r="E4856" s="111" t="str">
        <f>VLOOKUP(D4856,SERVIÇOS_AGOST!$A$7:$D$7425,2,0)</f>
        <v>RODAPÉ CERÂMICO DE 7CM DE ALTURA COM PLACAS TIPO ESMALTADA EXTRA  DE DIMENSÕES 35X35CM. AF_06/2014</v>
      </c>
      <c r="F4856" s="112" t="str">
        <f>VLOOKUP(D4856,SERVIÇOS_AGOST!$A$7:$D$7425,3,0)</f>
        <v>M</v>
      </c>
      <c r="G4856" s="129">
        <f>VLOOKUP(D4856,SERVIÇOS_AGOST!$A$7:$D$7425,4,0)</f>
        <v>7.55</v>
      </c>
      <c r="H4856" s="114">
        <v>7.55</v>
      </c>
      <c r="I4856" s="115"/>
    </row>
    <row r="4857" spans="1:9" s="11" customFormat="1" ht="17.649999999999999" customHeight="1">
      <c r="A4857" s="135"/>
      <c r="B4857" s="16"/>
      <c r="C4857" s="16"/>
      <c r="D4857" s="16"/>
      <c r="E4857" s="50" t="s">
        <v>1724</v>
      </c>
      <c r="F4857" s="216" t="s">
        <v>47</v>
      </c>
      <c r="G4857" s="147">
        <v>0.1</v>
      </c>
      <c r="H4857" s="119" t="s">
        <v>1755</v>
      </c>
      <c r="I4857" s="51">
        <f>ROUND(H4857*G4857,2)</f>
        <v>3.82</v>
      </c>
    </row>
    <row r="4858" spans="1:9" s="11" customFormat="1" ht="13.7" customHeight="1">
      <c r="A4858" s="135"/>
      <c r="B4858" s="16"/>
      <c r="C4858" s="16"/>
      <c r="D4858" s="16"/>
      <c r="E4858" s="50" t="s">
        <v>1725</v>
      </c>
      <c r="F4858" s="216" t="s">
        <v>476</v>
      </c>
      <c r="G4858" s="147">
        <v>0.60299999999999998</v>
      </c>
      <c r="H4858" s="119" t="s">
        <v>1726</v>
      </c>
      <c r="I4858" s="51">
        <f>ROUND(H4858*G4858,2)</f>
        <v>0.6</v>
      </c>
    </row>
    <row r="4859" spans="1:9" s="11" customFormat="1" ht="13.7" customHeight="1">
      <c r="A4859" s="135"/>
      <c r="B4859" s="16"/>
      <c r="C4859" s="16"/>
      <c r="D4859" s="16"/>
      <c r="E4859" s="50" t="s">
        <v>1727</v>
      </c>
      <c r="F4859" s="216" t="s">
        <v>476</v>
      </c>
      <c r="G4859" s="147">
        <v>8.5000000000000006E-2</v>
      </c>
      <c r="H4859" s="119" t="s">
        <v>1728</v>
      </c>
      <c r="I4859" s="51">
        <f>ROUND(H4859*G4859,2)</f>
        <v>0.5</v>
      </c>
    </row>
    <row r="4860" spans="1:9" s="11" customFormat="1" ht="13.7" customHeight="1">
      <c r="A4860" s="135"/>
      <c r="B4860" s="16"/>
      <c r="C4860" s="16"/>
      <c r="D4860" s="16"/>
      <c r="E4860" s="50" t="s">
        <v>1729</v>
      </c>
      <c r="F4860" s="216" t="s">
        <v>464</v>
      </c>
      <c r="G4860" s="147">
        <v>0.05</v>
      </c>
      <c r="H4860" s="214">
        <v>18.79</v>
      </c>
      <c r="I4860" s="51">
        <f>ROUND(H4860*G4860,2)</f>
        <v>0.94</v>
      </c>
    </row>
    <row r="4861" spans="1:9" s="11" customFormat="1" ht="20.100000000000001" customHeight="1">
      <c r="E4861" s="194" t="s">
        <v>483</v>
      </c>
      <c r="F4861" s="231" t="s">
        <v>464</v>
      </c>
      <c r="G4861" s="259">
        <v>0.02</v>
      </c>
      <c r="H4861" s="133" t="s">
        <v>485</v>
      </c>
      <c r="I4861" s="51">
        <f>ROUND(H4861*G4861,2)</f>
        <v>0.28999999999999998</v>
      </c>
    </row>
    <row r="4862" spans="1:9" s="11" customFormat="1" ht="13.7" customHeight="1">
      <c r="A4862" s="135"/>
      <c r="B4862" s="16"/>
      <c r="C4862" s="16"/>
      <c r="D4862" s="16"/>
      <c r="E4862" s="124"/>
      <c r="F4862" s="177" t="s">
        <v>451</v>
      </c>
      <c r="G4862" s="178"/>
      <c r="H4862" s="179"/>
      <c r="I4862" s="200">
        <f>SUM(I4857:I4861)</f>
        <v>6.1499999999999995</v>
      </c>
    </row>
    <row r="4863" spans="1:9" s="11" customFormat="1" ht="17.649999999999999" customHeight="1">
      <c r="A4863" s="196">
        <v>4669</v>
      </c>
      <c r="B4863" s="110" t="s">
        <v>420</v>
      </c>
      <c r="C4863" s="110" t="s">
        <v>12</v>
      </c>
      <c r="D4863" s="132">
        <v>88649</v>
      </c>
      <c r="E4863" s="111" t="str">
        <f>VLOOKUP(D4863,SERVIÇOS_AGOST!$A$7:$D$7425,2,0)</f>
        <v>RODAPÉ CERÂMICO DE 7CM DE ALTURA COM PLACAS TIPO ESMALTADA EXTRA DE DIMENSÕES 45X45CM. AF_06/2014</v>
      </c>
      <c r="F4863" s="112" t="str">
        <f>VLOOKUP(D4863,SERVIÇOS_AGOST!$A$7:$D$7425,3,0)</f>
        <v>M</v>
      </c>
      <c r="G4863" s="129">
        <f>VLOOKUP(D4863,SERVIÇOS_AGOST!$A$7:$D$7425,4,0)</f>
        <v>8.64</v>
      </c>
      <c r="H4863" s="114">
        <v>8.64</v>
      </c>
      <c r="I4863" s="115"/>
    </row>
    <row r="4864" spans="1:9" s="11" customFormat="1" ht="17.649999999999999" customHeight="1">
      <c r="A4864" s="135"/>
      <c r="B4864" s="16"/>
      <c r="C4864" s="16"/>
      <c r="D4864" s="16"/>
      <c r="E4864" s="50" t="s">
        <v>1724</v>
      </c>
      <c r="F4864" s="216" t="s">
        <v>47</v>
      </c>
      <c r="G4864" s="147">
        <v>0.15</v>
      </c>
      <c r="H4864" s="119" t="s">
        <v>1755</v>
      </c>
      <c r="I4864" s="51">
        <f>ROUND(H4864*G4864,2)</f>
        <v>5.73</v>
      </c>
    </row>
    <row r="4865" spans="1:9" s="11" customFormat="1" ht="13.7" customHeight="1">
      <c r="A4865" s="135"/>
      <c r="B4865" s="16"/>
      <c r="C4865" s="16"/>
      <c r="D4865" s="16"/>
      <c r="E4865" s="50" t="s">
        <v>1725</v>
      </c>
      <c r="F4865" s="216" t="s">
        <v>476</v>
      </c>
      <c r="G4865" s="147">
        <v>0.60299999999999998</v>
      </c>
      <c r="H4865" s="119" t="s">
        <v>1726</v>
      </c>
      <c r="I4865" s="51">
        <f>ROUND(H4865*G4865,2)</f>
        <v>0.6</v>
      </c>
    </row>
    <row r="4866" spans="1:9" s="11" customFormat="1" ht="13.7" customHeight="1">
      <c r="A4866" s="135"/>
      <c r="B4866" s="16"/>
      <c r="C4866" s="16"/>
      <c r="D4866" s="16"/>
      <c r="E4866" s="50" t="s">
        <v>1727</v>
      </c>
      <c r="F4866" s="216" t="s">
        <v>476</v>
      </c>
      <c r="G4866" s="147">
        <v>8.4000000000000005E-2</v>
      </c>
      <c r="H4866" s="119" t="s">
        <v>1728</v>
      </c>
      <c r="I4866" s="51">
        <f>ROUND(H4866*G4866,2)</f>
        <v>0.49</v>
      </c>
    </row>
    <row r="4867" spans="1:9" s="11" customFormat="1" ht="13.7" customHeight="1">
      <c r="E4867" s="194" t="s">
        <v>1729</v>
      </c>
      <c r="F4867" s="231" t="s">
        <v>464</v>
      </c>
      <c r="G4867" s="259">
        <v>0.05</v>
      </c>
      <c r="H4867" s="214">
        <v>18.79</v>
      </c>
      <c r="I4867" s="51">
        <f>ROUND(H4867*G4867,2)</f>
        <v>0.94</v>
      </c>
    </row>
    <row r="4868" spans="1:9" s="11" customFormat="1" ht="13.7" customHeight="1">
      <c r="A4868" s="135"/>
      <c r="B4868" s="16"/>
      <c r="C4868" s="16"/>
      <c r="D4868" s="16"/>
      <c r="E4868" s="50" t="s">
        <v>483</v>
      </c>
      <c r="F4868" s="216" t="s">
        <v>464</v>
      </c>
      <c r="G4868" s="147">
        <v>0.02</v>
      </c>
      <c r="H4868" s="133" t="s">
        <v>485</v>
      </c>
      <c r="I4868" s="51">
        <f>ROUND(H4868*G4868,2)</f>
        <v>0.28999999999999998</v>
      </c>
    </row>
    <row r="4869" spans="1:9" s="11" customFormat="1" ht="13.7" customHeight="1">
      <c r="A4869" s="135"/>
      <c r="B4869" s="16"/>
      <c r="C4869" s="16"/>
      <c r="D4869" s="16"/>
      <c r="E4869" s="124"/>
      <c r="F4869" s="177" t="s">
        <v>451</v>
      </c>
      <c r="G4869" s="178"/>
      <c r="H4869" s="179"/>
      <c r="I4869" s="200">
        <f>SUM(I4864:I4868)</f>
        <v>8.0499999999999989</v>
      </c>
    </row>
    <row r="4870" spans="1:9" s="11" customFormat="1" ht="17.649999999999999" customHeight="1">
      <c r="A4870" s="196">
        <v>4670</v>
      </c>
      <c r="B4870" s="110" t="s">
        <v>420</v>
      </c>
      <c r="C4870" s="110" t="s">
        <v>12</v>
      </c>
      <c r="D4870" s="132">
        <v>88650</v>
      </c>
      <c r="E4870" s="111" t="str">
        <f>VLOOKUP(D4870,SERVIÇOS_AGOST!$A$7:$D$7425,2,0)</f>
        <v>RODAPÉ CERÂMICO DE 7CM DE ALTURA COM PLACAS TIPO ESMALTADA EXTRA DE DIMENSÕES 60X60CM. AF_06/2014</v>
      </c>
      <c r="F4870" s="112" t="str">
        <f>VLOOKUP(D4870,SERVIÇOS_AGOST!$A$7:$D$7425,3,0)</f>
        <v>M</v>
      </c>
      <c r="G4870" s="129">
        <f>VLOOKUP(D4870,SERVIÇOS_AGOST!$A$7:$D$7425,4,0)</f>
        <v>17.559999999999999</v>
      </c>
      <c r="H4870" s="114">
        <v>17.559999999999999</v>
      </c>
      <c r="I4870" s="115"/>
    </row>
    <row r="4871" spans="1:9" s="11" customFormat="1" ht="17.649999999999999" customHeight="1">
      <c r="A4871" s="135"/>
      <c r="B4871" s="16"/>
      <c r="C4871" s="16"/>
      <c r="D4871" s="16"/>
      <c r="E4871" s="50" t="s">
        <v>1732</v>
      </c>
      <c r="F4871" s="216" t="s">
        <v>47</v>
      </c>
      <c r="G4871" s="147">
        <v>0.15</v>
      </c>
      <c r="H4871" s="119" t="s">
        <v>1756</v>
      </c>
      <c r="I4871" s="51">
        <f>ROUND(H4871*G4871,2)</f>
        <v>11.68</v>
      </c>
    </row>
    <row r="4872" spans="1:9" s="11" customFormat="1" ht="13.7" customHeight="1">
      <c r="A4872" s="135"/>
      <c r="B4872" s="16"/>
      <c r="C4872" s="16"/>
      <c r="D4872" s="16"/>
      <c r="E4872" s="50" t="s">
        <v>1725</v>
      </c>
      <c r="F4872" s="216" t="s">
        <v>476</v>
      </c>
      <c r="G4872" s="147">
        <v>0.60299999999999998</v>
      </c>
      <c r="H4872" s="119" t="s">
        <v>1726</v>
      </c>
      <c r="I4872" s="51">
        <f>ROUND(H4872*G4872,2)</f>
        <v>0.6</v>
      </c>
    </row>
    <row r="4873" spans="1:9" s="11" customFormat="1" ht="13.7" customHeight="1">
      <c r="E4873" s="194" t="s">
        <v>1727</v>
      </c>
      <c r="F4873" s="231" t="s">
        <v>476</v>
      </c>
      <c r="G4873" s="257" t="s">
        <v>1757</v>
      </c>
      <c r="H4873" s="258" t="s">
        <v>1728</v>
      </c>
      <c r="I4873" s="51">
        <f>ROUND(H4873*G4873,2)</f>
        <v>0.49</v>
      </c>
    </row>
    <row r="4874" spans="1:9" s="11" customFormat="1" ht="13.7" customHeight="1">
      <c r="A4874" s="135"/>
      <c r="B4874" s="16"/>
      <c r="C4874" s="16"/>
      <c r="D4874" s="16"/>
      <c r="E4874" s="50" t="s">
        <v>1729</v>
      </c>
      <c r="F4874" s="216" t="s">
        <v>464</v>
      </c>
      <c r="G4874" s="147">
        <v>8.5000000000000006E-2</v>
      </c>
      <c r="H4874" s="214">
        <v>18.79</v>
      </c>
      <c r="I4874" s="51">
        <f>ROUND(H4874*G4874,2)</f>
        <v>1.6</v>
      </c>
    </row>
    <row r="4875" spans="1:9" s="11" customFormat="1" ht="13.7" customHeight="1">
      <c r="A4875" s="135"/>
      <c r="B4875" s="16"/>
      <c r="C4875" s="16"/>
      <c r="D4875" s="16"/>
      <c r="E4875" s="50" t="s">
        <v>483</v>
      </c>
      <c r="F4875" s="216" t="s">
        <v>464</v>
      </c>
      <c r="G4875" s="147">
        <v>3.1E-2</v>
      </c>
      <c r="H4875" s="133" t="s">
        <v>485</v>
      </c>
      <c r="I4875" s="51">
        <f>ROUND(H4875*G4875,2)</f>
        <v>0.45</v>
      </c>
    </row>
    <row r="4876" spans="1:9" s="11" customFormat="1" ht="13.7" customHeight="1">
      <c r="A4876" s="135"/>
      <c r="B4876" s="16"/>
      <c r="C4876" s="16"/>
      <c r="D4876" s="16"/>
      <c r="E4876" s="124"/>
      <c r="F4876" s="177" t="s">
        <v>451</v>
      </c>
      <c r="G4876" s="178"/>
      <c r="H4876" s="179"/>
      <c r="I4876" s="200">
        <f>SUM(I4871:I4875)</f>
        <v>14.819999999999999</v>
      </c>
    </row>
    <row r="4877" spans="1:9" s="11" customFormat="1" ht="17.649999999999999" customHeight="1">
      <c r="A4877" s="196">
        <v>4671</v>
      </c>
      <c r="B4877" s="110" t="s">
        <v>420</v>
      </c>
      <c r="C4877" s="110" t="s">
        <v>12</v>
      </c>
      <c r="D4877" s="132">
        <v>96467</v>
      </c>
      <c r="E4877" s="111" t="str">
        <f>VLOOKUP(D4877,SERVIÇOS_AGOST!$A$7:$D$7425,2,0)</f>
        <v>RODAPÉ CERÂMICO DE 7CM DE ALTURA COM PLACAS TIPO ESMALTADA COMERCIAL DE DIMENSÕES 35X35CM (PADRAO POPULAR). AF_06/2017</v>
      </c>
      <c r="F4877" s="112" t="str">
        <f>VLOOKUP(D4877,SERVIÇOS_AGOST!$A$7:$D$7425,3,0)</f>
        <v>M</v>
      </c>
      <c r="G4877" s="129">
        <f>VLOOKUP(D4877,SERVIÇOS_AGOST!$A$7:$D$7425,4,0)</f>
        <v>6.76</v>
      </c>
      <c r="H4877" s="114">
        <v>6.76</v>
      </c>
      <c r="I4877" s="115"/>
    </row>
    <row r="4878" spans="1:9" s="11" customFormat="1" ht="17.649999999999999" customHeight="1">
      <c r="A4878" s="135"/>
      <c r="B4878" s="16"/>
      <c r="C4878" s="16"/>
      <c r="D4878" s="16"/>
      <c r="E4878" s="50" t="s">
        <v>1758</v>
      </c>
      <c r="F4878" s="216" t="s">
        <v>47</v>
      </c>
      <c r="G4878" s="147">
        <v>0.123</v>
      </c>
      <c r="H4878" s="119" t="s">
        <v>1759</v>
      </c>
      <c r="I4878" s="51">
        <f>ROUND(H4878*G4878,2)</f>
        <v>3.9</v>
      </c>
    </row>
    <row r="4879" spans="1:9" s="11" customFormat="1" ht="13.7" customHeight="1">
      <c r="E4879" s="194" t="s">
        <v>1725</v>
      </c>
      <c r="F4879" s="231" t="s">
        <v>476</v>
      </c>
      <c r="G4879" s="260">
        <v>0.5</v>
      </c>
      <c r="H4879" s="258" t="s">
        <v>1726</v>
      </c>
      <c r="I4879" s="51">
        <f>ROUND(H4879*G4879,2)</f>
        <v>0.5</v>
      </c>
    </row>
    <row r="4880" spans="1:9" s="11" customFormat="1" ht="13.7" customHeight="1">
      <c r="A4880" s="135"/>
      <c r="B4880" s="16"/>
      <c r="C4880" s="16"/>
      <c r="D4880" s="16"/>
      <c r="E4880" s="50" t="s">
        <v>1727</v>
      </c>
      <c r="F4880" s="216" t="s">
        <v>476</v>
      </c>
      <c r="G4880" s="147">
        <v>8.5000000000000006E-2</v>
      </c>
      <c r="H4880" s="119" t="s">
        <v>1728</v>
      </c>
      <c r="I4880" s="51">
        <f>ROUND(H4880*G4880,2)</f>
        <v>0.5</v>
      </c>
    </row>
    <row r="4881" spans="1:9" s="11" customFormat="1" ht="13.7" customHeight="1">
      <c r="A4881" s="135"/>
      <c r="B4881" s="16"/>
      <c r="C4881" s="16"/>
      <c r="D4881" s="16"/>
      <c r="E4881" s="50" t="s">
        <v>1729</v>
      </c>
      <c r="F4881" s="216" t="s">
        <v>464</v>
      </c>
      <c r="G4881" s="147">
        <v>0.04</v>
      </c>
      <c r="H4881" s="214">
        <v>18.79</v>
      </c>
      <c r="I4881" s="51">
        <f>ROUND(H4881*G4881,2)</f>
        <v>0.75</v>
      </c>
    </row>
    <row r="4882" spans="1:9" s="11" customFormat="1" ht="13.7" customHeight="1">
      <c r="A4882" s="135"/>
      <c r="B4882" s="16"/>
      <c r="C4882" s="16"/>
      <c r="D4882" s="16"/>
      <c r="E4882" s="50" t="s">
        <v>483</v>
      </c>
      <c r="F4882" s="216" t="s">
        <v>464</v>
      </c>
      <c r="G4882" s="147">
        <v>0.02</v>
      </c>
      <c r="H4882" s="133" t="s">
        <v>485</v>
      </c>
      <c r="I4882" s="51">
        <f>ROUND(H4882*G4882,2)</f>
        <v>0.28999999999999998</v>
      </c>
    </row>
    <row r="4883" spans="1:9" s="11" customFormat="1" ht="13.7" customHeight="1">
      <c r="A4883" s="135"/>
      <c r="B4883" s="16"/>
      <c r="C4883" s="16"/>
      <c r="D4883" s="16"/>
      <c r="E4883" s="124"/>
      <c r="F4883" s="177" t="s">
        <v>451</v>
      </c>
      <c r="G4883" s="178"/>
      <c r="H4883" s="179"/>
      <c r="I4883" s="200">
        <f>SUM(I4878:I4882)</f>
        <v>5.94</v>
      </c>
    </row>
    <row r="4884" spans="1:9" s="11" customFormat="1" ht="9.9499999999999993" customHeight="1">
      <c r="A4884" s="196">
        <v>4672</v>
      </c>
      <c r="B4884" s="110" t="s">
        <v>420</v>
      </c>
      <c r="C4884" s="110" t="s">
        <v>12</v>
      </c>
      <c r="D4884" s="132">
        <v>101747</v>
      </c>
      <c r="E4884" s="111" t="str">
        <f>VLOOKUP(D4884,SERVIÇOS_AGOST!$A$7:$D$7425,2,0)</f>
        <v>PISO EM CONCRETO 20 MPA PREPARO MECÂNICO, ESPESSURA 7CM. AF_09/2020</v>
      </c>
      <c r="F4884" s="112" t="str">
        <f>VLOOKUP(D4884,SERVIÇOS_AGOST!$A$7:$D$7425,3,0)</f>
        <v>M2</v>
      </c>
      <c r="G4884" s="129">
        <f>VLOOKUP(D4884,SERVIÇOS_AGOST!$A$7:$D$7425,4,0)</f>
        <v>83.23</v>
      </c>
      <c r="H4884" s="114">
        <v>83.23</v>
      </c>
      <c r="I4884" s="115"/>
    </row>
    <row r="4885" spans="1:9" s="11" customFormat="1" ht="17.649999999999999" customHeight="1">
      <c r="A4885" s="135"/>
      <c r="B4885" s="16"/>
      <c r="C4885" s="16"/>
      <c r="D4885" s="16"/>
      <c r="E4885" s="50" t="s">
        <v>553</v>
      </c>
      <c r="F4885" s="216" t="s">
        <v>235</v>
      </c>
      <c r="G4885" s="147">
        <v>8.14E-2</v>
      </c>
      <c r="H4885" s="121">
        <v>398.75</v>
      </c>
      <c r="I4885" s="51">
        <f>ROUND(H4885*G4885,2)</f>
        <v>32.46</v>
      </c>
    </row>
    <row r="4886" spans="1:9" s="11" customFormat="1" ht="13.7" customHeight="1">
      <c r="A4886" s="135"/>
      <c r="B4886" s="16"/>
      <c r="C4886" s="16"/>
      <c r="D4886" s="16"/>
      <c r="E4886" s="50" t="s">
        <v>827</v>
      </c>
      <c r="F4886" s="216" t="s">
        <v>476</v>
      </c>
      <c r="G4886" s="147">
        <v>4</v>
      </c>
      <c r="H4886" s="121">
        <v>8.65</v>
      </c>
      <c r="I4886" s="51">
        <f>ROUND(H4886*G4886,2)</f>
        <v>34.6</v>
      </c>
    </row>
    <row r="4887" spans="1:9" s="11" customFormat="1" ht="13.7" customHeight="1">
      <c r="A4887" s="135"/>
      <c r="B4887" s="16"/>
      <c r="C4887" s="16"/>
      <c r="D4887" s="16"/>
      <c r="E4887" s="50" t="s">
        <v>539</v>
      </c>
      <c r="F4887" s="216" t="s">
        <v>464</v>
      </c>
      <c r="G4887" s="147">
        <v>0.1119</v>
      </c>
      <c r="H4887" s="133" t="s">
        <v>540</v>
      </c>
      <c r="I4887" s="51">
        <f>ROUND(H4887*G4887,2)</f>
        <v>2.11</v>
      </c>
    </row>
    <row r="4888" spans="1:9" s="11" customFormat="1" ht="13.7" customHeight="1">
      <c r="A4888" s="135"/>
      <c r="B4888" s="16"/>
      <c r="C4888" s="16"/>
      <c r="D4888" s="16"/>
      <c r="E4888" s="50" t="s">
        <v>483</v>
      </c>
      <c r="F4888" s="216" t="s">
        <v>464</v>
      </c>
      <c r="G4888" s="147">
        <v>4.6600000000000003E-2</v>
      </c>
      <c r="H4888" s="133" t="s">
        <v>485</v>
      </c>
      <c r="I4888" s="51">
        <f>ROUND(H4888*G4888,2)</f>
        <v>0.67</v>
      </c>
    </row>
    <row r="4889" spans="1:9" s="11" customFormat="1" ht="17.649999999999999" customHeight="1">
      <c r="A4889" s="135"/>
      <c r="B4889" s="16"/>
      <c r="C4889" s="16"/>
      <c r="D4889" s="16"/>
      <c r="E4889" s="50" t="s">
        <v>825</v>
      </c>
      <c r="F4889" s="216" t="s">
        <v>446</v>
      </c>
      <c r="G4889" s="147">
        <v>7.0000000000000001E-3</v>
      </c>
      <c r="H4889" s="119" t="s">
        <v>1760</v>
      </c>
      <c r="I4889" s="51">
        <f>ROUND(H4889*G4889,2)</f>
        <v>0.06</v>
      </c>
    </row>
    <row r="4890" spans="1:9" s="11" customFormat="1" ht="13.7" customHeight="1">
      <c r="A4890" s="135"/>
      <c r="B4890" s="16"/>
      <c r="C4890" s="16"/>
      <c r="D4890" s="16"/>
      <c r="E4890" s="124"/>
      <c r="F4890" s="177" t="s">
        <v>451</v>
      </c>
      <c r="G4890" s="178"/>
      <c r="H4890" s="179"/>
      <c r="I4890" s="200">
        <f>SUM(I4885:I4889)</f>
        <v>69.900000000000006</v>
      </c>
    </row>
    <row r="4891" spans="1:9" s="11" customFormat="1" ht="25.7" customHeight="1">
      <c r="A4891" s="196">
        <v>4673</v>
      </c>
      <c r="B4891" s="110" t="s">
        <v>420</v>
      </c>
      <c r="C4891" s="110" t="s">
        <v>12</v>
      </c>
      <c r="D4891" s="132">
        <v>87620</v>
      </c>
      <c r="E4891" s="111" t="str">
        <f>VLOOKUP(D4891,SERVIÇOS_AGOST!$A$7:$D$7425,2,0)</f>
        <v>CONTRAPISO EM ARGAMASSA TRAÇO 1:4 (CIMENTO E AREIA), PREPARO MECÂNICO COM BETONEIRA 400 L, APLICADO EM ÁREAS SECAS SOBRE LAJE, ADERIDO, ACABAMENTO NÃO REFORÇADO, ESPESSURA 2CM. AF_07/2021</v>
      </c>
      <c r="F4891" s="112" t="str">
        <f>VLOOKUP(D4891,SERVIÇOS_AGOST!$A$7:$D$7425,3,0)</f>
        <v>M2</v>
      </c>
      <c r="G4891" s="129">
        <f>VLOOKUP(D4891,SERVIÇOS_AGOST!$A$7:$D$7425,4,0)</f>
        <v>27.77</v>
      </c>
      <c r="H4891" s="114">
        <v>27.77</v>
      </c>
      <c r="I4891" s="115"/>
    </row>
    <row r="4892" spans="1:9" s="11" customFormat="1" ht="13.7" customHeight="1">
      <c r="A4892" s="135"/>
      <c r="B4892" s="16"/>
      <c r="C4892" s="16"/>
      <c r="D4892" s="16"/>
      <c r="E4892" s="50" t="s">
        <v>638</v>
      </c>
      <c r="F4892" s="216" t="s">
        <v>476</v>
      </c>
      <c r="G4892" s="147">
        <v>0.5</v>
      </c>
      <c r="H4892" s="121">
        <v>0.8</v>
      </c>
      <c r="I4892" s="51">
        <f>ROUND(H4892*G4892,2)</f>
        <v>0.4</v>
      </c>
    </row>
    <row r="4893" spans="1:9" s="11" customFormat="1" ht="13.7" customHeight="1">
      <c r="A4893" s="135"/>
      <c r="B4893" s="16"/>
      <c r="C4893" s="16"/>
      <c r="D4893" s="16"/>
      <c r="E4893" s="50" t="s">
        <v>1761</v>
      </c>
      <c r="F4893" s="216" t="s">
        <v>645</v>
      </c>
      <c r="G4893" s="147">
        <v>0.21</v>
      </c>
      <c r="H4893" s="119" t="s">
        <v>1214</v>
      </c>
      <c r="I4893" s="51">
        <f>ROUND(H4893*G4893,2)</f>
        <v>3.32</v>
      </c>
    </row>
    <row r="4894" spans="1:9" s="11" customFormat="1" ht="17.649999999999999" customHeight="1">
      <c r="A4894" s="135"/>
      <c r="B4894" s="16"/>
      <c r="C4894" s="16"/>
      <c r="D4894" s="16"/>
      <c r="E4894" s="50" t="s">
        <v>1762</v>
      </c>
      <c r="F4894" s="216" t="s">
        <v>235</v>
      </c>
      <c r="G4894" s="147">
        <v>2.5000000000000001E-2</v>
      </c>
      <c r="H4894" s="119" t="s">
        <v>1763</v>
      </c>
      <c r="I4894" s="51">
        <f>ROUND(H4894*G4894,2)</f>
        <v>14.93</v>
      </c>
    </row>
    <row r="4895" spans="1:9" s="11" customFormat="1" ht="13.7" customHeight="1">
      <c r="A4895" s="135"/>
      <c r="B4895" s="16"/>
      <c r="C4895" s="16"/>
      <c r="D4895" s="16"/>
      <c r="E4895" s="50" t="s">
        <v>539</v>
      </c>
      <c r="F4895" s="216" t="s">
        <v>464</v>
      </c>
      <c r="G4895" s="147">
        <v>0.214</v>
      </c>
      <c r="H4895" s="133" t="s">
        <v>540</v>
      </c>
      <c r="I4895" s="51">
        <f>ROUND(H4895*G4895,2)</f>
        <v>4.04</v>
      </c>
    </row>
    <row r="4896" spans="1:9" s="11" customFormat="1" ht="13.7" customHeight="1">
      <c r="A4896" s="135"/>
      <c r="B4896" s="16"/>
      <c r="C4896" s="16"/>
      <c r="D4896" s="16"/>
      <c r="E4896" s="50" t="s">
        <v>483</v>
      </c>
      <c r="F4896" s="216" t="s">
        <v>464</v>
      </c>
      <c r="G4896" s="147">
        <v>0.107</v>
      </c>
      <c r="H4896" s="133" t="s">
        <v>485</v>
      </c>
      <c r="I4896" s="51">
        <f>ROUND(H4896*G4896,2)</f>
        <v>1.55</v>
      </c>
    </row>
    <row r="4897" spans="1:9" s="11" customFormat="1" ht="13.7" customHeight="1">
      <c r="A4897" s="135"/>
      <c r="B4897" s="16"/>
      <c r="C4897" s="16"/>
      <c r="D4897" s="16"/>
      <c r="E4897" s="124"/>
      <c r="F4897" s="177" t="s">
        <v>451</v>
      </c>
      <c r="G4897" s="178"/>
      <c r="H4897" s="179"/>
      <c r="I4897" s="200">
        <f>SUM(I4892:I4896)</f>
        <v>24.24</v>
      </c>
    </row>
    <row r="4898" spans="1:9" s="11" customFormat="1" ht="25.7" customHeight="1">
      <c r="A4898" s="196">
        <v>4674</v>
      </c>
      <c r="B4898" s="110" t="s">
        <v>420</v>
      </c>
      <c r="C4898" s="110" t="s">
        <v>12</v>
      </c>
      <c r="D4898" s="132">
        <v>87622</v>
      </c>
      <c r="E4898" s="111" t="str">
        <f>VLOOKUP(D4898,SERVIÇOS_AGOST!$A$7:$D$7425,2,0)</f>
        <v>CONTRAPISO EM ARGAMASSA TRAÇO 1:4 (CIMENTO E AREIA), PREPARO MANUAL, APLICADO EM ÁREAS SECAS SOBRE LAJE, ADERIDO, ACABAMENTO NÃO REFORÇADO, ESPESSURA 2CM. AF_07/2021</v>
      </c>
      <c r="F4898" s="112" t="str">
        <f>VLOOKUP(D4898,SERVIÇOS_AGOST!$A$7:$D$7425,3,0)</f>
        <v>M2</v>
      </c>
      <c r="G4898" s="129">
        <f>VLOOKUP(D4898,SERVIÇOS_AGOST!$A$7:$D$7425,4,0)</f>
        <v>30.14</v>
      </c>
      <c r="H4898" s="114">
        <v>30.14</v>
      </c>
      <c r="I4898" s="115"/>
    </row>
    <row r="4899" spans="1:9" s="11" customFormat="1" ht="13.7" customHeight="1">
      <c r="A4899" s="135"/>
      <c r="B4899" s="16"/>
      <c r="C4899" s="16"/>
      <c r="D4899" s="16"/>
      <c r="E4899" s="50" t="s">
        <v>638</v>
      </c>
      <c r="F4899" s="216" t="s">
        <v>476</v>
      </c>
      <c r="G4899" s="147">
        <v>0.5</v>
      </c>
      <c r="H4899" s="121">
        <v>0.8</v>
      </c>
      <c r="I4899" s="51">
        <f>ROUND(H4899*G4899,2)</f>
        <v>0.4</v>
      </c>
    </row>
    <row r="4900" spans="1:9" s="11" customFormat="1" ht="13.7" customHeight="1">
      <c r="A4900" s="135"/>
      <c r="B4900" s="16"/>
      <c r="C4900" s="16"/>
      <c r="D4900" s="16"/>
      <c r="E4900" s="50" t="s">
        <v>1761</v>
      </c>
      <c r="F4900" s="216" t="s">
        <v>645</v>
      </c>
      <c r="G4900" s="147">
        <v>0.21</v>
      </c>
      <c r="H4900" s="119" t="s">
        <v>1214</v>
      </c>
      <c r="I4900" s="51">
        <f>ROUND(H4900*G4900,2)</f>
        <v>3.32</v>
      </c>
    </row>
    <row r="4901" spans="1:9" s="11" customFormat="1" ht="17.649999999999999" customHeight="1">
      <c r="A4901" s="135"/>
      <c r="B4901" s="16"/>
      <c r="C4901" s="16"/>
      <c r="D4901" s="16"/>
      <c r="E4901" s="50" t="s">
        <v>1764</v>
      </c>
      <c r="F4901" s="216" t="s">
        <v>235</v>
      </c>
      <c r="G4901" s="147">
        <v>2.5000000000000001E-2</v>
      </c>
      <c r="H4901" s="119" t="s">
        <v>1765</v>
      </c>
      <c r="I4901" s="51">
        <f>ROUND(H4901*G4901,2)</f>
        <v>17.21</v>
      </c>
    </row>
    <row r="4902" spans="1:9" s="11" customFormat="1" ht="13.7" customHeight="1">
      <c r="E4902" s="194" t="s">
        <v>539</v>
      </c>
      <c r="F4902" s="231" t="s">
        <v>464</v>
      </c>
      <c r="G4902" s="259">
        <v>0.15</v>
      </c>
      <c r="H4902" s="133" t="s">
        <v>540</v>
      </c>
      <c r="I4902" s="51">
        <f>ROUND(H4902*G4902,2)</f>
        <v>2.83</v>
      </c>
    </row>
    <row r="4903" spans="1:9" s="11" customFormat="1" ht="13.7" customHeight="1">
      <c r="A4903" s="135"/>
      <c r="B4903" s="16"/>
      <c r="C4903" s="16"/>
      <c r="D4903" s="16"/>
      <c r="E4903" s="50" t="s">
        <v>483</v>
      </c>
      <c r="F4903" s="216" t="s">
        <v>464</v>
      </c>
      <c r="G4903" s="147">
        <v>0.1</v>
      </c>
      <c r="H4903" s="133" t="s">
        <v>485</v>
      </c>
      <c r="I4903" s="51">
        <f>ROUND(H4903*G4903,2)</f>
        <v>1.45</v>
      </c>
    </row>
    <row r="4904" spans="1:9" s="11" customFormat="1" ht="13.7" customHeight="1">
      <c r="A4904" s="135"/>
      <c r="B4904" s="16"/>
      <c r="C4904" s="16"/>
      <c r="D4904" s="16"/>
      <c r="E4904" s="124"/>
      <c r="F4904" s="177" t="s">
        <v>451</v>
      </c>
      <c r="G4904" s="178"/>
      <c r="H4904" s="179"/>
      <c r="I4904" s="200">
        <f>SUM(I4899:I4903)</f>
        <v>25.209999999999997</v>
      </c>
    </row>
    <row r="4905" spans="1:9" s="11" customFormat="1" ht="13.7" customHeight="1">
      <c r="A4905" s="196">
        <v>4675</v>
      </c>
      <c r="B4905" s="110" t="s">
        <v>420</v>
      </c>
      <c r="C4905" s="110" t="s">
        <v>12</v>
      </c>
      <c r="D4905" s="132">
        <v>101731</v>
      </c>
      <c r="E4905" s="111" t="str">
        <f>VLOOKUP(D4905,SERVIÇOS_AGOST!$A$7:$D$7425,2,0)</f>
        <v>PISO EM PEDRA  ASSENTADO SOBRE ARGAMASSA 1:3 (CIMENTO E AREIA). AF_09/2020</v>
      </c>
      <c r="F4905" s="112" t="str">
        <f>VLOOKUP(D4905,SERVIÇOS_AGOST!$A$7:$D$7425,3,0)</f>
        <v>M2</v>
      </c>
      <c r="G4905" s="129">
        <f>VLOOKUP(D4905,SERVIÇOS_AGOST!$A$7:$D$7425,4,0)</f>
        <v>292.79000000000002</v>
      </c>
      <c r="H4905" s="114">
        <v>292.79000000000002</v>
      </c>
      <c r="I4905" s="115"/>
    </row>
    <row r="4906" spans="1:9" s="11" customFormat="1" ht="25.7" customHeight="1">
      <c r="A4906" s="135"/>
      <c r="B4906" s="16"/>
      <c r="C4906" s="16"/>
      <c r="D4906" s="16"/>
      <c r="E4906" s="50" t="s">
        <v>1766</v>
      </c>
      <c r="F4906" s="216" t="s">
        <v>47</v>
      </c>
      <c r="G4906" s="147">
        <v>1.02</v>
      </c>
      <c r="H4906" s="119" t="s">
        <v>1767</v>
      </c>
      <c r="I4906" s="51">
        <f>ROUND(H4906*G4906,2)</f>
        <v>231.48</v>
      </c>
    </row>
    <row r="4907" spans="1:9" s="11" customFormat="1" ht="17.649999999999999" customHeight="1">
      <c r="A4907" s="135"/>
      <c r="B4907" s="16"/>
      <c r="C4907" s="16"/>
      <c r="D4907" s="16"/>
      <c r="E4907" s="50" t="s">
        <v>840</v>
      </c>
      <c r="F4907" s="216" t="s">
        <v>235</v>
      </c>
      <c r="G4907" s="147">
        <v>3.0700000000000002E-2</v>
      </c>
      <c r="H4907" s="119" t="s">
        <v>1768</v>
      </c>
      <c r="I4907" s="51">
        <f>ROUND(H4907*G4907,2)</f>
        <v>21.04</v>
      </c>
    </row>
    <row r="4908" spans="1:9" s="11" customFormat="1" ht="13.7" customHeight="1">
      <c r="E4908" s="194" t="s">
        <v>539</v>
      </c>
      <c r="F4908" s="195" t="s">
        <v>464</v>
      </c>
      <c r="G4908" s="147">
        <v>0.7</v>
      </c>
      <c r="H4908" s="133" t="s">
        <v>540</v>
      </c>
      <c r="I4908" s="51">
        <f>ROUND(H4908*G4908,2)</f>
        <v>13.21</v>
      </c>
    </row>
    <row r="4909" spans="1:9" s="11" customFormat="1" ht="13.7" customHeight="1">
      <c r="A4909" s="135"/>
      <c r="B4909" s="16"/>
      <c r="C4909" s="16"/>
      <c r="D4909" s="16"/>
      <c r="E4909" s="50" t="s">
        <v>483</v>
      </c>
      <c r="F4909" s="216" t="s">
        <v>464</v>
      </c>
      <c r="G4909" s="147">
        <v>0.7</v>
      </c>
      <c r="H4909" s="133" t="s">
        <v>485</v>
      </c>
      <c r="I4909" s="51">
        <f>ROUND(H4909*G4909,2)</f>
        <v>10.130000000000001</v>
      </c>
    </row>
    <row r="4910" spans="1:9" s="11" customFormat="1" ht="13.7" customHeight="1">
      <c r="A4910" s="135"/>
      <c r="B4910" s="16"/>
      <c r="C4910" s="16"/>
      <c r="D4910" s="16"/>
      <c r="E4910" s="124"/>
      <c r="F4910" s="177" t="s">
        <v>451</v>
      </c>
      <c r="G4910" s="178"/>
      <c r="H4910" s="179"/>
      <c r="I4910" s="200">
        <f>SUM(I4906:I4909)</f>
        <v>275.85999999999996</v>
      </c>
    </row>
    <row r="4911" spans="1:9" s="11" customFormat="1" ht="17.649999999999999" customHeight="1">
      <c r="A4911" s="196">
        <v>4676</v>
      </c>
      <c r="B4911" s="110" t="s">
        <v>420</v>
      </c>
      <c r="C4911" s="110" t="s">
        <v>12</v>
      </c>
      <c r="D4911" s="132">
        <v>101733</v>
      </c>
      <c r="E4911" s="111" t="str">
        <f>VLOOKUP(D4911,SERVIÇOS_AGOST!$A$7:$D$7425,2,0)</f>
        <v>PISO DE BORRACHA PASTILHADO/FRISADO, ESPESSURA 7MM, ASSENTADO COM ARGAMASSA. AF_09/2020</v>
      </c>
      <c r="F4911" s="112" t="str">
        <f>VLOOKUP(D4911,SERVIÇOS_AGOST!$A$7:$D$7425,3,0)</f>
        <v>M2</v>
      </c>
      <c r="G4911" s="129">
        <f>VLOOKUP(D4911,SERVIÇOS_AGOST!$A$7:$D$7425,4,0)</f>
        <v>233.3</v>
      </c>
      <c r="H4911" s="114">
        <v>233.3</v>
      </c>
      <c r="I4911" s="115"/>
    </row>
    <row r="4912" spans="1:9" s="11" customFormat="1" ht="13.7" customHeight="1">
      <c r="A4912" s="135"/>
      <c r="B4912" s="16"/>
      <c r="C4912" s="16"/>
      <c r="D4912" s="16"/>
      <c r="E4912" s="50" t="s">
        <v>543</v>
      </c>
      <c r="F4912" s="216" t="s">
        <v>235</v>
      </c>
      <c r="G4912" s="147">
        <v>1.6000000000000001E-3</v>
      </c>
      <c r="H4912" s="121">
        <v>62</v>
      </c>
      <c r="I4912" s="51">
        <f t="shared" ref="I4912:I4917" si="196">ROUND(H4912*G4912,2)</f>
        <v>0.1</v>
      </c>
    </row>
    <row r="4913" spans="1:9" s="11" customFormat="1" ht="13.7" customHeight="1">
      <c r="A4913" s="135"/>
      <c r="B4913" s="16"/>
      <c r="C4913" s="16"/>
      <c r="D4913" s="16"/>
      <c r="E4913" s="50" t="s">
        <v>638</v>
      </c>
      <c r="F4913" s="216" t="s">
        <v>476</v>
      </c>
      <c r="G4913" s="147">
        <v>5.93</v>
      </c>
      <c r="H4913" s="121">
        <v>0.8</v>
      </c>
      <c r="I4913" s="51">
        <f t="shared" si="196"/>
        <v>4.74</v>
      </c>
    </row>
    <row r="4914" spans="1:9" s="11" customFormat="1" ht="9.9499999999999993" customHeight="1">
      <c r="E4914" s="194" t="s">
        <v>1769</v>
      </c>
      <c r="F4914" s="231" t="s">
        <v>47</v>
      </c>
      <c r="G4914" s="260">
        <v>1.02</v>
      </c>
      <c r="H4914" s="258" t="s">
        <v>1770</v>
      </c>
      <c r="I4914" s="51">
        <f t="shared" si="196"/>
        <v>184.01</v>
      </c>
    </row>
    <row r="4915" spans="1:9" s="11" customFormat="1" ht="13.7" customHeight="1">
      <c r="A4915" s="135"/>
      <c r="B4915" s="16"/>
      <c r="C4915" s="16"/>
      <c r="D4915" s="16"/>
      <c r="E4915" s="50" t="s">
        <v>1771</v>
      </c>
      <c r="F4915" s="216" t="s">
        <v>476</v>
      </c>
      <c r="G4915" s="147">
        <v>0.15</v>
      </c>
      <c r="H4915" s="119" t="s">
        <v>1772</v>
      </c>
      <c r="I4915" s="51">
        <f t="shared" si="196"/>
        <v>5.1100000000000003</v>
      </c>
    </row>
    <row r="4916" spans="1:9" s="11" customFormat="1" ht="13.7" customHeight="1">
      <c r="A4916" s="135"/>
      <c r="B4916" s="16"/>
      <c r="C4916" s="16"/>
      <c r="D4916" s="16"/>
      <c r="E4916" s="50" t="s">
        <v>539</v>
      </c>
      <c r="F4916" s="216" t="s">
        <v>464</v>
      </c>
      <c r="G4916" s="147">
        <v>0.6</v>
      </c>
      <c r="H4916" s="133" t="s">
        <v>540</v>
      </c>
      <c r="I4916" s="51">
        <f t="shared" si="196"/>
        <v>11.32</v>
      </c>
    </row>
    <row r="4917" spans="1:9" s="11" customFormat="1" ht="13.7" customHeight="1">
      <c r="A4917" s="135"/>
      <c r="B4917" s="16"/>
      <c r="C4917" s="16"/>
      <c r="D4917" s="16"/>
      <c r="E4917" s="50" t="s">
        <v>483</v>
      </c>
      <c r="F4917" s="216" t="s">
        <v>464</v>
      </c>
      <c r="G4917" s="147">
        <v>0.314</v>
      </c>
      <c r="H4917" s="133" t="s">
        <v>485</v>
      </c>
      <c r="I4917" s="51">
        <f t="shared" si="196"/>
        <v>4.54</v>
      </c>
    </row>
    <row r="4918" spans="1:9" s="11" customFormat="1" ht="13.7" customHeight="1">
      <c r="A4918" s="135"/>
      <c r="B4918" s="16"/>
      <c r="C4918" s="16"/>
      <c r="D4918" s="16"/>
      <c r="E4918" s="124"/>
      <c r="F4918" s="177" t="s">
        <v>451</v>
      </c>
      <c r="G4918" s="178"/>
      <c r="H4918" s="179"/>
      <c r="I4918" s="200">
        <f>SUM(I4912:I4917)</f>
        <v>209.82</v>
      </c>
    </row>
    <row r="4919" spans="1:9" s="11" customFormat="1" ht="17.649999999999999" customHeight="1">
      <c r="A4919" s="196">
        <v>4677</v>
      </c>
      <c r="B4919" s="110" t="s">
        <v>420</v>
      </c>
      <c r="C4919" s="110" t="s">
        <v>12</v>
      </c>
      <c r="D4919" s="132">
        <v>101734</v>
      </c>
      <c r="E4919" s="111" t="str">
        <f>VLOOKUP(D4919,SERVIÇOS_AGOST!$A$7:$D$7425,2,0)</f>
        <v>PISO DE BORRACHA PASTILHADO, ESPESSURA 15MM, ASSENTADO COM ARGAMASSA. AF_09/2020</v>
      </c>
      <c r="F4919" s="112" t="str">
        <f>VLOOKUP(D4919,SERVIÇOS_AGOST!$A$7:$D$7425,3,0)</f>
        <v>M2</v>
      </c>
      <c r="G4919" s="129">
        <f>VLOOKUP(D4919,SERVIÇOS_AGOST!$A$7:$D$7425,4,0)</f>
        <v>356.1</v>
      </c>
      <c r="H4919" s="114">
        <v>356.1</v>
      </c>
      <c r="I4919" s="115"/>
    </row>
    <row r="4920" spans="1:9" s="11" customFormat="1" ht="20.100000000000001" customHeight="1">
      <c r="E4920" s="194" t="s">
        <v>543</v>
      </c>
      <c r="F4920" s="231" t="s">
        <v>235</v>
      </c>
      <c r="G4920" s="256" t="s">
        <v>1773</v>
      </c>
      <c r="H4920" s="121">
        <v>62</v>
      </c>
      <c r="I4920" s="51">
        <f t="shared" ref="I4920:I4925" si="197">ROUND(H4920*G4920,2)</f>
        <v>0.1</v>
      </c>
    </row>
    <row r="4921" spans="1:9" s="11" customFormat="1" ht="13.7" customHeight="1">
      <c r="A4921" s="135"/>
      <c r="B4921" s="16"/>
      <c r="C4921" s="16"/>
      <c r="D4921" s="16"/>
      <c r="E4921" s="50" t="s">
        <v>638</v>
      </c>
      <c r="F4921" s="216" t="s">
        <v>476</v>
      </c>
      <c r="G4921" s="147">
        <v>5.93</v>
      </c>
      <c r="H4921" s="121">
        <v>0.8</v>
      </c>
      <c r="I4921" s="51">
        <f t="shared" si="197"/>
        <v>4.74</v>
      </c>
    </row>
    <row r="4922" spans="1:9" s="11" customFormat="1" ht="17.649999999999999" customHeight="1">
      <c r="A4922" s="135"/>
      <c r="B4922" s="16"/>
      <c r="C4922" s="16"/>
      <c r="D4922" s="16"/>
      <c r="E4922" s="50" t="s">
        <v>1774</v>
      </c>
      <c r="F4922" s="216" t="s">
        <v>47</v>
      </c>
      <c r="G4922" s="147">
        <v>1.02</v>
      </c>
      <c r="H4922" s="119" t="s">
        <v>1775</v>
      </c>
      <c r="I4922" s="51">
        <f t="shared" si="197"/>
        <v>294.89999999999998</v>
      </c>
    </row>
    <row r="4923" spans="1:9" s="11" customFormat="1" ht="13.7" customHeight="1">
      <c r="A4923" s="135"/>
      <c r="B4923" s="16"/>
      <c r="C4923" s="16"/>
      <c r="D4923" s="16"/>
      <c r="E4923" s="50" t="s">
        <v>1771</v>
      </c>
      <c r="F4923" s="216" t="s">
        <v>476</v>
      </c>
      <c r="G4923" s="147">
        <v>0.17499999999999999</v>
      </c>
      <c r="H4923" s="119" t="s">
        <v>1772</v>
      </c>
      <c r="I4923" s="51">
        <f t="shared" si="197"/>
        <v>5.96</v>
      </c>
    </row>
    <row r="4924" spans="1:9" s="11" customFormat="1" ht="13.7" customHeight="1">
      <c r="A4924" s="135"/>
      <c r="B4924" s="16"/>
      <c r="C4924" s="16"/>
      <c r="D4924" s="16"/>
      <c r="E4924" s="50" t="s">
        <v>539</v>
      </c>
      <c r="F4924" s="216" t="s">
        <v>464</v>
      </c>
      <c r="G4924" s="147">
        <v>0.75349999999999995</v>
      </c>
      <c r="H4924" s="133" t="s">
        <v>540</v>
      </c>
      <c r="I4924" s="51">
        <f t="shared" si="197"/>
        <v>14.22</v>
      </c>
    </row>
    <row r="4925" spans="1:9" s="11" customFormat="1" ht="13.7" customHeight="1">
      <c r="A4925" s="135"/>
      <c r="B4925" s="16"/>
      <c r="C4925" s="16"/>
      <c r="D4925" s="16"/>
      <c r="E4925" s="50" t="s">
        <v>483</v>
      </c>
      <c r="F4925" s="216" t="s">
        <v>464</v>
      </c>
      <c r="G4925" s="147">
        <v>0.314</v>
      </c>
      <c r="H4925" s="133" t="s">
        <v>485</v>
      </c>
      <c r="I4925" s="51">
        <f t="shared" si="197"/>
        <v>4.54</v>
      </c>
    </row>
    <row r="4926" spans="1:9" s="11" customFormat="1" ht="20.100000000000001" customHeight="1">
      <c r="F4926" s="177" t="s">
        <v>451</v>
      </c>
      <c r="G4926" s="178"/>
      <c r="H4926" s="179"/>
      <c r="I4926" s="200">
        <f>SUM(I4920:I4925)</f>
        <v>324.45999999999998</v>
      </c>
    </row>
    <row r="4927" spans="1:9" s="11" customFormat="1" ht="17.649999999999999" customHeight="1">
      <c r="A4927" s="196">
        <v>4678</v>
      </c>
      <c r="B4927" s="110" t="s">
        <v>420</v>
      </c>
      <c r="C4927" s="110" t="s">
        <v>12</v>
      </c>
      <c r="D4927" s="132">
        <v>101736</v>
      </c>
      <c r="E4927" s="111" t="str">
        <f>VLOOKUP(D4927,SERVIÇOS_AGOST!$A$7:$D$7425,2,0)</f>
        <v>PISO DE BORRACHA PASTILHADO, ESPESSURA 3,5MM, FIXADO COM ADESIVO ACRÍLICO. AF_09/2020</v>
      </c>
      <c r="F4927" s="112" t="str">
        <f>VLOOKUP(D4927,SERVIÇOS_AGOST!$A$7:$D$7425,3,0)</f>
        <v>M2</v>
      </c>
      <c r="G4927" s="129">
        <f>VLOOKUP(D4927,SERVIÇOS_AGOST!$A$7:$D$7425,4,0)</f>
        <v>86.7</v>
      </c>
      <c r="H4927" s="114">
        <v>86.7</v>
      </c>
      <c r="I4927" s="115"/>
    </row>
    <row r="4928" spans="1:9" s="11" customFormat="1" ht="13.7" customHeight="1">
      <c r="A4928" s="135"/>
      <c r="B4928" s="16"/>
      <c r="C4928" s="16"/>
      <c r="D4928" s="16"/>
      <c r="E4928" s="50" t="s">
        <v>1776</v>
      </c>
      <c r="F4928" s="216" t="s">
        <v>476</v>
      </c>
      <c r="G4928" s="147">
        <v>0.4</v>
      </c>
      <c r="H4928" s="119" t="s">
        <v>1777</v>
      </c>
      <c r="I4928" s="51">
        <f>ROUND(H4928*G4928,2)</f>
        <v>15.08</v>
      </c>
    </row>
    <row r="4929" spans="1:11" s="11" customFormat="1" ht="17.649999999999999" customHeight="1">
      <c r="A4929" s="135"/>
      <c r="B4929" s="16"/>
      <c r="C4929" s="16"/>
      <c r="D4929" s="16"/>
      <c r="E4929" s="50" t="s">
        <v>1778</v>
      </c>
      <c r="F4929" s="216" t="s">
        <v>47</v>
      </c>
      <c r="G4929" s="147">
        <v>1</v>
      </c>
      <c r="H4929" s="119" t="s">
        <v>1779</v>
      </c>
      <c r="I4929" s="51">
        <f>ROUND(H4929*G4929,2)</f>
        <v>49.61</v>
      </c>
    </row>
    <row r="4930" spans="1:11" s="11" customFormat="1" ht="13.7" customHeight="1">
      <c r="A4930" s="135"/>
      <c r="B4930" s="16"/>
      <c r="C4930" s="16"/>
      <c r="D4930" s="16"/>
      <c r="E4930" s="50" t="s">
        <v>539</v>
      </c>
      <c r="F4930" s="216" t="s">
        <v>464</v>
      </c>
      <c r="G4930" s="147">
        <v>0.4</v>
      </c>
      <c r="H4930" s="133" t="s">
        <v>540</v>
      </c>
      <c r="I4930" s="51">
        <f>ROUND(H4930*G4930,2)</f>
        <v>7.55</v>
      </c>
    </row>
    <row r="4931" spans="1:11" s="11" customFormat="1" ht="13.7" customHeight="1">
      <c r="A4931" s="135"/>
      <c r="B4931" s="16"/>
      <c r="C4931" s="16"/>
      <c r="D4931" s="16"/>
      <c r="E4931" s="50" t="s">
        <v>483</v>
      </c>
      <c r="F4931" s="216" t="s">
        <v>464</v>
      </c>
      <c r="G4931" s="147">
        <v>0.15</v>
      </c>
      <c r="H4931" s="133" t="s">
        <v>485</v>
      </c>
      <c r="I4931" s="51">
        <f>ROUND(H4931*G4931,2)</f>
        <v>2.17</v>
      </c>
    </row>
    <row r="4932" spans="1:11" s="11" customFormat="1" ht="20.100000000000001" customHeight="1">
      <c r="F4932" s="177" t="s">
        <v>451</v>
      </c>
      <c r="G4932" s="178"/>
      <c r="H4932" s="179"/>
      <c r="I4932" s="200">
        <f>SUM(I4928:I4931)</f>
        <v>74.41</v>
      </c>
    </row>
    <row r="4933" spans="1:11" s="11" customFormat="1" ht="17.649999999999999" customHeight="1">
      <c r="A4933" s="196">
        <v>4679</v>
      </c>
      <c r="B4933" s="110" t="s">
        <v>420</v>
      </c>
      <c r="C4933" s="110" t="s">
        <v>12</v>
      </c>
      <c r="D4933" s="132">
        <v>98678</v>
      </c>
      <c r="E4933" s="111" t="str">
        <f>VLOOKUP(D4933,SERVIÇOS_AGOST!$A$7:$D$7425,2,0)</f>
        <v>PISO ELEVADO COM ESTRUTURA EM AÇO, COMPOSTO POR PEDESTAIS E LONGARINAS. AF_09/2020</v>
      </c>
      <c r="F4933" s="112" t="str">
        <f>VLOOKUP(D4933,SERVIÇOS_AGOST!$A$7:$D$7425,3,0)</f>
        <v>M2</v>
      </c>
      <c r="G4933" s="129">
        <f>VLOOKUP(D4933,SERVIÇOS_AGOST!$A$7:$D$7425,4,0)</f>
        <v>419.19</v>
      </c>
      <c r="H4933" s="114">
        <v>419.19</v>
      </c>
      <c r="I4933" s="115"/>
      <c r="K4933" s="134">
        <f>H4933*0.72</f>
        <v>301.8168</v>
      </c>
    </row>
    <row r="4934" spans="1:11" s="11" customFormat="1" ht="25.7" customHeight="1">
      <c r="A4934" s="135"/>
      <c r="B4934" s="16"/>
      <c r="C4934" s="16"/>
      <c r="D4934" s="16"/>
      <c r="E4934" s="50" t="s">
        <v>1780</v>
      </c>
      <c r="F4934" s="216" t="s">
        <v>47</v>
      </c>
      <c r="G4934" s="147">
        <v>1</v>
      </c>
      <c r="H4934" s="214">
        <v>291.14999999999998</v>
      </c>
      <c r="I4934" s="51">
        <f>ROUND(H4934*G4934,2)</f>
        <v>291.14999999999998</v>
      </c>
      <c r="K4934" s="134">
        <f>K4933-I4935-I4936</f>
        <v>291.14679999999998</v>
      </c>
    </row>
    <row r="4935" spans="1:11" s="11" customFormat="1" ht="13.7" customHeight="1">
      <c r="A4935" s="135"/>
      <c r="B4935" s="16"/>
      <c r="C4935" s="16"/>
      <c r="D4935" s="16"/>
      <c r="E4935" s="50" t="s">
        <v>539</v>
      </c>
      <c r="F4935" s="216" t="s">
        <v>464</v>
      </c>
      <c r="G4935" s="147">
        <v>0.40899999999999997</v>
      </c>
      <c r="H4935" s="133" t="s">
        <v>540</v>
      </c>
      <c r="I4935" s="51">
        <f>ROUND(H4935*G4935,2)</f>
        <v>7.72</v>
      </c>
    </row>
    <row r="4936" spans="1:11" s="11" customFormat="1" ht="13.7" customHeight="1">
      <c r="A4936" s="135"/>
      <c r="B4936" s="16"/>
      <c r="C4936" s="16"/>
      <c r="D4936" s="16"/>
      <c r="E4936" s="50" t="s">
        <v>483</v>
      </c>
      <c r="F4936" s="216" t="s">
        <v>464</v>
      </c>
      <c r="G4936" s="147">
        <v>0.20399999999999999</v>
      </c>
      <c r="H4936" s="133" t="s">
        <v>485</v>
      </c>
      <c r="I4936" s="51">
        <f>ROUND(H4936*G4936,2)</f>
        <v>2.95</v>
      </c>
    </row>
    <row r="4937" spans="1:11" s="11" customFormat="1" ht="13.7" customHeight="1">
      <c r="A4937" s="135"/>
      <c r="B4937" s="16"/>
      <c r="C4937" s="16"/>
      <c r="D4937" s="16"/>
      <c r="E4937" s="124"/>
      <c r="F4937" s="177" t="s">
        <v>451</v>
      </c>
      <c r="G4937" s="178"/>
      <c r="H4937" s="179"/>
      <c r="I4937" s="200">
        <f>SUM(I4934:I4936)</f>
        <v>301.82</v>
      </c>
    </row>
    <row r="4938" spans="1:11" s="11" customFormat="1" ht="20.100000000000001" customHeight="1">
      <c r="A4938" s="196">
        <v>4680</v>
      </c>
      <c r="B4938" s="110" t="s">
        <v>421</v>
      </c>
      <c r="C4938" s="110" t="s">
        <v>12</v>
      </c>
      <c r="D4938" s="132">
        <v>96109</v>
      </c>
      <c r="E4938" s="111" t="str">
        <f>VLOOKUP(D4938,SERVIÇOS_AGOST!$A$7:$D$7425,2,0)</f>
        <v>FORRO EM PLACAS DE GESSO, PARA AMBIENTES RESIDENCIAIS. AF_05/2017_P</v>
      </c>
      <c r="F4938" s="112" t="str">
        <f>VLOOKUP(D4938,SERVIÇOS_AGOST!$A$7:$D$7425,3,0)</f>
        <v>M2</v>
      </c>
      <c r="G4938" s="129">
        <f>VLOOKUP(D4938,SERVIÇOS_AGOST!$A$7:$D$7425,4,0)</f>
        <v>36.200000000000003</v>
      </c>
      <c r="H4938" s="114">
        <v>36.200000000000003</v>
      </c>
      <c r="I4938" s="115"/>
    </row>
    <row r="4939" spans="1:11" s="11" customFormat="1" ht="13.7" customHeight="1">
      <c r="A4939" s="135"/>
      <c r="B4939" s="16"/>
      <c r="C4939" s="16"/>
      <c r="D4939" s="16"/>
      <c r="E4939" s="50" t="s">
        <v>1781</v>
      </c>
      <c r="F4939" s="216" t="s">
        <v>476</v>
      </c>
      <c r="G4939" s="147">
        <v>2.5000000000000001E-2</v>
      </c>
      <c r="H4939" s="119" t="s">
        <v>1782</v>
      </c>
      <c r="I4939" s="51">
        <f t="shared" ref="I4939:I4945" si="198">ROUND(H4939*G4939,2)</f>
        <v>0.75</v>
      </c>
    </row>
    <row r="4940" spans="1:11" s="11" customFormat="1" ht="13.7" customHeight="1">
      <c r="A4940" s="135"/>
      <c r="B4940" s="16"/>
      <c r="C4940" s="16"/>
      <c r="D4940" s="16"/>
      <c r="E4940" s="50" t="s">
        <v>1783</v>
      </c>
      <c r="F4940" s="216" t="s">
        <v>476</v>
      </c>
      <c r="G4940" s="147">
        <v>0.99639999999999995</v>
      </c>
      <c r="H4940" s="119" t="s">
        <v>1784</v>
      </c>
      <c r="I4940" s="51">
        <f t="shared" si="198"/>
        <v>0.91</v>
      </c>
    </row>
    <row r="4941" spans="1:11" s="11" customFormat="1" ht="13.7" customHeight="1">
      <c r="A4941" s="135"/>
      <c r="B4941" s="16"/>
      <c r="C4941" s="16"/>
      <c r="D4941" s="16"/>
      <c r="E4941" s="50" t="s">
        <v>1785</v>
      </c>
      <c r="F4941" s="216" t="s">
        <v>47</v>
      </c>
      <c r="G4941" s="147">
        <v>1.0293000000000001</v>
      </c>
      <c r="H4941" s="119" t="s">
        <v>1786</v>
      </c>
      <c r="I4941" s="51">
        <f t="shared" si="198"/>
        <v>13.14</v>
      </c>
    </row>
    <row r="4942" spans="1:11" s="11" customFormat="1" ht="13.7" customHeight="1">
      <c r="A4942" s="135"/>
      <c r="B4942" s="16"/>
      <c r="C4942" s="16"/>
      <c r="D4942" s="16"/>
      <c r="E4942" s="50" t="s">
        <v>1787</v>
      </c>
      <c r="F4942" s="216" t="s">
        <v>476</v>
      </c>
      <c r="G4942" s="147">
        <v>7.7999999999999996E-3</v>
      </c>
      <c r="H4942" s="119" t="s">
        <v>1788</v>
      </c>
      <c r="I4942" s="51">
        <f t="shared" si="198"/>
        <v>0.17</v>
      </c>
    </row>
    <row r="4943" spans="1:11" s="11" customFormat="1" ht="13.7" customHeight="1">
      <c r="A4943" s="135"/>
      <c r="B4943" s="16"/>
      <c r="C4943" s="16"/>
      <c r="D4943" s="16"/>
      <c r="E4943" s="50" t="s">
        <v>1789</v>
      </c>
      <c r="F4943" s="216" t="s">
        <v>1617</v>
      </c>
      <c r="G4943" s="147">
        <v>3.0800000000000001E-2</v>
      </c>
      <c r="H4943" s="121">
        <v>26.5</v>
      </c>
      <c r="I4943" s="51">
        <f t="shared" si="198"/>
        <v>0.82</v>
      </c>
    </row>
    <row r="4944" spans="1:11" s="11" customFormat="1" ht="9.9499999999999993" customHeight="1">
      <c r="E4944" s="194" t="s">
        <v>1790</v>
      </c>
      <c r="F4944" s="231" t="s">
        <v>464</v>
      </c>
      <c r="G4944" s="260">
        <v>0.6</v>
      </c>
      <c r="H4944" s="263">
        <v>18.75</v>
      </c>
      <c r="I4944" s="51">
        <f t="shared" si="198"/>
        <v>11.25</v>
      </c>
    </row>
    <row r="4945" spans="1:9" s="11" customFormat="1" ht="13.7" customHeight="1">
      <c r="A4945" s="135"/>
      <c r="B4945" s="16"/>
      <c r="C4945" s="16"/>
      <c r="D4945" s="16"/>
      <c r="E4945" s="50" t="s">
        <v>483</v>
      </c>
      <c r="F4945" s="216" t="s">
        <v>464</v>
      </c>
      <c r="G4945" s="147">
        <v>0.3</v>
      </c>
      <c r="H4945" s="133" t="s">
        <v>485</v>
      </c>
      <c r="I4945" s="51">
        <f t="shared" si="198"/>
        <v>4.34</v>
      </c>
    </row>
    <row r="4946" spans="1:9" s="11" customFormat="1" ht="13.7" customHeight="1">
      <c r="A4946" s="135"/>
      <c r="B4946" s="16"/>
      <c r="C4946" s="16"/>
      <c r="D4946" s="16"/>
      <c r="E4946" s="124"/>
      <c r="F4946" s="177" t="s">
        <v>451</v>
      </c>
      <c r="G4946" s="178"/>
      <c r="H4946" s="179"/>
      <c r="I4946" s="200">
        <f>SUM(I4939:I4945)</f>
        <v>31.38</v>
      </c>
    </row>
    <row r="4947" spans="1:9" s="11" customFormat="1" ht="20.100000000000001" customHeight="1">
      <c r="A4947" s="196">
        <v>4681</v>
      </c>
      <c r="B4947" s="110" t="s">
        <v>421</v>
      </c>
      <c r="C4947" s="110" t="s">
        <v>12</v>
      </c>
      <c r="D4947" s="132">
        <v>96110</v>
      </c>
      <c r="E4947" s="111" t="str">
        <f>VLOOKUP(D4947,SERVIÇOS_AGOST!$A$7:$D$7425,2,0)</f>
        <v>FORRO EM DRYWALL, PARA AMBIENTES RESIDENCIAIS, INCLUSIVE ESTRUTURA DE FIXAÇÃO. AF_05/2017_P</v>
      </c>
      <c r="F4947" s="112" t="str">
        <f>VLOOKUP(D4947,SERVIÇOS_AGOST!$A$7:$D$7425,3,0)</f>
        <v>M2</v>
      </c>
      <c r="G4947" s="129">
        <f>VLOOKUP(D4947,SERVIÇOS_AGOST!$A$7:$D$7425,4,0)</f>
        <v>75.040000000000006</v>
      </c>
      <c r="H4947" s="114">
        <v>75.040000000000006</v>
      </c>
      <c r="I4947" s="115"/>
    </row>
    <row r="4948" spans="1:9" s="11" customFormat="1" ht="17.649999999999999" customHeight="1">
      <c r="A4948" s="135"/>
      <c r="B4948" s="16"/>
      <c r="C4948" s="16"/>
      <c r="D4948" s="16"/>
      <c r="E4948" s="50" t="s">
        <v>1619</v>
      </c>
      <c r="F4948" s="216" t="s">
        <v>47</v>
      </c>
      <c r="G4948" s="147">
        <v>1.0665</v>
      </c>
      <c r="H4948" s="119" t="s">
        <v>1620</v>
      </c>
      <c r="I4948" s="51">
        <f t="shared" ref="I4948:I4957" si="199">ROUND(H4948*G4948,2)</f>
        <v>24.55</v>
      </c>
    </row>
    <row r="4949" spans="1:9" s="11" customFormat="1" ht="17.649999999999999" customHeight="1">
      <c r="A4949" s="135"/>
      <c r="B4949" s="16"/>
      <c r="C4949" s="16"/>
      <c r="D4949" s="16"/>
      <c r="E4949" s="50" t="s">
        <v>1791</v>
      </c>
      <c r="F4949" s="216" t="s">
        <v>53</v>
      </c>
      <c r="G4949" s="147">
        <v>2.0499999999999998</v>
      </c>
      <c r="H4949" s="119" t="s">
        <v>1792</v>
      </c>
      <c r="I4949" s="51">
        <f t="shared" si="199"/>
        <v>16.690000000000001</v>
      </c>
    </row>
    <row r="4950" spans="1:9" s="11" customFormat="1" ht="17.649999999999999" customHeight="1">
      <c r="A4950" s="135"/>
      <c r="B4950" s="16"/>
      <c r="C4950" s="16"/>
      <c r="D4950" s="16"/>
      <c r="E4950" s="50" t="s">
        <v>1793</v>
      </c>
      <c r="F4950" s="216" t="s">
        <v>297</v>
      </c>
      <c r="G4950" s="147">
        <v>2</v>
      </c>
      <c r="H4950" s="119" t="s">
        <v>1111</v>
      </c>
      <c r="I4950" s="51">
        <f t="shared" si="199"/>
        <v>6.12</v>
      </c>
    </row>
    <row r="4951" spans="1:9" s="11" customFormat="1" ht="17.649999999999999" customHeight="1">
      <c r="A4951" s="135"/>
      <c r="B4951" s="16"/>
      <c r="C4951" s="16"/>
      <c r="D4951" s="16"/>
      <c r="E4951" s="50" t="s">
        <v>576</v>
      </c>
      <c r="F4951" s="216" t="s">
        <v>53</v>
      </c>
      <c r="G4951" s="147">
        <v>1.3</v>
      </c>
      <c r="H4951" s="121">
        <v>2.75</v>
      </c>
      <c r="I4951" s="51">
        <f t="shared" si="199"/>
        <v>3.58</v>
      </c>
    </row>
    <row r="4952" spans="1:9" s="11" customFormat="1" ht="17.649999999999999" customHeight="1">
      <c r="A4952" s="135"/>
      <c r="B4952" s="16"/>
      <c r="C4952" s="16"/>
      <c r="D4952" s="16"/>
      <c r="E4952" s="50" t="s">
        <v>1628</v>
      </c>
      <c r="F4952" s="216" t="s">
        <v>476</v>
      </c>
      <c r="G4952" s="147">
        <v>0.5202</v>
      </c>
      <c r="H4952" s="119" t="s">
        <v>1629</v>
      </c>
      <c r="I4952" s="51">
        <f t="shared" si="199"/>
        <v>2.08</v>
      </c>
    </row>
    <row r="4953" spans="1:9" s="11" customFormat="1" ht="17.649999999999999" customHeight="1">
      <c r="A4953" s="135"/>
      <c r="B4953" s="16"/>
      <c r="C4953" s="16"/>
      <c r="D4953" s="16"/>
      <c r="E4953" s="50" t="s">
        <v>1630</v>
      </c>
      <c r="F4953" s="216" t="s">
        <v>297</v>
      </c>
      <c r="G4953" s="147">
        <v>6</v>
      </c>
      <c r="H4953" s="119" t="s">
        <v>1631</v>
      </c>
      <c r="I4953" s="51">
        <f t="shared" si="199"/>
        <v>0.66</v>
      </c>
    </row>
    <row r="4954" spans="1:9" s="11" customFormat="1" ht="13.7" customHeight="1">
      <c r="A4954" s="135"/>
      <c r="B4954" s="16"/>
      <c r="C4954" s="16"/>
      <c r="D4954" s="16"/>
      <c r="E4954" s="50" t="s">
        <v>1789</v>
      </c>
      <c r="F4954" s="216" t="s">
        <v>1617</v>
      </c>
      <c r="G4954" s="147">
        <v>2.2100000000000002E-2</v>
      </c>
      <c r="H4954" s="121">
        <v>26.5</v>
      </c>
      <c r="I4954" s="51">
        <f t="shared" si="199"/>
        <v>0.59</v>
      </c>
    </row>
    <row r="4955" spans="1:9" s="11" customFormat="1" ht="17.649999999999999" customHeight="1">
      <c r="A4955" s="135"/>
      <c r="B4955" s="16"/>
      <c r="C4955" s="16"/>
      <c r="D4955" s="16"/>
      <c r="E4955" s="50" t="s">
        <v>1794</v>
      </c>
      <c r="F4955" s="216" t="s">
        <v>476</v>
      </c>
      <c r="G4955" s="147">
        <v>7.1099999999999997E-2</v>
      </c>
      <c r="H4955" s="119" t="s">
        <v>1795</v>
      </c>
      <c r="I4955" s="51">
        <f t="shared" si="199"/>
        <v>1.75</v>
      </c>
    </row>
    <row r="4956" spans="1:9" s="11" customFormat="1" ht="13.7" customHeight="1">
      <c r="A4956" s="135"/>
      <c r="B4956" s="16"/>
      <c r="C4956" s="16"/>
      <c r="D4956" s="16"/>
      <c r="E4956" s="50" t="s">
        <v>1634</v>
      </c>
      <c r="F4956" s="216" t="s">
        <v>464</v>
      </c>
      <c r="G4956" s="147">
        <v>0.3</v>
      </c>
      <c r="H4956" s="214">
        <v>15.71</v>
      </c>
      <c r="I4956" s="51">
        <f t="shared" si="199"/>
        <v>4.71</v>
      </c>
    </row>
    <row r="4957" spans="1:9" s="11" customFormat="1" ht="13.7" customHeight="1">
      <c r="A4957" s="135"/>
      <c r="B4957" s="16"/>
      <c r="C4957" s="16"/>
      <c r="D4957" s="16"/>
      <c r="E4957" s="50" t="s">
        <v>483</v>
      </c>
      <c r="F4957" s="216" t="s">
        <v>464</v>
      </c>
      <c r="G4957" s="147">
        <v>0.3</v>
      </c>
      <c r="H4957" s="133" t="s">
        <v>485</v>
      </c>
      <c r="I4957" s="51">
        <f t="shared" si="199"/>
        <v>4.34</v>
      </c>
    </row>
    <row r="4958" spans="1:9" s="11" customFormat="1" ht="13.7" customHeight="1">
      <c r="A4958" s="135"/>
      <c r="B4958" s="16"/>
      <c r="C4958" s="16"/>
      <c r="D4958" s="16"/>
      <c r="E4958" s="124"/>
      <c r="F4958" s="177" t="s">
        <v>451</v>
      </c>
      <c r="G4958" s="178"/>
      <c r="H4958" s="179"/>
      <c r="I4958" s="200">
        <f>SUM(I4948:I4957)</f>
        <v>65.069999999999993</v>
      </c>
    </row>
    <row r="4959" spans="1:9" s="11" customFormat="1" ht="25.7" customHeight="1">
      <c r="A4959" s="196">
        <v>4682</v>
      </c>
      <c r="B4959" s="110" t="s">
        <v>421</v>
      </c>
      <c r="C4959" s="110" t="s">
        <v>12</v>
      </c>
      <c r="D4959" s="132">
        <v>96113</v>
      </c>
      <c r="E4959" s="111" t="str">
        <f>VLOOKUP(D4959,SERVIÇOS_AGOST!$A$7:$D$7425,2,0)</f>
        <v>FORRO EM PLACAS DE GESSO, PARA AMBIENTES COMERCIAIS. AF_05/2017_P</v>
      </c>
      <c r="F4959" s="112" t="str">
        <f>VLOOKUP(D4959,SERVIÇOS_AGOST!$A$7:$D$7425,3,0)</f>
        <v>M2</v>
      </c>
      <c r="G4959" s="129">
        <f>VLOOKUP(D4959,SERVIÇOS_AGOST!$A$7:$D$7425,4,0)</f>
        <v>32.44</v>
      </c>
      <c r="H4959" s="114">
        <v>32.44</v>
      </c>
      <c r="I4959" s="115"/>
    </row>
    <row r="4960" spans="1:9" s="11" customFormat="1" ht="13.7" customHeight="1">
      <c r="A4960" s="135"/>
      <c r="B4960" s="16"/>
      <c r="C4960" s="16"/>
      <c r="D4960" s="16"/>
      <c r="E4960" s="50" t="s">
        <v>1781</v>
      </c>
      <c r="F4960" s="216" t="s">
        <v>476</v>
      </c>
      <c r="G4960" s="147">
        <v>2.5000000000000001E-2</v>
      </c>
      <c r="H4960" s="119" t="s">
        <v>1782</v>
      </c>
      <c r="I4960" s="51">
        <f t="shared" ref="I4960:I4966" si="200">ROUND(H4960*G4960,2)</f>
        <v>0.75</v>
      </c>
    </row>
    <row r="4961" spans="1:9" s="11" customFormat="1" ht="13.7" customHeight="1">
      <c r="A4961" s="135"/>
      <c r="B4961" s="16"/>
      <c r="C4961" s="16"/>
      <c r="D4961" s="16"/>
      <c r="E4961" s="50" t="s">
        <v>1783</v>
      </c>
      <c r="F4961" s="216" t="s">
        <v>476</v>
      </c>
      <c r="G4961" s="147">
        <v>0.99639999999999995</v>
      </c>
      <c r="H4961" s="119" t="s">
        <v>1784</v>
      </c>
      <c r="I4961" s="51">
        <f t="shared" si="200"/>
        <v>0.91</v>
      </c>
    </row>
    <row r="4962" spans="1:9" s="11" customFormat="1" ht="13.7" customHeight="1">
      <c r="A4962" s="135"/>
      <c r="B4962" s="16"/>
      <c r="C4962" s="16"/>
      <c r="D4962" s="16"/>
      <c r="E4962" s="50" t="s">
        <v>1785</v>
      </c>
      <c r="F4962" s="216" t="s">
        <v>47</v>
      </c>
      <c r="G4962" s="147">
        <v>1.0740000000000001</v>
      </c>
      <c r="H4962" s="119" t="s">
        <v>1786</v>
      </c>
      <c r="I4962" s="51">
        <f t="shared" si="200"/>
        <v>13.71</v>
      </c>
    </row>
    <row r="4963" spans="1:9" s="11" customFormat="1" ht="13.7" customHeight="1">
      <c r="A4963" s="135"/>
      <c r="B4963" s="16"/>
      <c r="C4963" s="16"/>
      <c r="D4963" s="16"/>
      <c r="E4963" s="50" t="s">
        <v>1787</v>
      </c>
      <c r="F4963" s="216" t="s">
        <v>476</v>
      </c>
      <c r="G4963" s="147">
        <v>7.7999999999999996E-3</v>
      </c>
      <c r="H4963" s="119" t="s">
        <v>1788</v>
      </c>
      <c r="I4963" s="51">
        <f t="shared" si="200"/>
        <v>0.17</v>
      </c>
    </row>
    <row r="4964" spans="1:9" s="11" customFormat="1" ht="13.7" customHeight="1">
      <c r="A4964" s="135"/>
      <c r="B4964" s="16"/>
      <c r="C4964" s="16"/>
      <c r="D4964" s="16"/>
      <c r="E4964" s="50" t="s">
        <v>1789</v>
      </c>
      <c r="F4964" s="216" t="s">
        <v>1617</v>
      </c>
      <c r="G4964" s="147">
        <v>3.0800000000000001E-2</v>
      </c>
      <c r="H4964" s="121">
        <v>26.5</v>
      </c>
      <c r="I4964" s="51">
        <f t="shared" si="200"/>
        <v>0.82</v>
      </c>
    </row>
    <row r="4965" spans="1:9" s="11" customFormat="1" ht="13.7" customHeight="1">
      <c r="A4965" s="135"/>
      <c r="B4965" s="16"/>
      <c r="C4965" s="16"/>
      <c r="D4965" s="16"/>
      <c r="E4965" s="50" t="s">
        <v>1790</v>
      </c>
      <c r="F4965" s="216" t="s">
        <v>464</v>
      </c>
      <c r="G4965" s="147">
        <v>0.4</v>
      </c>
      <c r="H4965" s="214">
        <v>18.75</v>
      </c>
      <c r="I4965" s="51">
        <f t="shared" si="200"/>
        <v>7.5</v>
      </c>
    </row>
    <row r="4966" spans="1:9" s="11" customFormat="1" ht="13.7" customHeight="1">
      <c r="A4966" s="135"/>
      <c r="B4966" s="16"/>
      <c r="C4966" s="16"/>
      <c r="D4966" s="16"/>
      <c r="E4966" s="50" t="s">
        <v>483</v>
      </c>
      <c r="F4966" s="216" t="s">
        <v>464</v>
      </c>
      <c r="G4966" s="147">
        <v>0.2</v>
      </c>
      <c r="H4966" s="133" t="s">
        <v>485</v>
      </c>
      <c r="I4966" s="51">
        <f t="shared" si="200"/>
        <v>2.89</v>
      </c>
    </row>
    <row r="4967" spans="1:9" s="11" customFormat="1" ht="13.7" customHeight="1">
      <c r="A4967" s="135"/>
      <c r="B4967" s="16"/>
      <c r="C4967" s="16"/>
      <c r="D4967" s="16"/>
      <c r="E4967" s="124"/>
      <c r="F4967" s="177" t="s">
        <v>451</v>
      </c>
      <c r="G4967" s="178"/>
      <c r="H4967" s="179"/>
      <c r="I4967" s="200">
        <f>SUM(I4960:I4966)</f>
        <v>26.75</v>
      </c>
    </row>
    <row r="4968" spans="1:9" s="11" customFormat="1" ht="25.7" customHeight="1">
      <c r="A4968" s="196">
        <v>4683</v>
      </c>
      <c r="B4968" s="110" t="s">
        <v>421</v>
      </c>
      <c r="C4968" s="110" t="s">
        <v>12</v>
      </c>
      <c r="D4968" s="132">
        <v>96114</v>
      </c>
      <c r="E4968" s="111" t="str">
        <f>VLOOKUP(D4968,SERVIÇOS_AGOST!$A$7:$D$7425,2,0)</f>
        <v>FORRO EM DRYWALL, PARA AMBIENTES COMERCIAIS, INCLUSIVE ESTRUTURA DE FIXAÇÃO. AF_05/2017_P</v>
      </c>
      <c r="F4968" s="112" t="str">
        <f>VLOOKUP(D4968,SERVIÇOS_AGOST!$A$7:$D$7425,3,0)</f>
        <v>M2</v>
      </c>
      <c r="G4968" s="129">
        <f>VLOOKUP(D4968,SERVIÇOS_AGOST!$A$7:$D$7425,4,0)</f>
        <v>81.88</v>
      </c>
      <c r="H4968" s="114">
        <v>81.88</v>
      </c>
      <c r="I4968" s="115"/>
    </row>
    <row r="4969" spans="1:9" s="11" customFormat="1" ht="17.649999999999999" customHeight="1">
      <c r="A4969" s="135"/>
      <c r="B4969" s="16"/>
      <c r="C4969" s="16"/>
      <c r="D4969" s="16"/>
      <c r="E4969" s="50" t="s">
        <v>1619</v>
      </c>
      <c r="F4969" s="216" t="s">
        <v>47</v>
      </c>
      <c r="G4969" s="147">
        <v>1.05</v>
      </c>
      <c r="H4969" s="119" t="s">
        <v>1620</v>
      </c>
      <c r="I4969" s="51">
        <f t="shared" ref="I4969:I4979" si="201">ROUND(H4969*G4969,2)</f>
        <v>24.17</v>
      </c>
    </row>
    <row r="4970" spans="1:9" s="11" customFormat="1" ht="17.649999999999999" customHeight="1">
      <c r="A4970" s="135"/>
      <c r="B4970" s="16"/>
      <c r="C4970" s="16"/>
      <c r="D4970" s="16"/>
      <c r="E4970" s="50" t="s">
        <v>1791</v>
      </c>
      <c r="F4970" s="216" t="s">
        <v>53</v>
      </c>
      <c r="G4970" s="147">
        <v>3.25</v>
      </c>
      <c r="H4970" s="119" t="s">
        <v>1792</v>
      </c>
      <c r="I4970" s="51">
        <f t="shared" si="201"/>
        <v>26.46</v>
      </c>
    </row>
    <row r="4971" spans="1:9" s="11" customFormat="1" ht="9.9499999999999993" customHeight="1">
      <c r="E4971" s="194" t="s">
        <v>1793</v>
      </c>
      <c r="F4971" s="231" t="s">
        <v>297</v>
      </c>
      <c r="G4971" s="260">
        <v>1.1000000000000001</v>
      </c>
      <c r="H4971" s="258" t="s">
        <v>1111</v>
      </c>
      <c r="I4971" s="51">
        <f t="shared" si="201"/>
        <v>3.37</v>
      </c>
    </row>
    <row r="4972" spans="1:9" s="11" customFormat="1" ht="17.649999999999999" customHeight="1">
      <c r="A4972" s="135"/>
      <c r="B4972" s="16"/>
      <c r="C4972" s="16"/>
      <c r="D4972" s="16"/>
      <c r="E4972" s="50" t="s">
        <v>576</v>
      </c>
      <c r="F4972" s="216" t="s">
        <v>53</v>
      </c>
      <c r="G4972" s="147">
        <v>1.4395</v>
      </c>
      <c r="H4972" s="121">
        <v>2.75</v>
      </c>
      <c r="I4972" s="51">
        <f t="shared" si="201"/>
        <v>3.96</v>
      </c>
    </row>
    <row r="4973" spans="1:9" s="11" customFormat="1" ht="17.649999999999999" customHeight="1">
      <c r="A4973" s="135"/>
      <c r="B4973" s="16"/>
      <c r="C4973" s="16"/>
      <c r="D4973" s="16"/>
      <c r="E4973" s="50" t="s">
        <v>1628</v>
      </c>
      <c r="F4973" s="216" t="s">
        <v>476</v>
      </c>
      <c r="G4973" s="147">
        <v>0.5202</v>
      </c>
      <c r="H4973" s="119" t="s">
        <v>1629</v>
      </c>
      <c r="I4973" s="51">
        <f t="shared" si="201"/>
        <v>2.08</v>
      </c>
    </row>
    <row r="4974" spans="1:9" s="11" customFormat="1" ht="17.649999999999999" customHeight="1">
      <c r="A4974" s="135"/>
      <c r="B4974" s="16"/>
      <c r="C4974" s="16"/>
      <c r="D4974" s="16"/>
      <c r="E4974" s="50" t="s">
        <v>1630</v>
      </c>
      <c r="F4974" s="216" t="s">
        <v>297</v>
      </c>
      <c r="G4974" s="147">
        <v>7.9740000000000002</v>
      </c>
      <c r="H4974" s="119" t="s">
        <v>1631</v>
      </c>
      <c r="I4974" s="51">
        <f t="shared" si="201"/>
        <v>0.88</v>
      </c>
    </row>
    <row r="4975" spans="1:9" s="11" customFormat="1" ht="17.649999999999999" customHeight="1">
      <c r="A4975" s="135"/>
      <c r="B4975" s="16"/>
      <c r="C4975" s="16"/>
      <c r="D4975" s="16"/>
      <c r="E4975" s="50" t="s">
        <v>1632</v>
      </c>
      <c r="F4975" s="216" t="s">
        <v>297</v>
      </c>
      <c r="G4975" s="147">
        <v>2.1911999999999998</v>
      </c>
      <c r="H4975" s="119" t="s">
        <v>1633</v>
      </c>
      <c r="I4975" s="51">
        <f t="shared" si="201"/>
        <v>0.59</v>
      </c>
    </row>
    <row r="4976" spans="1:9" s="11" customFormat="1" ht="13.7" customHeight="1">
      <c r="A4976" s="135"/>
      <c r="B4976" s="16"/>
      <c r="C4976" s="16"/>
      <c r="D4976" s="16"/>
      <c r="E4976" s="50" t="s">
        <v>1789</v>
      </c>
      <c r="F4976" s="216" t="s">
        <v>1617</v>
      </c>
      <c r="G4976" s="147">
        <v>1.32E-2</v>
      </c>
      <c r="H4976" s="121">
        <v>26.5</v>
      </c>
      <c r="I4976" s="51">
        <f t="shared" si="201"/>
        <v>0.35</v>
      </c>
    </row>
    <row r="4977" spans="1:11" s="11" customFormat="1" ht="20.100000000000001" customHeight="1">
      <c r="E4977" s="194" t="s">
        <v>1794</v>
      </c>
      <c r="F4977" s="231" t="s">
        <v>476</v>
      </c>
      <c r="G4977" s="257" t="s">
        <v>1796</v>
      </c>
      <c r="H4977" s="258" t="s">
        <v>1795</v>
      </c>
      <c r="I4977" s="51">
        <f t="shared" si="201"/>
        <v>1.05</v>
      </c>
    </row>
    <row r="4978" spans="1:11" s="11" customFormat="1" ht="13.7" customHeight="1">
      <c r="A4978" s="135"/>
      <c r="B4978" s="16"/>
      <c r="C4978" s="16"/>
      <c r="D4978" s="16"/>
      <c r="E4978" s="50" t="s">
        <v>1634</v>
      </c>
      <c r="F4978" s="216" t="s">
        <v>464</v>
      </c>
      <c r="G4978" s="147">
        <v>0.36280000000000001</v>
      </c>
      <c r="H4978" s="214">
        <v>15.71</v>
      </c>
      <c r="I4978" s="51">
        <f t="shared" si="201"/>
        <v>5.7</v>
      </c>
    </row>
    <row r="4979" spans="1:11" s="11" customFormat="1" ht="13.7" customHeight="1">
      <c r="A4979" s="135"/>
      <c r="B4979" s="16"/>
      <c r="C4979" s="16"/>
      <c r="D4979" s="16"/>
      <c r="E4979" s="50" t="s">
        <v>483</v>
      </c>
      <c r="F4979" s="216" t="s">
        <v>464</v>
      </c>
      <c r="G4979" s="147">
        <v>0.36280000000000001</v>
      </c>
      <c r="H4979" s="133" t="s">
        <v>485</v>
      </c>
      <c r="I4979" s="51">
        <f t="shared" si="201"/>
        <v>5.25</v>
      </c>
    </row>
    <row r="4980" spans="1:11" s="11" customFormat="1" ht="13.7" customHeight="1">
      <c r="A4980" s="135"/>
      <c r="B4980" s="16"/>
      <c r="C4980" s="16"/>
      <c r="D4980" s="16"/>
      <c r="E4980" s="124"/>
      <c r="F4980" s="177" t="s">
        <v>451</v>
      </c>
      <c r="G4980" s="178"/>
      <c r="H4980" s="179"/>
      <c r="I4980" s="200">
        <f>SUM(I4969:I4979)</f>
        <v>73.86</v>
      </c>
    </row>
    <row r="4981" spans="1:11" s="11" customFormat="1" ht="30" customHeight="1">
      <c r="A4981" s="245">
        <v>4684</v>
      </c>
      <c r="B4981" s="149" t="s">
        <v>421</v>
      </c>
      <c r="C4981" s="149" t="s">
        <v>12</v>
      </c>
      <c r="D4981" s="150">
        <v>87871</v>
      </c>
      <c r="E4981" s="151" t="str">
        <f>VLOOKUP(D4981,SERVIÇOS_AGOST!$A$7:$D$7425,2,0)</f>
        <v>CHAPISCO APLICADO SOMENTE EM ESTRUTURAS DE CONCRETO EM ALVENARIAS INTERNAS, COM DESEMPENADEIRA DENTADA. ARGAMASSA INDUSTRIALIZADA COM PREPARO MANUAL. AF_06/2014</v>
      </c>
      <c r="F4981" s="152" t="str">
        <f>VLOOKUP(D4981,SERVIÇOS_AGOST!$A$7:$D$7425,3,0)</f>
        <v>M2</v>
      </c>
      <c r="G4981" s="153">
        <f>VLOOKUP(D4981,SERVIÇOS_AGOST!$A$7:$D$7425,4,0)</f>
        <v>17.89</v>
      </c>
      <c r="H4981" s="154">
        <v>17.89</v>
      </c>
      <c r="I4981" s="155"/>
      <c r="K4981" s="134">
        <f>ROUND(H4981*0.72,2)</f>
        <v>12.88</v>
      </c>
    </row>
    <row r="4982" spans="1:11" s="11" customFormat="1" ht="25.7" customHeight="1">
      <c r="A4982" s="135"/>
      <c r="B4982" s="16"/>
      <c r="C4982" s="16"/>
      <c r="D4982" s="16"/>
      <c r="E4982" s="136" t="s">
        <v>1797</v>
      </c>
      <c r="F4982" s="125" t="s">
        <v>47</v>
      </c>
      <c r="G4982" s="160">
        <v>1</v>
      </c>
      <c r="H4982" s="235">
        <v>12.88</v>
      </c>
      <c r="I4982" s="51">
        <f>ROUND(H4982*G4982,2)</f>
        <v>12.88</v>
      </c>
    </row>
    <row r="4983" spans="1:11" s="11" customFormat="1" ht="13.7" customHeight="1">
      <c r="A4983" s="135"/>
      <c r="B4983" s="16"/>
      <c r="C4983" s="16"/>
      <c r="D4983" s="16"/>
      <c r="E4983" s="124"/>
      <c r="F4983" s="177" t="s">
        <v>451</v>
      </c>
      <c r="G4983" s="178"/>
      <c r="H4983" s="179"/>
      <c r="I4983" s="168">
        <f>SUM(I4982:I4982)</f>
        <v>12.88</v>
      </c>
    </row>
    <row r="4984" spans="1:11" s="11" customFormat="1" ht="30" customHeight="1">
      <c r="A4984" s="245">
        <v>4685</v>
      </c>
      <c r="B4984" s="149" t="s">
        <v>421</v>
      </c>
      <c r="C4984" s="149" t="s">
        <v>12</v>
      </c>
      <c r="D4984" s="150">
        <v>87872</v>
      </c>
      <c r="E4984" s="151" t="str">
        <f>VLOOKUP(D4984,SERVIÇOS_AGOST!$A$7:$D$7425,2,0)</f>
        <v>CHAPISCO APLICADO SOMENTE EM ESTRUTURAS DE CONCRETO EM ALVENARIAS INTERNAS, COM DESEMPENADEIRA DENTADA.  ARGAMASSA INDUSTRIALIZADA COM PREPARO EM MISTURADOR 300 KG. AF_06/2014</v>
      </c>
      <c r="F4984" s="152" t="str">
        <f>VLOOKUP(D4984,SERVIÇOS_AGOST!$A$7:$D$7425,3,0)</f>
        <v>M2</v>
      </c>
      <c r="G4984" s="153">
        <f>VLOOKUP(D4984,SERVIÇOS_AGOST!$A$7:$D$7425,4,0)</f>
        <v>17.32</v>
      </c>
      <c r="H4984" s="154">
        <v>17.32</v>
      </c>
      <c r="I4984" s="155"/>
      <c r="K4984" s="134">
        <f>ROUND(H4984*0.72,2)</f>
        <v>12.47</v>
      </c>
    </row>
    <row r="4985" spans="1:11" s="11" customFormat="1" ht="25.7" customHeight="1">
      <c r="A4985" s="135"/>
      <c r="B4985" s="16"/>
      <c r="C4985" s="16"/>
      <c r="D4985" s="16"/>
      <c r="E4985" s="136" t="s">
        <v>1798</v>
      </c>
      <c r="F4985" s="125" t="s">
        <v>47</v>
      </c>
      <c r="G4985" s="160">
        <v>1</v>
      </c>
      <c r="H4985" s="235">
        <v>12.47</v>
      </c>
      <c r="I4985" s="51">
        <f>ROUND(H4985*G4985,2)</f>
        <v>12.47</v>
      </c>
    </row>
    <row r="4986" spans="1:11" s="11" customFormat="1" ht="13.7" customHeight="1">
      <c r="A4986" s="135"/>
      <c r="B4986" s="16"/>
      <c r="C4986" s="16"/>
      <c r="D4986" s="16"/>
      <c r="E4986" s="124"/>
      <c r="F4986" s="177" t="s">
        <v>451</v>
      </c>
      <c r="G4986" s="178"/>
      <c r="H4986" s="179"/>
      <c r="I4986" s="168">
        <f>SUM(I4985:I4985)</f>
        <v>12.47</v>
      </c>
    </row>
    <row r="4987" spans="1:11" s="11" customFormat="1" ht="30" customHeight="1">
      <c r="A4987" s="245">
        <v>4686</v>
      </c>
      <c r="B4987" s="149" t="s">
        <v>421</v>
      </c>
      <c r="C4987" s="149" t="s">
        <v>12</v>
      </c>
      <c r="D4987" s="150">
        <v>87873</v>
      </c>
      <c r="E4987" s="151" t="str">
        <f>VLOOKUP(D4987,SERVIÇOS_AGOST!$A$7:$D$7425,2,0)</f>
        <v>CHAPISCO APLICADO EM ALVENARIAS E ESTRUTURAS DE CONCRETO INTERNAS, COM ROLO PARA TEXTURA ACRÍLICA.  ARGAMASSA TRAÇO 1:4 E EMULSÃO POLIMÉRICA (ADESIVO) COM PREPARO MANUAL. AF_06/2014</v>
      </c>
      <c r="F4987" s="152" t="str">
        <f>VLOOKUP(D4987,SERVIÇOS_AGOST!$A$7:$D$7425,3,0)</f>
        <v>M2</v>
      </c>
      <c r="G4987" s="153">
        <f>VLOOKUP(D4987,SERVIÇOS_AGOST!$A$7:$D$7425,4,0)</f>
        <v>6.09</v>
      </c>
      <c r="H4987" s="154">
        <v>6.09</v>
      </c>
      <c r="I4987" s="155"/>
      <c r="K4987" s="134">
        <f>ROUND(H4987*0.72,2)</f>
        <v>4.38</v>
      </c>
    </row>
    <row r="4988" spans="1:11" s="11" customFormat="1" ht="25.7" customHeight="1">
      <c r="A4988" s="135"/>
      <c r="B4988" s="16"/>
      <c r="C4988" s="16"/>
      <c r="D4988" s="16"/>
      <c r="E4988" s="136" t="s">
        <v>1799</v>
      </c>
      <c r="F4988" s="125" t="s">
        <v>47</v>
      </c>
      <c r="G4988" s="160">
        <v>1</v>
      </c>
      <c r="H4988" s="235">
        <v>4.38</v>
      </c>
      <c r="I4988" s="51">
        <f>ROUND(H4988*G4988,2)</f>
        <v>4.38</v>
      </c>
    </row>
    <row r="4989" spans="1:11" s="11" customFormat="1" ht="13.7" customHeight="1">
      <c r="A4989" s="135"/>
      <c r="B4989" s="16"/>
      <c r="C4989" s="16"/>
      <c r="D4989" s="16"/>
      <c r="E4989" s="124"/>
      <c r="F4989" s="177" t="s">
        <v>451</v>
      </c>
      <c r="G4989" s="178"/>
      <c r="H4989" s="179"/>
      <c r="I4989" s="168">
        <f>SUM(I4988:I4988)</f>
        <v>4.38</v>
      </c>
    </row>
    <row r="4990" spans="1:11" s="11" customFormat="1" ht="30" customHeight="1">
      <c r="A4990" s="245">
        <v>4687</v>
      </c>
      <c r="B4990" s="149" t="s">
        <v>421</v>
      </c>
      <c r="C4990" s="149" t="s">
        <v>12</v>
      </c>
      <c r="D4990" s="150">
        <v>87874</v>
      </c>
      <c r="E4990" s="151" t="str">
        <f>VLOOKUP(D4990,SERVIÇOS_AGOST!$A$7:$D$7425,2,0)</f>
        <v>CHAPISCO APLICADO EM ALVENARIAS E ESTRUTURAS DE CONCRETO INTERNAS, COM ROLO PARA TEXTURA ACRÍLICA.  ARGAMASSA TRAÇO 1:4 E EMULSÃO POLIMÉRICA (ADESIVO) COM PREPARO EM BETONEIRA 400L. AF_06/2014</v>
      </c>
      <c r="F4990" s="152" t="str">
        <f>VLOOKUP(D4990,SERVIÇOS_AGOST!$A$7:$D$7425,3,0)</f>
        <v>M2</v>
      </c>
      <c r="G4990" s="153">
        <f>VLOOKUP(D4990,SERVIÇOS_AGOST!$A$7:$D$7425,4,0)</f>
        <v>5.98</v>
      </c>
      <c r="H4990" s="154">
        <v>5.98</v>
      </c>
      <c r="I4990" s="155"/>
      <c r="K4990" s="134">
        <f>ROUND(H4990*0.72,2)</f>
        <v>4.3099999999999996</v>
      </c>
    </row>
    <row r="4991" spans="1:11" s="11" customFormat="1" ht="25.7" customHeight="1">
      <c r="A4991" s="135"/>
      <c r="B4991" s="16"/>
      <c r="C4991" s="16"/>
      <c r="D4991" s="16"/>
      <c r="E4991" s="136" t="s">
        <v>1800</v>
      </c>
      <c r="F4991" s="125" t="s">
        <v>47</v>
      </c>
      <c r="G4991" s="160">
        <v>1</v>
      </c>
      <c r="H4991" s="235">
        <v>4.3099999999999996</v>
      </c>
      <c r="I4991" s="51">
        <f>ROUND(H4991*G4991,2)</f>
        <v>4.3099999999999996</v>
      </c>
    </row>
    <row r="4992" spans="1:11" s="11" customFormat="1" ht="13.7" customHeight="1">
      <c r="A4992" s="135"/>
      <c r="B4992" s="16"/>
      <c r="C4992" s="16"/>
      <c r="D4992" s="16"/>
      <c r="E4992" s="124"/>
      <c r="F4992" s="177" t="s">
        <v>451</v>
      </c>
      <c r="G4992" s="178"/>
      <c r="H4992" s="179"/>
      <c r="I4992" s="168">
        <f>SUM(I4991:I4991)</f>
        <v>4.3099999999999996</v>
      </c>
    </row>
    <row r="4993" spans="1:11" s="11" customFormat="1" ht="30" customHeight="1">
      <c r="A4993" s="245">
        <v>4688</v>
      </c>
      <c r="B4993" s="149" t="s">
        <v>421</v>
      </c>
      <c r="C4993" s="149" t="s">
        <v>12</v>
      </c>
      <c r="D4993" s="150">
        <v>87876</v>
      </c>
      <c r="E4993" s="151" t="str">
        <f>VLOOKUP(D4993,SERVIÇOS_AGOST!$A$7:$D$7425,2,0)</f>
        <v>CHAPISCO APLICADO EM ALVENARIAS E ESTRUTURAS DE CONCRETO INTERNAS, COM ROLO PARA TEXTURA ACRÍLICA.  ARGAMASSA INDUSTRIALIZADA COM PREPARO MANUAL. AF_06/2014</v>
      </c>
      <c r="F4993" s="152" t="str">
        <f>VLOOKUP(D4993,SERVIÇOS_AGOST!$A$7:$D$7425,3,0)</f>
        <v>M2</v>
      </c>
      <c r="G4993" s="153">
        <f>VLOOKUP(D4993,SERVIÇOS_AGOST!$A$7:$D$7425,4,0)</f>
        <v>11.99</v>
      </c>
      <c r="H4993" s="154">
        <v>11.99</v>
      </c>
      <c r="I4993" s="155"/>
      <c r="K4993" s="134">
        <f>ROUND(H4993*0.72,2)</f>
        <v>8.6300000000000008</v>
      </c>
    </row>
    <row r="4994" spans="1:11" s="11" customFormat="1" ht="25.7" customHeight="1">
      <c r="A4994" s="135"/>
      <c r="B4994" s="16"/>
      <c r="C4994" s="16"/>
      <c r="D4994" s="16"/>
      <c r="E4994" s="136" t="s">
        <v>1801</v>
      </c>
      <c r="F4994" s="125" t="s">
        <v>47</v>
      </c>
      <c r="G4994" s="160">
        <v>1</v>
      </c>
      <c r="H4994" s="235">
        <v>8.6300000000000008</v>
      </c>
      <c r="I4994" s="51">
        <f>ROUND(H4994*G4994,2)</f>
        <v>8.6300000000000008</v>
      </c>
    </row>
    <row r="4995" spans="1:11" s="11" customFormat="1" ht="13.7" customHeight="1">
      <c r="A4995" s="135"/>
      <c r="B4995" s="16"/>
      <c r="C4995" s="16"/>
      <c r="D4995" s="16"/>
      <c r="E4995" s="124"/>
      <c r="F4995" s="177" t="s">
        <v>451</v>
      </c>
      <c r="G4995" s="178"/>
      <c r="H4995" s="179"/>
      <c r="I4995" s="168">
        <f>SUM(I4994:I4994)</f>
        <v>8.6300000000000008</v>
      </c>
    </row>
    <row r="4996" spans="1:11" s="11" customFormat="1" ht="30" customHeight="1">
      <c r="A4996" s="245">
        <v>4689</v>
      </c>
      <c r="B4996" s="149" t="s">
        <v>421</v>
      </c>
      <c r="C4996" s="149" t="s">
        <v>12</v>
      </c>
      <c r="D4996" s="150">
        <v>87877</v>
      </c>
      <c r="E4996" s="151" t="str">
        <f>VLOOKUP(D4996,SERVIÇOS_AGOST!$A$7:$D$7425,2,0)</f>
        <v>CHAPISCO APLICADO EM ALVENARIAS E ESTRUTURAS DE CONCRETO INTERNAS, COM ROLO PARA TEXTURA ACRÍLICA.  ARGAMASSA INDUSTRIALIZADA COM PREPARO EM MISTURADOR 300 KG. AF_06/2014</v>
      </c>
      <c r="F4996" s="152" t="str">
        <f>VLOOKUP(D4996,SERVIÇOS_AGOST!$A$7:$D$7425,3,0)</f>
        <v>M2</v>
      </c>
      <c r="G4996" s="153">
        <f>VLOOKUP(D4996,SERVIÇOS_AGOST!$A$7:$D$7425,4,0)</f>
        <v>11.69</v>
      </c>
      <c r="H4996" s="154">
        <v>11.69</v>
      </c>
      <c r="I4996" s="155"/>
      <c r="K4996" s="134">
        <f>ROUND(H4996*0.72,2)</f>
        <v>8.42</v>
      </c>
    </row>
    <row r="4997" spans="1:11" s="11" customFormat="1" ht="25.7" customHeight="1">
      <c r="A4997" s="135"/>
      <c r="B4997" s="16"/>
      <c r="C4997" s="16"/>
      <c r="D4997" s="16"/>
      <c r="E4997" s="136" t="s">
        <v>1802</v>
      </c>
      <c r="F4997" s="125" t="s">
        <v>47</v>
      </c>
      <c r="G4997" s="160">
        <v>1</v>
      </c>
      <c r="H4997" s="235">
        <v>8.42</v>
      </c>
      <c r="I4997" s="51">
        <f>ROUND(H4997*G4997,2)</f>
        <v>8.42</v>
      </c>
    </row>
    <row r="4998" spans="1:11" s="11" customFormat="1" ht="13.7" customHeight="1">
      <c r="A4998" s="135"/>
      <c r="B4998" s="16"/>
      <c r="C4998" s="16"/>
      <c r="D4998" s="16"/>
      <c r="E4998" s="124"/>
      <c r="F4998" s="177" t="s">
        <v>451</v>
      </c>
      <c r="G4998" s="178"/>
      <c r="H4998" s="179"/>
      <c r="I4998" s="168">
        <f>SUM(I4997:I4997)</f>
        <v>8.42</v>
      </c>
    </row>
    <row r="4999" spans="1:11" s="11" customFormat="1" ht="20.100000000000001" customHeight="1">
      <c r="A4999" s="196">
        <v>4690</v>
      </c>
      <c r="B4999" s="110" t="s">
        <v>421</v>
      </c>
      <c r="C4999" s="110" t="s">
        <v>12</v>
      </c>
      <c r="D4999" s="132">
        <v>87878</v>
      </c>
      <c r="E4999" s="111" t="str">
        <f>VLOOKUP(D4999,SERVIÇOS_AGOST!$A$7:$D$7425,2,0)</f>
        <v>CHAPISCO APLICADO EM ALVENARIAS E ESTRUTURAS DE CONCRETO INTERNAS, COM COLHER DE PEDREIRO.  ARGAMASSA TRAÇO 1:3 COM PREPARO MANUAL. AF_06/2014</v>
      </c>
      <c r="F4999" s="112" t="str">
        <f>VLOOKUP(D4999,SERVIÇOS_AGOST!$A$7:$D$7425,3,0)</f>
        <v>M2</v>
      </c>
      <c r="G4999" s="129">
        <f>VLOOKUP(D4999,SERVIÇOS_AGOST!$A$7:$D$7425,4,0)</f>
        <v>3.99</v>
      </c>
      <c r="H4999" s="114">
        <v>3.99</v>
      </c>
      <c r="I4999" s="115"/>
    </row>
    <row r="5000" spans="1:11" s="11" customFormat="1" ht="17.649999999999999" customHeight="1">
      <c r="A5000" s="135"/>
      <c r="B5000" s="16"/>
      <c r="C5000" s="16"/>
      <c r="D5000" s="16"/>
      <c r="E5000" s="50" t="s">
        <v>1803</v>
      </c>
      <c r="F5000" s="216" t="s">
        <v>235</v>
      </c>
      <c r="G5000" s="147">
        <v>3.0000000000000001E-3</v>
      </c>
      <c r="H5000" s="119" t="s">
        <v>1804</v>
      </c>
      <c r="I5000" s="51">
        <f>ROUND(H5000*G5000,2)</f>
        <v>1.89</v>
      </c>
    </row>
    <row r="5001" spans="1:11" s="11" customFormat="1" ht="13.7" customHeight="1">
      <c r="A5001" s="135"/>
      <c r="B5001" s="16"/>
      <c r="C5001" s="16"/>
      <c r="D5001" s="16"/>
      <c r="E5001" s="50" t="s">
        <v>539</v>
      </c>
      <c r="F5001" s="216" t="s">
        <v>464</v>
      </c>
      <c r="G5001" s="147">
        <v>6.8099999999999994E-2</v>
      </c>
      <c r="H5001" s="133" t="s">
        <v>540</v>
      </c>
      <c r="I5001" s="51">
        <f>ROUND(H5001*G5001,2)</f>
        <v>1.29</v>
      </c>
    </row>
    <row r="5002" spans="1:11" s="11" customFormat="1" ht="13.7" customHeight="1">
      <c r="A5002" s="135"/>
      <c r="B5002" s="16"/>
      <c r="C5002" s="16"/>
      <c r="D5002" s="16"/>
      <c r="E5002" s="50" t="s">
        <v>483</v>
      </c>
      <c r="F5002" s="216" t="s">
        <v>464</v>
      </c>
      <c r="G5002" s="147">
        <v>2.5499999999999998E-2</v>
      </c>
      <c r="H5002" s="133" t="s">
        <v>485</v>
      </c>
      <c r="I5002" s="51">
        <f>ROUND(H5002*G5002,2)</f>
        <v>0.37</v>
      </c>
    </row>
    <row r="5003" spans="1:11" s="11" customFormat="1" ht="13.7" customHeight="1">
      <c r="A5003" s="135"/>
      <c r="B5003" s="16"/>
      <c r="C5003" s="16"/>
      <c r="D5003" s="16"/>
      <c r="E5003" s="124"/>
      <c r="F5003" s="177" t="s">
        <v>451</v>
      </c>
      <c r="G5003" s="178"/>
      <c r="H5003" s="179"/>
      <c r="I5003" s="200">
        <f>SUM(I5000:I5002)</f>
        <v>3.55</v>
      </c>
    </row>
    <row r="5004" spans="1:11" s="11" customFormat="1" ht="30" customHeight="1">
      <c r="A5004" s="196">
        <v>4691</v>
      </c>
      <c r="B5004" s="110" t="s">
        <v>421</v>
      </c>
      <c r="C5004" s="110" t="s">
        <v>12</v>
      </c>
      <c r="D5004" s="132">
        <v>87879</v>
      </c>
      <c r="E5004" s="111" t="str">
        <f>VLOOKUP(D5004,SERVIÇOS_AGOST!$A$7:$D$7425,2,0)</f>
        <v>CHAPISCO APLICADO EM ALVENARIAS E ESTRUTURAS DE CONCRETO INTERNAS, COM COLHER DE PEDREIRO.  ARGAMASSA TRAÇO 1:3 COM PREPARO EM BETONEIRA 400L. AF_06/2014</v>
      </c>
      <c r="F5004" s="112" t="str">
        <f>VLOOKUP(D5004,SERVIÇOS_AGOST!$A$7:$D$7425,3,0)</f>
        <v>M2</v>
      </c>
      <c r="G5004" s="129">
        <f>VLOOKUP(D5004,SERVIÇOS_AGOST!$A$7:$D$7425,4,0)</f>
        <v>3.63</v>
      </c>
      <c r="H5004" s="114">
        <v>3.63</v>
      </c>
      <c r="I5004" s="115"/>
    </row>
    <row r="5005" spans="1:11" s="11" customFormat="1" ht="17.649999999999999" customHeight="1">
      <c r="A5005" s="135"/>
      <c r="B5005" s="16"/>
      <c r="C5005" s="16"/>
      <c r="D5005" s="16"/>
      <c r="E5005" s="50" t="s">
        <v>1805</v>
      </c>
      <c r="F5005" s="216" t="s">
        <v>235</v>
      </c>
      <c r="G5005" s="147">
        <v>3.0000000000000001E-3</v>
      </c>
      <c r="H5005" s="119" t="s">
        <v>1806</v>
      </c>
      <c r="I5005" s="51">
        <f>ROUND(H5005*G5005,2)</f>
        <v>1.59</v>
      </c>
    </row>
    <row r="5006" spans="1:11" s="11" customFormat="1" ht="13.7" customHeight="1">
      <c r="A5006" s="135"/>
      <c r="B5006" s="16"/>
      <c r="C5006" s="16"/>
      <c r="D5006" s="16"/>
      <c r="E5006" s="50" t="s">
        <v>539</v>
      </c>
      <c r="F5006" s="216" t="s">
        <v>464</v>
      </c>
      <c r="G5006" s="147">
        <v>6.8099999999999994E-2</v>
      </c>
      <c r="H5006" s="133" t="s">
        <v>540</v>
      </c>
      <c r="I5006" s="51">
        <f>ROUND(H5006*G5006,2)</f>
        <v>1.29</v>
      </c>
    </row>
    <row r="5007" spans="1:11" s="11" customFormat="1" ht="13.7" customHeight="1">
      <c r="A5007" s="135"/>
      <c r="B5007" s="16"/>
      <c r="C5007" s="16"/>
      <c r="D5007" s="16"/>
      <c r="E5007" s="50" t="s">
        <v>483</v>
      </c>
      <c r="F5007" s="216" t="s">
        <v>464</v>
      </c>
      <c r="G5007" s="147">
        <v>2.5499999999999998E-2</v>
      </c>
      <c r="H5007" s="133" t="s">
        <v>485</v>
      </c>
      <c r="I5007" s="51">
        <f>ROUND(H5007*G5007,2)</f>
        <v>0.37</v>
      </c>
    </row>
    <row r="5008" spans="1:11" s="11" customFormat="1" ht="13.7" customHeight="1">
      <c r="A5008" s="135"/>
      <c r="B5008" s="16"/>
      <c r="C5008" s="16"/>
      <c r="D5008" s="16"/>
      <c r="E5008" s="124"/>
      <c r="F5008" s="177" t="s">
        <v>451</v>
      </c>
      <c r="G5008" s="178"/>
      <c r="H5008" s="179"/>
      <c r="I5008" s="200">
        <f>SUM(I5005:I5007)</f>
        <v>3.25</v>
      </c>
    </row>
    <row r="5009" spans="1:9" s="11" customFormat="1" ht="30" customHeight="1">
      <c r="A5009" s="196">
        <v>4692</v>
      </c>
      <c r="B5009" s="110" t="s">
        <v>421</v>
      </c>
      <c r="C5009" s="110" t="s">
        <v>12</v>
      </c>
      <c r="D5009" s="132">
        <v>87882</v>
      </c>
      <c r="E5009" s="111" t="str">
        <f>VLOOKUP(D5009,SERVIÇOS_AGOST!$A$7:$D$7425,2,0)</f>
        <v>CHAPISCO APLICADO NO TETO, COM ROLO PARA TEXTURA ACRÍLICA. ARGAMASSA TRAÇO 1:4 E EMULSÃO POLIMÉRICA (ADESIVO) COM PREPARO EM BETONEIRA 400L. AF_06/2014</v>
      </c>
      <c r="F5009" s="112" t="str">
        <f>VLOOKUP(D5009,SERVIÇOS_AGOST!$A$7:$D$7425,3,0)</f>
        <v>M2</v>
      </c>
      <c r="G5009" s="129">
        <f>VLOOKUP(D5009,SERVIÇOS_AGOST!$A$7:$D$7425,4,0)</f>
        <v>5.89</v>
      </c>
      <c r="H5009" s="114">
        <v>5.89</v>
      </c>
      <c r="I5009" s="115"/>
    </row>
    <row r="5010" spans="1:9" s="11" customFormat="1" ht="25.7" customHeight="1">
      <c r="A5010" s="135"/>
      <c r="B5010" s="16"/>
      <c r="C5010" s="16"/>
      <c r="D5010" s="16"/>
      <c r="E5010" s="50" t="s">
        <v>1807</v>
      </c>
      <c r="F5010" s="216" t="s">
        <v>235</v>
      </c>
      <c r="G5010" s="147">
        <v>1.4E-3</v>
      </c>
      <c r="H5010" s="119" t="s">
        <v>1808</v>
      </c>
      <c r="I5010" s="51">
        <f>ROUND(H5010*G5010,2)</f>
        <v>4.7300000000000004</v>
      </c>
    </row>
    <row r="5011" spans="1:9" s="11" customFormat="1" ht="13.7" customHeight="1">
      <c r="A5011" s="135"/>
      <c r="B5011" s="16"/>
      <c r="C5011" s="16"/>
      <c r="D5011" s="16"/>
      <c r="E5011" s="50" t="s">
        <v>539</v>
      </c>
      <c r="F5011" s="216" t="s">
        <v>464</v>
      </c>
      <c r="G5011" s="147">
        <v>0.03</v>
      </c>
      <c r="H5011" s="133" t="s">
        <v>540</v>
      </c>
      <c r="I5011" s="51">
        <f>ROUND(H5011*G5011,2)</f>
        <v>0.56999999999999995</v>
      </c>
    </row>
    <row r="5012" spans="1:9" s="11" customFormat="1" ht="13.7" customHeight="1">
      <c r="A5012" s="135"/>
      <c r="B5012" s="16"/>
      <c r="C5012" s="16"/>
      <c r="D5012" s="16"/>
      <c r="E5012" s="50" t="s">
        <v>483</v>
      </c>
      <c r="F5012" s="216" t="s">
        <v>464</v>
      </c>
      <c r="G5012" s="147">
        <v>1.46E-2</v>
      </c>
      <c r="H5012" s="133" t="s">
        <v>485</v>
      </c>
      <c r="I5012" s="51">
        <f>ROUND(H5012*G5012,2)</f>
        <v>0.21</v>
      </c>
    </row>
    <row r="5013" spans="1:9" s="11" customFormat="1" ht="13.7" customHeight="1">
      <c r="A5013" s="135"/>
      <c r="B5013" s="16"/>
      <c r="C5013" s="16"/>
      <c r="D5013" s="16"/>
      <c r="E5013" s="124"/>
      <c r="F5013" s="177" t="s">
        <v>451</v>
      </c>
      <c r="G5013" s="178"/>
      <c r="H5013" s="179"/>
      <c r="I5013" s="200">
        <f>SUM(I5010:I5012)</f>
        <v>5.5100000000000007</v>
      </c>
    </row>
    <row r="5014" spans="1:9" s="11" customFormat="1" ht="20.100000000000001" customHeight="1">
      <c r="A5014" s="196">
        <v>4693</v>
      </c>
      <c r="B5014" s="110" t="s">
        <v>421</v>
      </c>
      <c r="C5014" s="110" t="s">
        <v>12</v>
      </c>
      <c r="D5014" s="132">
        <v>87884</v>
      </c>
      <c r="E5014" s="111" t="str">
        <f>VLOOKUP(D5014,SERVIÇOS_AGOST!$A$7:$D$7425,2,0)</f>
        <v>CHAPISCO APLICADO NO TETO, COM ROLO PARA TEXTURA ACRÍLICA. ARGAMASSA INDUSTRIALIZADA COM PREPARO MANUAL. AF_06/2014</v>
      </c>
      <c r="F5014" s="112" t="str">
        <f>VLOOKUP(D5014,SERVIÇOS_AGOST!$A$7:$D$7425,3,0)</f>
        <v>M2</v>
      </c>
      <c r="G5014" s="129">
        <f>VLOOKUP(D5014,SERVIÇOS_AGOST!$A$7:$D$7425,4,0)</f>
        <v>11.9</v>
      </c>
      <c r="H5014" s="114">
        <v>11.9</v>
      </c>
      <c r="I5014" s="115"/>
    </row>
    <row r="5015" spans="1:9" s="11" customFormat="1" ht="13.7" customHeight="1">
      <c r="A5015" s="135"/>
      <c r="B5015" s="16"/>
      <c r="C5015" s="16"/>
      <c r="D5015" s="16"/>
      <c r="E5015" s="50" t="s">
        <v>1809</v>
      </c>
      <c r="F5015" s="216" t="s">
        <v>235</v>
      </c>
      <c r="G5015" s="147">
        <v>1.5E-3</v>
      </c>
      <c r="H5015" s="119" t="s">
        <v>1810</v>
      </c>
      <c r="I5015" s="51">
        <f>ROUND(H5015*G5015,2)</f>
        <v>10.210000000000001</v>
      </c>
    </row>
    <row r="5016" spans="1:9" s="11" customFormat="1" ht="13.7" customHeight="1">
      <c r="A5016" s="135"/>
      <c r="B5016" s="16"/>
      <c r="C5016" s="16"/>
      <c r="D5016" s="16"/>
      <c r="E5016" s="50" t="s">
        <v>539</v>
      </c>
      <c r="F5016" s="216" t="s">
        <v>464</v>
      </c>
      <c r="G5016" s="147">
        <v>3.7999999999999999E-2</v>
      </c>
      <c r="H5016" s="133" t="s">
        <v>540</v>
      </c>
      <c r="I5016" s="51">
        <f>ROUND(H5016*G5016,2)</f>
        <v>0.72</v>
      </c>
    </row>
    <row r="5017" spans="1:9" s="11" customFormat="1" ht="13.7" customHeight="1">
      <c r="A5017" s="135"/>
      <c r="B5017" s="16"/>
      <c r="C5017" s="16"/>
      <c r="D5017" s="16"/>
      <c r="E5017" s="50" t="s">
        <v>483</v>
      </c>
      <c r="F5017" s="216" t="s">
        <v>464</v>
      </c>
      <c r="G5017" s="147">
        <v>1.46E-2</v>
      </c>
      <c r="H5017" s="133" t="s">
        <v>485</v>
      </c>
      <c r="I5017" s="51">
        <f>ROUND(H5017*G5017,2)</f>
        <v>0.21</v>
      </c>
    </row>
    <row r="5018" spans="1:9" s="11" customFormat="1" ht="13.7" customHeight="1">
      <c r="A5018" s="135"/>
      <c r="B5018" s="16"/>
      <c r="C5018" s="16"/>
      <c r="D5018" s="16"/>
      <c r="E5018" s="124"/>
      <c r="F5018" s="177" t="s">
        <v>451</v>
      </c>
      <c r="G5018" s="178"/>
      <c r="H5018" s="179"/>
      <c r="I5018" s="200">
        <f>SUM(I5015:I5017)</f>
        <v>11.140000000000002</v>
      </c>
    </row>
    <row r="5019" spans="1:9" s="11" customFormat="1" ht="20.100000000000001" customHeight="1">
      <c r="A5019" s="196">
        <v>4694</v>
      </c>
      <c r="B5019" s="110" t="s">
        <v>421</v>
      </c>
      <c r="C5019" s="110" t="s">
        <v>12</v>
      </c>
      <c r="D5019" s="132">
        <v>87885</v>
      </c>
      <c r="E5019" s="111" t="str">
        <f>VLOOKUP(D5019,SERVIÇOS_AGOST!$A$7:$D$7425,2,0)</f>
        <v>CHAPISCO APLICADO NO TETO, COM ROLO PARA TEXTURA ACRÍLICA. ARGAMASSA INDUSTRIALIZADA COM PREPARO EM MISTURADOR 300 KG. AF_06/2014</v>
      </c>
      <c r="F5019" s="112" t="str">
        <f>VLOOKUP(D5019,SERVIÇOS_AGOST!$A$7:$D$7425,3,0)</f>
        <v>M2</v>
      </c>
      <c r="G5019" s="129">
        <f>VLOOKUP(D5019,SERVIÇOS_AGOST!$A$7:$D$7425,4,0)</f>
        <v>11.6</v>
      </c>
      <c r="H5019" s="114">
        <v>11.6</v>
      </c>
      <c r="I5019" s="115"/>
    </row>
    <row r="5020" spans="1:9" s="11" customFormat="1" ht="17.649999999999999" customHeight="1">
      <c r="A5020" s="135"/>
      <c r="B5020" s="16"/>
      <c r="C5020" s="16"/>
      <c r="D5020" s="16"/>
      <c r="E5020" s="50" t="s">
        <v>1811</v>
      </c>
      <c r="F5020" s="216" t="s">
        <v>235</v>
      </c>
      <c r="G5020" s="147">
        <v>1.5E-3</v>
      </c>
      <c r="H5020" s="119" t="s">
        <v>1812</v>
      </c>
      <c r="I5020" s="51">
        <f>ROUND(H5020*G5020,2)</f>
        <v>9.8800000000000008</v>
      </c>
    </row>
    <row r="5021" spans="1:9" s="11" customFormat="1" ht="13.7" customHeight="1">
      <c r="A5021" s="135"/>
      <c r="B5021" s="16"/>
      <c r="C5021" s="16"/>
      <c r="D5021" s="16"/>
      <c r="E5021" s="50" t="s">
        <v>539</v>
      </c>
      <c r="F5021" s="216" t="s">
        <v>464</v>
      </c>
      <c r="G5021" s="147">
        <v>3.8899999999999997E-2</v>
      </c>
      <c r="H5021" s="133" t="s">
        <v>540</v>
      </c>
      <c r="I5021" s="51">
        <f>ROUND(H5021*G5021,2)</f>
        <v>0.73</v>
      </c>
    </row>
    <row r="5022" spans="1:9" s="11" customFormat="1" ht="13.7" customHeight="1">
      <c r="A5022" s="135"/>
      <c r="B5022" s="16"/>
      <c r="C5022" s="16"/>
      <c r="D5022" s="16"/>
      <c r="E5022" s="50" t="s">
        <v>483</v>
      </c>
      <c r="F5022" s="216" t="s">
        <v>464</v>
      </c>
      <c r="G5022" s="147">
        <v>1.46E-2</v>
      </c>
      <c r="H5022" s="133" t="s">
        <v>485</v>
      </c>
      <c r="I5022" s="51">
        <f>ROUND(H5022*G5022,2)</f>
        <v>0.21</v>
      </c>
    </row>
    <row r="5023" spans="1:9" s="11" customFormat="1" ht="13.7" customHeight="1">
      <c r="A5023" s="135"/>
      <c r="B5023" s="16"/>
      <c r="C5023" s="16"/>
      <c r="D5023" s="16"/>
      <c r="E5023" s="124"/>
      <c r="F5023" s="177" t="s">
        <v>451</v>
      </c>
      <c r="G5023" s="178"/>
      <c r="H5023" s="179"/>
      <c r="I5023" s="200">
        <f>SUM(I5020:I5022)</f>
        <v>10.820000000000002</v>
      </c>
    </row>
    <row r="5024" spans="1:9" s="11" customFormat="1" ht="39.950000000000003" customHeight="1">
      <c r="A5024" s="196">
        <v>4695</v>
      </c>
      <c r="B5024" s="110" t="s">
        <v>421</v>
      </c>
      <c r="C5024" s="110" t="s">
        <v>12</v>
      </c>
      <c r="D5024" s="132">
        <v>87527</v>
      </c>
      <c r="E5024" s="111" t="str">
        <f>VLOOKUP(D5024,SERVIÇOS_AGOST!$A$7:$D$7425,2,0)</f>
        <v>EMBOÇO, PARA RECEBIMENTO DE CERÂMICA, EM ARGAMASSA TRAÇO 1:2:8, PREPARO MECÂNICO COM BETONEIRA 400L, APLICADO MANUALMENTE EM FACES INTERNAS DE PAREDES, PARA AMBIENTE COM ÁREA MENOR QUE 5M2, ESPESSURA DE 20MM, COM EXECUÇÃO DE TALISCAS. AF_06/2014</v>
      </c>
      <c r="F5024" s="112" t="str">
        <f>VLOOKUP(D5024,SERVIÇOS_AGOST!$A$7:$D$7425,3,0)</f>
        <v>M2</v>
      </c>
      <c r="G5024" s="129">
        <f>VLOOKUP(D5024,SERVIÇOS_AGOST!$A$7:$D$7425,4,0)</f>
        <v>32.36</v>
      </c>
      <c r="H5024" s="114">
        <v>32.36</v>
      </c>
      <c r="I5024" s="115"/>
    </row>
    <row r="5025" spans="1:9" s="11" customFormat="1" ht="25.7" customHeight="1">
      <c r="A5025" s="135"/>
      <c r="B5025" s="16"/>
      <c r="C5025" s="16"/>
      <c r="D5025" s="16"/>
      <c r="E5025" s="50" t="s">
        <v>1649</v>
      </c>
      <c r="F5025" s="216" t="s">
        <v>235</v>
      </c>
      <c r="G5025" s="147">
        <v>3.4000000000000002E-2</v>
      </c>
      <c r="H5025" s="119" t="s">
        <v>1650</v>
      </c>
      <c r="I5025" s="51">
        <f>ROUND(H5025*G5025,2)</f>
        <v>17.39</v>
      </c>
    </row>
    <row r="5026" spans="1:9" s="11" customFormat="1" ht="13.7" customHeight="1">
      <c r="A5026" s="135"/>
      <c r="B5026" s="16"/>
      <c r="C5026" s="16"/>
      <c r="D5026" s="16"/>
      <c r="E5026" s="50" t="s">
        <v>539</v>
      </c>
      <c r="F5026" s="216" t="s">
        <v>464</v>
      </c>
      <c r="G5026" s="147">
        <v>0.5</v>
      </c>
      <c r="H5026" s="133" t="s">
        <v>540</v>
      </c>
      <c r="I5026" s="51">
        <f>ROUND(H5026*G5026,2)</f>
        <v>9.44</v>
      </c>
    </row>
    <row r="5027" spans="1:9" s="11" customFormat="1" ht="13.7" customHeight="1">
      <c r="A5027" s="135"/>
      <c r="B5027" s="16"/>
      <c r="C5027" s="16"/>
      <c r="D5027" s="16"/>
      <c r="E5027" s="50" t="s">
        <v>483</v>
      </c>
      <c r="F5027" s="216" t="s">
        <v>464</v>
      </c>
      <c r="G5027" s="147">
        <v>0.15</v>
      </c>
      <c r="H5027" s="133" t="s">
        <v>485</v>
      </c>
      <c r="I5027" s="51">
        <f>ROUND(H5027*G5027,2)</f>
        <v>2.17</v>
      </c>
    </row>
    <row r="5028" spans="1:9" s="11" customFormat="1" ht="13.7" customHeight="1">
      <c r="A5028" s="135"/>
      <c r="B5028" s="16"/>
      <c r="C5028" s="16"/>
      <c r="D5028" s="16"/>
      <c r="E5028" s="124"/>
      <c r="F5028" s="177" t="s">
        <v>451</v>
      </c>
      <c r="G5028" s="178"/>
      <c r="H5028" s="179"/>
      <c r="I5028" s="200">
        <f>SUM(I5025:I5027)</f>
        <v>29</v>
      </c>
    </row>
    <row r="5029" spans="1:9" s="11" customFormat="1" ht="39.950000000000003" customHeight="1">
      <c r="A5029" s="196">
        <v>4696</v>
      </c>
      <c r="B5029" s="110" t="s">
        <v>421</v>
      </c>
      <c r="C5029" s="110" t="s">
        <v>12</v>
      </c>
      <c r="D5029" s="132">
        <v>87528</v>
      </c>
      <c r="E5029" s="111" t="str">
        <f>VLOOKUP(D5029,SERVIÇOS_AGOST!$A$7:$D$7425,2,0)</f>
        <v>EMBOÇO, PARA RECEBIMENTO DE CERÂMICA, EM ARGAMASSA TRAÇO 1:2:8, PREPARO MANUAL, APLICADO MANUALMENTE EM FACES INTERNAS DE PAREDES, PARA AMBIENTE COM ÁREA MENOR QUE 5M2, ESPESSURA DE 20MM, COM EXECUÇÃO DE TALISCAS. AF_06/2014</v>
      </c>
      <c r="F5029" s="112" t="str">
        <f>VLOOKUP(D5029,SERVIÇOS_AGOST!$A$7:$D$7425,3,0)</f>
        <v>M2</v>
      </c>
      <c r="G5029" s="129">
        <f>VLOOKUP(D5029,SERVIÇOS_AGOST!$A$7:$D$7425,4,0)</f>
        <v>35.43</v>
      </c>
      <c r="H5029" s="114">
        <v>35.43</v>
      </c>
      <c r="I5029" s="115"/>
    </row>
    <row r="5030" spans="1:9" s="11" customFormat="1" ht="25.7" customHeight="1">
      <c r="A5030" s="135"/>
      <c r="B5030" s="16"/>
      <c r="C5030" s="16"/>
      <c r="D5030" s="16"/>
      <c r="E5030" s="50" t="s">
        <v>1651</v>
      </c>
      <c r="F5030" s="216" t="s">
        <v>235</v>
      </c>
      <c r="G5030" s="147">
        <v>3.2000000000000001E-2</v>
      </c>
      <c r="H5030" s="119" t="s">
        <v>1652</v>
      </c>
      <c r="I5030" s="51">
        <f>ROUND(H5030*G5030,2)</f>
        <v>19.47</v>
      </c>
    </row>
    <row r="5031" spans="1:9" s="11" customFormat="1" ht="13.7" customHeight="1">
      <c r="A5031" s="135"/>
      <c r="B5031" s="16"/>
      <c r="C5031" s="16"/>
      <c r="D5031" s="16"/>
      <c r="E5031" s="50" t="s">
        <v>539</v>
      </c>
      <c r="F5031" s="216" t="s">
        <v>464</v>
      </c>
      <c r="G5031" s="147">
        <v>0.5</v>
      </c>
      <c r="H5031" s="133" t="s">
        <v>540</v>
      </c>
      <c r="I5031" s="51">
        <f>ROUND(H5031*G5031,2)</f>
        <v>9.44</v>
      </c>
    </row>
    <row r="5032" spans="1:9" s="11" customFormat="1" ht="13.7" customHeight="1">
      <c r="A5032" s="135"/>
      <c r="B5032" s="16"/>
      <c r="C5032" s="16"/>
      <c r="D5032" s="16"/>
      <c r="E5032" s="50" t="s">
        <v>483</v>
      </c>
      <c r="F5032" s="216" t="s">
        <v>464</v>
      </c>
      <c r="G5032" s="147">
        <v>0.15</v>
      </c>
      <c r="H5032" s="133" t="s">
        <v>485</v>
      </c>
      <c r="I5032" s="51">
        <f>ROUND(H5032*G5032,2)</f>
        <v>2.17</v>
      </c>
    </row>
    <row r="5033" spans="1:9" s="11" customFormat="1" ht="13.7" customHeight="1">
      <c r="A5033" s="135"/>
      <c r="B5033" s="16"/>
      <c r="C5033" s="16"/>
      <c r="D5033" s="16"/>
      <c r="E5033" s="124"/>
      <c r="F5033" s="177" t="s">
        <v>451</v>
      </c>
      <c r="G5033" s="178"/>
      <c r="H5033" s="179"/>
      <c r="I5033" s="200">
        <f>SUM(I5030:I5032)</f>
        <v>31.08</v>
      </c>
    </row>
    <row r="5034" spans="1:9" s="11" customFormat="1" ht="39.950000000000003" customHeight="1">
      <c r="A5034" s="196">
        <v>4697</v>
      </c>
      <c r="B5034" s="110" t="s">
        <v>421</v>
      </c>
      <c r="C5034" s="110" t="s">
        <v>12</v>
      </c>
      <c r="D5034" s="132">
        <v>87529</v>
      </c>
      <c r="E5034" s="111" t="str">
        <f>VLOOKUP(D5034,SERVIÇOS_AGOST!$A$7:$D$7425,2,0)</f>
        <v>MASSA ÚNICA, PARA RECEBIMENTO DE PINTURA, EM ARGAMASSA TRAÇO 1:2:8, PREPARO MECÂNICO COM BETONEIRA 400L, APLICADA MANUALMENTE EM FACES INTERNAS DE PAREDES, ESPESSURA DE 20MM, COM EXECUÇÃO DE TALISCAS. AF_06/2014</v>
      </c>
      <c r="F5034" s="112" t="str">
        <f>VLOOKUP(D5034,SERVIÇOS_AGOST!$A$7:$D$7425,3,0)</f>
        <v>M2</v>
      </c>
      <c r="G5034" s="129">
        <f>VLOOKUP(D5034,SERVIÇOS_AGOST!$A$7:$D$7425,4,0)</f>
        <v>29.7</v>
      </c>
      <c r="H5034" s="114">
        <v>29.7</v>
      </c>
      <c r="I5034" s="115"/>
    </row>
    <row r="5035" spans="1:9" s="11" customFormat="1" ht="25.7" customHeight="1">
      <c r="A5035" s="135"/>
      <c r="B5035" s="16"/>
      <c r="C5035" s="16"/>
      <c r="D5035" s="16"/>
      <c r="E5035" s="50" t="s">
        <v>1649</v>
      </c>
      <c r="F5035" s="216" t="s">
        <v>235</v>
      </c>
      <c r="G5035" s="147">
        <v>3.2000000000000001E-2</v>
      </c>
      <c r="H5035" s="119" t="s">
        <v>1650</v>
      </c>
      <c r="I5035" s="51">
        <f>ROUND(H5035*G5035,2)</f>
        <v>16.37</v>
      </c>
    </row>
    <row r="5036" spans="1:9" s="11" customFormat="1" ht="13.7" customHeight="1">
      <c r="A5036" s="135"/>
      <c r="B5036" s="16"/>
      <c r="C5036" s="16"/>
      <c r="D5036" s="16"/>
      <c r="E5036" s="50" t="s">
        <v>539</v>
      </c>
      <c r="F5036" s="216" t="s">
        <v>464</v>
      </c>
      <c r="G5036" s="147">
        <v>0.4</v>
      </c>
      <c r="H5036" s="133" t="s">
        <v>540</v>
      </c>
      <c r="I5036" s="51">
        <f>ROUND(H5036*G5036,2)</f>
        <v>7.55</v>
      </c>
    </row>
    <row r="5037" spans="1:9" s="11" customFormat="1" ht="13.7" customHeight="1">
      <c r="A5037" s="135"/>
      <c r="B5037" s="16"/>
      <c r="C5037" s="16"/>
      <c r="D5037" s="16"/>
      <c r="E5037" s="50" t="s">
        <v>483</v>
      </c>
      <c r="F5037" s="216" t="s">
        <v>464</v>
      </c>
      <c r="G5037" s="147">
        <v>0.15</v>
      </c>
      <c r="H5037" s="133" t="s">
        <v>485</v>
      </c>
      <c r="I5037" s="51">
        <f>ROUND(H5037*G5037,2)</f>
        <v>2.17</v>
      </c>
    </row>
    <row r="5038" spans="1:9" s="11" customFormat="1" ht="13.7" customHeight="1">
      <c r="A5038" s="135"/>
      <c r="B5038" s="16"/>
      <c r="C5038" s="16"/>
      <c r="D5038" s="16"/>
      <c r="E5038" s="124"/>
      <c r="F5038" s="177" t="s">
        <v>451</v>
      </c>
      <c r="G5038" s="178"/>
      <c r="H5038" s="179"/>
      <c r="I5038" s="200">
        <f>SUM(I5035:I5037)</f>
        <v>26.090000000000003</v>
      </c>
    </row>
    <row r="5039" spans="1:9" s="11" customFormat="1" ht="30" customHeight="1">
      <c r="A5039" s="196">
        <v>4698</v>
      </c>
      <c r="B5039" s="110" t="s">
        <v>421</v>
      </c>
      <c r="C5039" s="110" t="s">
        <v>12</v>
      </c>
      <c r="D5039" s="132">
        <v>87530</v>
      </c>
      <c r="E5039" s="111" t="str">
        <f>VLOOKUP(D5039,SERVIÇOS_AGOST!$A$7:$D$7425,2,0)</f>
        <v>MASSA ÚNICA, PARA RECEBIMENTO DE PINTURA, EM ARGAMASSA TRAÇO 1:2:8, PREPARO MANUAL, APLICADA MANUALMENTE EM FACES INTERNAS DE PAREDES, ESPESSURA DE 20MM, COM EXECUÇÃO DE TALISCAS. AF_06/2014</v>
      </c>
      <c r="F5039" s="112" t="str">
        <f>VLOOKUP(D5039,SERVIÇOS_AGOST!$A$7:$D$7425,3,0)</f>
        <v>M2</v>
      </c>
      <c r="G5039" s="129">
        <f>VLOOKUP(D5039,SERVIÇOS_AGOST!$A$7:$D$7425,4,0)</f>
        <v>32.770000000000003</v>
      </c>
      <c r="H5039" s="114">
        <v>32.770000000000003</v>
      </c>
      <c r="I5039" s="115"/>
    </row>
    <row r="5040" spans="1:9" s="11" customFormat="1" ht="25.7" customHeight="1">
      <c r="A5040" s="135"/>
      <c r="B5040" s="16"/>
      <c r="C5040" s="16"/>
      <c r="D5040" s="16"/>
      <c r="E5040" s="50" t="s">
        <v>1651</v>
      </c>
      <c r="F5040" s="216" t="s">
        <v>235</v>
      </c>
      <c r="G5040" s="147">
        <v>3.1E-2</v>
      </c>
      <c r="H5040" s="119" t="s">
        <v>1652</v>
      </c>
      <c r="I5040" s="51">
        <f>ROUND(H5040*G5040,2)</f>
        <v>18.86</v>
      </c>
    </row>
    <row r="5041" spans="1:9" s="11" customFormat="1" ht="13.7" customHeight="1">
      <c r="A5041" s="135"/>
      <c r="B5041" s="16"/>
      <c r="C5041" s="16"/>
      <c r="D5041" s="16"/>
      <c r="E5041" s="50" t="s">
        <v>539</v>
      </c>
      <c r="F5041" s="216" t="s">
        <v>464</v>
      </c>
      <c r="G5041" s="147">
        <v>0.42</v>
      </c>
      <c r="H5041" s="133" t="s">
        <v>540</v>
      </c>
      <c r="I5041" s="51">
        <f>ROUND(H5041*G5041,2)</f>
        <v>7.93</v>
      </c>
    </row>
    <row r="5042" spans="1:9" s="11" customFormat="1" ht="13.7" customHeight="1">
      <c r="A5042" s="135"/>
      <c r="B5042" s="16"/>
      <c r="C5042" s="16"/>
      <c r="D5042" s="16"/>
      <c r="E5042" s="50" t="s">
        <v>483</v>
      </c>
      <c r="F5042" s="216" t="s">
        <v>464</v>
      </c>
      <c r="G5042" s="147">
        <v>0.12</v>
      </c>
      <c r="H5042" s="133" t="s">
        <v>485</v>
      </c>
      <c r="I5042" s="51">
        <f>ROUND(H5042*G5042,2)</f>
        <v>1.74</v>
      </c>
    </row>
    <row r="5043" spans="1:9" s="11" customFormat="1" ht="13.7" customHeight="1">
      <c r="A5043" s="135"/>
      <c r="B5043" s="16"/>
      <c r="C5043" s="16"/>
      <c r="D5043" s="16"/>
      <c r="E5043" s="124"/>
      <c r="F5043" s="177" t="s">
        <v>451</v>
      </c>
      <c r="G5043" s="178"/>
      <c r="H5043" s="179"/>
      <c r="I5043" s="200">
        <f>SUM(I5040:I5042)</f>
        <v>28.529999999999998</v>
      </c>
    </row>
    <row r="5044" spans="1:9" s="11" customFormat="1" ht="39.950000000000003" customHeight="1">
      <c r="A5044" s="196">
        <v>4699</v>
      </c>
      <c r="B5044" s="110" t="s">
        <v>421</v>
      </c>
      <c r="C5044" s="110" t="s">
        <v>12</v>
      </c>
      <c r="D5044" s="132">
        <v>87531</v>
      </c>
      <c r="E5044" s="111" t="str">
        <f>VLOOKUP(D5044,SERVIÇOS_AGOST!$A$7:$D$7425,2,0)</f>
        <v>EMBOÇO, PARA RECEBIMENTO DE CERÂMICA, EM ARGAMASSA TRAÇO 1:2:8, PREPARO MECÂNICO COM BETONEIRA 400L, APLICADO MANUALMENTE EM FACES INTERNAS DE PAREDES, PARA AMBIENTE COM ÁREA ENTRE 5M2 E 10M2, ESPESSURA DE 20MM, COM EXECUÇÃO DE TALISCAS. AF_06/2014</v>
      </c>
      <c r="F5044" s="112" t="str">
        <f>VLOOKUP(D5044,SERVIÇOS_AGOST!$A$7:$D$7425,3,0)</f>
        <v>M2</v>
      </c>
      <c r="G5044" s="129">
        <f>VLOOKUP(D5044,SERVIÇOS_AGOST!$A$7:$D$7425,4,0)</f>
        <v>28.76</v>
      </c>
      <c r="H5044" s="114">
        <v>28.76</v>
      </c>
      <c r="I5044" s="115"/>
    </row>
    <row r="5045" spans="1:9" s="11" customFormat="1" ht="25.7" customHeight="1">
      <c r="A5045" s="135"/>
      <c r="B5045" s="16"/>
      <c r="C5045" s="16"/>
      <c r="D5045" s="16"/>
      <c r="E5045" s="50" t="s">
        <v>1649</v>
      </c>
      <c r="F5045" s="216" t="s">
        <v>235</v>
      </c>
      <c r="G5045" s="147">
        <v>3.2000000000000001E-2</v>
      </c>
      <c r="H5045" s="119" t="s">
        <v>1650</v>
      </c>
      <c r="I5045" s="51">
        <f>ROUND(H5045*G5045,2)</f>
        <v>16.37</v>
      </c>
    </row>
    <row r="5046" spans="1:9" s="11" customFormat="1" ht="13.7" customHeight="1">
      <c r="A5046" s="135"/>
      <c r="B5046" s="16"/>
      <c r="C5046" s="16"/>
      <c r="D5046" s="16"/>
      <c r="E5046" s="50" t="s">
        <v>539</v>
      </c>
      <c r="F5046" s="216" t="s">
        <v>464</v>
      </c>
      <c r="G5046" s="147">
        <v>0.4</v>
      </c>
      <c r="H5046" s="133" t="s">
        <v>540</v>
      </c>
      <c r="I5046" s="51">
        <f>ROUND(H5046*G5046,2)</f>
        <v>7.55</v>
      </c>
    </row>
    <row r="5047" spans="1:9" s="11" customFormat="1" ht="13.7" customHeight="1">
      <c r="A5047" s="135"/>
      <c r="B5047" s="16"/>
      <c r="C5047" s="16"/>
      <c r="D5047" s="16"/>
      <c r="E5047" s="50" t="s">
        <v>483</v>
      </c>
      <c r="F5047" s="216" t="s">
        <v>464</v>
      </c>
      <c r="G5047" s="147">
        <v>0.1</v>
      </c>
      <c r="H5047" s="133" t="s">
        <v>485</v>
      </c>
      <c r="I5047" s="51">
        <f>ROUND(H5047*G5047,2)</f>
        <v>1.45</v>
      </c>
    </row>
    <row r="5048" spans="1:9" s="11" customFormat="1" ht="13.7" customHeight="1">
      <c r="A5048" s="135"/>
      <c r="B5048" s="16"/>
      <c r="C5048" s="16"/>
      <c r="D5048" s="16"/>
      <c r="E5048" s="124"/>
      <c r="F5048" s="177" t="s">
        <v>451</v>
      </c>
      <c r="G5048" s="178"/>
      <c r="H5048" s="179"/>
      <c r="I5048" s="200">
        <f>SUM(I5045:I5047)</f>
        <v>25.37</v>
      </c>
    </row>
    <row r="5049" spans="1:9" s="11" customFormat="1" ht="39.950000000000003" customHeight="1">
      <c r="A5049" s="196">
        <v>4700</v>
      </c>
      <c r="B5049" s="110" t="s">
        <v>421</v>
      </c>
      <c r="C5049" s="110" t="s">
        <v>12</v>
      </c>
      <c r="D5049" s="132">
        <v>87532</v>
      </c>
      <c r="E5049" s="111" t="str">
        <f>VLOOKUP(D5049,SERVIÇOS_AGOST!$A$7:$D$7425,2,0)</f>
        <v>EMBOÇO, PARA RECEBIMENTO DE CERÂMICA, EM ARGAMASSA TRAÇO 1:2:8, PREPARO MANUAL, APLICADO MANUALMENTE EM FACES INTERNAS DE PAREDES, PARA AMBIENTE COM ÁREA  ENTRE 5M2 E 10M2, ESPESSURA DE 20MM, COM EXECUÇÃO DE TALISCAS. AF_06/2014</v>
      </c>
      <c r="F5049" s="112" t="str">
        <f>VLOOKUP(D5049,SERVIÇOS_AGOST!$A$7:$D$7425,3,0)</f>
        <v>M2</v>
      </c>
      <c r="G5049" s="129">
        <f>VLOOKUP(D5049,SERVIÇOS_AGOST!$A$7:$D$7425,4,0)</f>
        <v>31.83</v>
      </c>
      <c r="H5049" s="114">
        <v>31.83</v>
      </c>
      <c r="I5049" s="115"/>
    </row>
    <row r="5050" spans="1:9" s="11" customFormat="1" ht="25.7" customHeight="1">
      <c r="A5050" s="135"/>
      <c r="B5050" s="16"/>
      <c r="C5050" s="16"/>
      <c r="D5050" s="16"/>
      <c r="E5050" s="50" t="s">
        <v>1651</v>
      </c>
      <c r="F5050" s="216" t="s">
        <v>235</v>
      </c>
      <c r="G5050" s="147">
        <v>3.2000000000000001E-2</v>
      </c>
      <c r="H5050" s="119" t="s">
        <v>1652</v>
      </c>
      <c r="I5050" s="51">
        <f>ROUND(H5050*G5050,2)</f>
        <v>19.47</v>
      </c>
    </row>
    <row r="5051" spans="1:9" s="11" customFormat="1" ht="13.7" customHeight="1">
      <c r="A5051" s="135"/>
      <c r="B5051" s="16"/>
      <c r="C5051" s="16"/>
      <c r="D5051" s="16"/>
      <c r="E5051" s="50" t="s">
        <v>539</v>
      </c>
      <c r="F5051" s="216" t="s">
        <v>464</v>
      </c>
      <c r="G5051" s="147">
        <v>0.4</v>
      </c>
      <c r="H5051" s="133" t="s">
        <v>540</v>
      </c>
      <c r="I5051" s="51">
        <f>ROUND(H5051*G5051,2)</f>
        <v>7.55</v>
      </c>
    </row>
    <row r="5052" spans="1:9" s="11" customFormat="1" ht="13.7" customHeight="1">
      <c r="A5052" s="135"/>
      <c r="B5052" s="16"/>
      <c r="C5052" s="16"/>
      <c r="D5052" s="16"/>
      <c r="E5052" s="50" t="s">
        <v>483</v>
      </c>
      <c r="F5052" s="216" t="s">
        <v>464</v>
      </c>
      <c r="G5052" s="147">
        <v>0.1</v>
      </c>
      <c r="H5052" s="133" t="s">
        <v>485</v>
      </c>
      <c r="I5052" s="51">
        <f>ROUND(H5052*G5052,2)</f>
        <v>1.45</v>
      </c>
    </row>
    <row r="5053" spans="1:9" s="11" customFormat="1" ht="13.7" customHeight="1">
      <c r="A5053" s="135"/>
      <c r="B5053" s="16"/>
      <c r="C5053" s="16"/>
      <c r="D5053" s="16"/>
      <c r="E5053" s="124"/>
      <c r="F5053" s="177" t="s">
        <v>451</v>
      </c>
      <c r="G5053" s="178"/>
      <c r="H5053" s="179"/>
      <c r="I5053" s="200">
        <f>SUM(I5050:I5052)</f>
        <v>28.47</v>
      </c>
    </row>
    <row r="5054" spans="1:9" s="11" customFormat="1" ht="39.950000000000003" customHeight="1">
      <c r="A5054" s="196">
        <v>4701</v>
      </c>
      <c r="B5054" s="110" t="s">
        <v>421</v>
      </c>
      <c r="C5054" s="110" t="s">
        <v>12</v>
      </c>
      <c r="D5054" s="132">
        <v>87535</v>
      </c>
      <c r="E5054" s="111" t="str">
        <f>VLOOKUP(D5054,SERVIÇOS_AGOST!$A$7:$D$7425,2,0)</f>
        <v>EMBOÇO, PARA RECEBIMENTO DE CERÂMICA, EM ARGAMASSA TRAÇO 1:2:8, PREPARO MECÂNICO COM BETONEIRA 400L, APLICADO MANUALMENTE EM FACES INTERNAS DE PAREDES, PARA AMBIENTE COM ÁREA  MAIOR QUE 10M2, ESPESSURA DE 20MM, COM EXECUÇÃO DE TALISCAS. AF_06/2014</v>
      </c>
      <c r="F5054" s="112" t="str">
        <f>VLOOKUP(D5054,SERVIÇOS_AGOST!$A$7:$D$7425,3,0)</f>
        <v>M2</v>
      </c>
      <c r="G5054" s="129">
        <f>VLOOKUP(D5054,SERVIÇOS_AGOST!$A$7:$D$7425,4,0)</f>
        <v>26.1</v>
      </c>
      <c r="H5054" s="114">
        <v>26.1</v>
      </c>
      <c r="I5054" s="115"/>
    </row>
    <row r="5055" spans="1:9" s="11" customFormat="1" ht="25.7" customHeight="1">
      <c r="A5055" s="135"/>
      <c r="B5055" s="16"/>
      <c r="C5055" s="16"/>
      <c r="D5055" s="16"/>
      <c r="E5055" s="50" t="s">
        <v>1649</v>
      </c>
      <c r="F5055" s="216" t="s">
        <v>235</v>
      </c>
      <c r="G5055" s="147">
        <v>3.2000000000000001E-2</v>
      </c>
      <c r="H5055" s="119" t="s">
        <v>1650</v>
      </c>
      <c r="I5055" s="51">
        <f>ROUND(H5055*G5055,2)</f>
        <v>16.37</v>
      </c>
    </row>
    <row r="5056" spans="1:9" s="11" customFormat="1" ht="13.7" customHeight="1">
      <c r="A5056" s="135"/>
      <c r="B5056" s="16"/>
      <c r="C5056" s="16"/>
      <c r="D5056" s="16"/>
      <c r="E5056" s="50" t="s">
        <v>539</v>
      </c>
      <c r="F5056" s="216" t="s">
        <v>464</v>
      </c>
      <c r="G5056" s="147">
        <v>0.3</v>
      </c>
      <c r="H5056" s="133" t="s">
        <v>540</v>
      </c>
      <c r="I5056" s="51">
        <f>ROUND(H5056*G5056,2)</f>
        <v>5.66</v>
      </c>
    </row>
    <row r="5057" spans="1:9" s="11" customFormat="1" ht="13.7" customHeight="1">
      <c r="A5057" s="135"/>
      <c r="B5057" s="16"/>
      <c r="C5057" s="16"/>
      <c r="D5057" s="16"/>
      <c r="E5057" s="50" t="s">
        <v>483</v>
      </c>
      <c r="F5057" s="216" t="s">
        <v>464</v>
      </c>
      <c r="G5057" s="147">
        <v>0.1</v>
      </c>
      <c r="H5057" s="133" t="s">
        <v>485</v>
      </c>
      <c r="I5057" s="51">
        <f>ROUND(H5057*G5057,2)</f>
        <v>1.45</v>
      </c>
    </row>
    <row r="5058" spans="1:9" s="11" customFormat="1" ht="13.7" customHeight="1">
      <c r="A5058" s="135"/>
      <c r="B5058" s="16"/>
      <c r="C5058" s="16"/>
      <c r="D5058" s="16"/>
      <c r="E5058" s="124"/>
      <c r="F5058" s="177" t="s">
        <v>451</v>
      </c>
      <c r="G5058" s="178"/>
      <c r="H5058" s="179"/>
      <c r="I5058" s="200">
        <f>SUM(I5055:I5057)</f>
        <v>23.48</v>
      </c>
    </row>
    <row r="5059" spans="1:9" s="11" customFormat="1" ht="39.950000000000003" customHeight="1">
      <c r="A5059" s="196">
        <v>4702</v>
      </c>
      <c r="B5059" s="15" t="s">
        <v>421</v>
      </c>
      <c r="C5059" s="110" t="s">
        <v>12</v>
      </c>
      <c r="D5059" s="132">
        <v>87536</v>
      </c>
      <c r="E5059" s="111" t="str">
        <f>VLOOKUP(D5059,SERVIÇOS_AGOST!$A$7:$D$7425,2,0)</f>
        <v>EMBOÇO, PARA RECEBIMENTO DE CERÂMICA, EM ARGAMASSA TRAÇO 1:2:8, PREPARO MANUAL, APLICADO MANUALMENTE EM FACES INTERNAS DE PAREDES, PARA AMBIENTE COM ÁREA  MAIOR QUE 10M2, ESPESSURA DE 20MM, COM EXECUÇÃO DE TALISCAS. AF_06/2014</v>
      </c>
      <c r="F5059" s="112" t="str">
        <f>VLOOKUP(D5059,SERVIÇOS_AGOST!$A$7:$D$7425,3,0)</f>
        <v>M2</v>
      </c>
      <c r="G5059" s="129">
        <f>VLOOKUP(D5059,SERVIÇOS_AGOST!$A$7:$D$7425,4,0)</f>
        <v>29.17</v>
      </c>
      <c r="H5059" s="114">
        <v>29.17</v>
      </c>
      <c r="I5059" s="115"/>
    </row>
    <row r="5060" spans="1:9" s="11" customFormat="1" ht="25.7" customHeight="1">
      <c r="A5060" s="135"/>
      <c r="B5060" s="16"/>
      <c r="C5060" s="16"/>
      <c r="D5060" s="16"/>
      <c r="E5060" s="50" t="s">
        <v>1651</v>
      </c>
      <c r="F5060" s="216" t="s">
        <v>235</v>
      </c>
      <c r="G5060" s="147">
        <v>3.5000000000000003E-2</v>
      </c>
      <c r="H5060" s="119" t="s">
        <v>1652</v>
      </c>
      <c r="I5060" s="51">
        <f>ROUND(H5060*G5060,2)</f>
        <v>21.29</v>
      </c>
    </row>
    <row r="5061" spans="1:9" s="11" customFormat="1" ht="13.7" customHeight="1">
      <c r="A5061" s="135"/>
      <c r="B5061" s="16"/>
      <c r="C5061" s="16"/>
      <c r="D5061" s="16"/>
      <c r="E5061" s="50" t="s">
        <v>539</v>
      </c>
      <c r="F5061" s="216" t="s">
        <v>464</v>
      </c>
      <c r="G5061" s="147">
        <v>0.2</v>
      </c>
      <c r="H5061" s="133" t="s">
        <v>540</v>
      </c>
      <c r="I5061" s="51">
        <f>ROUND(H5061*G5061,2)</f>
        <v>3.77</v>
      </c>
    </row>
    <row r="5062" spans="1:9" s="11" customFormat="1" ht="13.7" customHeight="1">
      <c r="A5062" s="135"/>
      <c r="B5062" s="16"/>
      <c r="C5062" s="16"/>
      <c r="D5062" s="16"/>
      <c r="E5062" s="50" t="s">
        <v>483</v>
      </c>
      <c r="F5062" s="216" t="s">
        <v>464</v>
      </c>
      <c r="G5062" s="147">
        <v>0.1</v>
      </c>
      <c r="H5062" s="133" t="s">
        <v>485</v>
      </c>
      <c r="I5062" s="51">
        <f>ROUND(H5062*G5062,2)</f>
        <v>1.45</v>
      </c>
    </row>
    <row r="5063" spans="1:9" s="11" customFormat="1" ht="13.7" customHeight="1">
      <c r="A5063" s="135"/>
      <c r="B5063" s="16"/>
      <c r="C5063" s="16"/>
      <c r="D5063" s="16"/>
      <c r="E5063" s="124"/>
      <c r="F5063" s="177" t="s">
        <v>451</v>
      </c>
      <c r="G5063" s="178"/>
      <c r="H5063" s="179"/>
      <c r="I5063" s="200">
        <f>SUM(I5060:I5062)</f>
        <v>26.509999999999998</v>
      </c>
    </row>
    <row r="5064" spans="1:9" s="11" customFormat="1" ht="39.950000000000003" customHeight="1">
      <c r="A5064" s="196">
        <v>4703</v>
      </c>
      <c r="B5064" s="110" t="s">
        <v>421</v>
      </c>
      <c r="C5064" s="110" t="s">
        <v>12</v>
      </c>
      <c r="D5064" s="132">
        <v>87537</v>
      </c>
      <c r="E5064" s="111" t="str">
        <f>VLOOKUP(D5064,SERVIÇOS_AGOST!$A$7:$D$7425,2,0)</f>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
      <c r="F5064" s="112" t="str">
        <f>VLOOKUP(D5064,SERVIÇOS_AGOST!$A$7:$D$7425,3,0)</f>
        <v>M2</v>
      </c>
      <c r="G5064" s="129">
        <f>VLOOKUP(D5064,SERVIÇOS_AGOST!$A$7:$D$7425,4,0)</f>
        <v>98.66</v>
      </c>
      <c r="H5064" s="114">
        <v>98.66</v>
      </c>
      <c r="I5064" s="115"/>
    </row>
    <row r="5065" spans="1:9" s="11" customFormat="1" ht="17.649999999999999" customHeight="1">
      <c r="A5065" s="135"/>
      <c r="B5065" s="16"/>
      <c r="C5065" s="16"/>
      <c r="D5065" s="16"/>
      <c r="E5065" s="50" t="s">
        <v>1813</v>
      </c>
      <c r="F5065" s="216" t="s">
        <v>235</v>
      </c>
      <c r="G5065" s="147">
        <v>3.7600000000000001E-2</v>
      </c>
      <c r="H5065" s="119" t="s">
        <v>1814</v>
      </c>
      <c r="I5065" s="51">
        <f>ROUND(H5065*G5065,2)</f>
        <v>80.17</v>
      </c>
    </row>
    <row r="5066" spans="1:9" s="11" customFormat="1" ht="13.7" customHeight="1">
      <c r="A5066" s="135"/>
      <c r="B5066" s="16"/>
      <c r="C5066" s="16"/>
      <c r="D5066" s="16"/>
      <c r="E5066" s="50" t="s">
        <v>539</v>
      </c>
      <c r="F5066" s="216" t="s">
        <v>464</v>
      </c>
      <c r="G5066" s="147">
        <v>0.54</v>
      </c>
      <c r="H5066" s="133" t="s">
        <v>540</v>
      </c>
      <c r="I5066" s="51">
        <f>ROUND(H5066*G5066,2)</f>
        <v>10.19</v>
      </c>
    </row>
    <row r="5067" spans="1:9" s="11" customFormat="1" ht="13.7" customHeight="1">
      <c r="A5067" s="135"/>
      <c r="B5067" s="16"/>
      <c r="C5067" s="16"/>
      <c r="D5067" s="16"/>
      <c r="E5067" s="50" t="s">
        <v>483</v>
      </c>
      <c r="F5067" s="216" t="s">
        <v>464</v>
      </c>
      <c r="G5067" s="147">
        <v>6.7000000000000004E-2</v>
      </c>
      <c r="H5067" s="133" t="s">
        <v>485</v>
      </c>
      <c r="I5067" s="51">
        <f>ROUND(H5067*G5067,2)</f>
        <v>0.97</v>
      </c>
    </row>
    <row r="5068" spans="1:9" s="11" customFormat="1" ht="13.7" customHeight="1">
      <c r="A5068" s="135"/>
      <c r="B5068" s="16"/>
      <c r="C5068" s="16"/>
      <c r="D5068" s="16"/>
      <c r="E5068" s="124"/>
      <c r="F5068" s="177" t="s">
        <v>451</v>
      </c>
      <c r="G5068" s="178"/>
      <c r="H5068" s="179"/>
      <c r="I5068" s="200">
        <f>SUM(I5065:I5067)</f>
        <v>91.33</v>
      </c>
    </row>
    <row r="5069" spans="1:9" s="11" customFormat="1" ht="39.950000000000003" customHeight="1">
      <c r="A5069" s="196">
        <v>4704</v>
      </c>
      <c r="B5069" s="110" t="s">
        <v>421</v>
      </c>
      <c r="C5069" s="110" t="s">
        <v>12</v>
      </c>
      <c r="D5069" s="132">
        <v>87538</v>
      </c>
      <c r="E5069" s="111" t="str">
        <f>VLOOKUP(D5069,SERVIÇOS_AGOST!$A$7:$D$7425,2,0)</f>
        <v>MASSA ÚNICA, PARA RECEBIMENTO DE PINTURA, EM ARGAMASSA INDUSTRIALIZADA, PREPARO MECÂNICO, APLICADO COM EQUIPAMENTO DE MISTURA E PROJEÇÃO DE 1,5 M3/H DE ARGAMASSA EM FACES INTERNAS DE PAREDES, ESPESSURA DE 20MM, COM EXECUÇÃO DE TALISCAS. AF_06/2014</v>
      </c>
      <c r="F5069" s="112" t="str">
        <f>VLOOKUP(D5069,SERVIÇOS_AGOST!$A$7:$D$7425,3,0)</f>
        <v>M2</v>
      </c>
      <c r="G5069" s="129">
        <f>VLOOKUP(D5069,SERVIÇOS_AGOST!$A$7:$D$7425,4,0)</f>
        <v>96.39</v>
      </c>
      <c r="H5069" s="114">
        <v>96.39</v>
      </c>
      <c r="I5069" s="115"/>
    </row>
    <row r="5070" spans="1:9" s="11" customFormat="1" ht="17.649999999999999" customHeight="1">
      <c r="A5070" s="135"/>
      <c r="B5070" s="16"/>
      <c r="C5070" s="16"/>
      <c r="D5070" s="16"/>
      <c r="E5070" s="50" t="s">
        <v>1813</v>
      </c>
      <c r="F5070" s="216" t="s">
        <v>235</v>
      </c>
      <c r="G5070" s="147">
        <v>3.7600000000000001E-2</v>
      </c>
      <c r="H5070" s="119" t="s">
        <v>1814</v>
      </c>
      <c r="I5070" s="51">
        <f>ROUND(H5070*G5070,2)</f>
        <v>80.17</v>
      </c>
    </row>
    <row r="5071" spans="1:9" s="11" customFormat="1" ht="13.7" customHeight="1">
      <c r="A5071" s="135"/>
      <c r="B5071" s="16"/>
      <c r="C5071" s="16"/>
      <c r="D5071" s="16"/>
      <c r="E5071" s="50" t="s">
        <v>539</v>
      </c>
      <c r="F5071" s="216" t="s">
        <v>464</v>
      </c>
      <c r="G5071" s="147">
        <v>0.4</v>
      </c>
      <c r="H5071" s="133" t="s">
        <v>540</v>
      </c>
      <c r="I5071" s="51">
        <f>ROUND(H5071*G5071,2)</f>
        <v>7.55</v>
      </c>
    </row>
    <row r="5072" spans="1:9" s="11" customFormat="1" ht="13.7" customHeight="1">
      <c r="A5072" s="135"/>
      <c r="B5072" s="16"/>
      <c r="C5072" s="16"/>
      <c r="D5072" s="16"/>
      <c r="E5072" s="50" t="s">
        <v>483</v>
      </c>
      <c r="F5072" s="216" t="s">
        <v>464</v>
      </c>
      <c r="G5072" s="147">
        <v>5.2999999999999999E-2</v>
      </c>
      <c r="H5072" s="133" t="s">
        <v>485</v>
      </c>
      <c r="I5072" s="51">
        <f>ROUND(H5072*G5072,2)</f>
        <v>0.77</v>
      </c>
    </row>
    <row r="5073" spans="1:9" s="11" customFormat="1" ht="13.7" customHeight="1">
      <c r="A5073" s="135"/>
      <c r="B5073" s="16"/>
      <c r="C5073" s="16"/>
      <c r="D5073" s="16"/>
      <c r="E5073" s="124"/>
      <c r="F5073" s="177" t="s">
        <v>451</v>
      </c>
      <c r="G5073" s="178"/>
      <c r="H5073" s="179"/>
      <c r="I5073" s="200">
        <f>SUM(I5070:I5072)</f>
        <v>88.49</v>
      </c>
    </row>
    <row r="5074" spans="1:9" s="11" customFormat="1" ht="39.950000000000003" customHeight="1">
      <c r="A5074" s="196">
        <v>4705</v>
      </c>
      <c r="B5074" s="110" t="s">
        <v>421</v>
      </c>
      <c r="C5074" s="110" t="s">
        <v>12</v>
      </c>
      <c r="D5074" s="132">
        <v>87543</v>
      </c>
      <c r="E5074" s="111" t="str">
        <f>VLOOKUP(D5074,SERVIÇOS_AGOST!$A$7:$D$7425,2,0)</f>
        <v>MASSA ÚNICA, PARA RECEBIMENTO DE PINTURA OU CERÂMICA, ARGAMASSA INDUSTRIALIZADA, PREPARO MECÂNICO, APLICADO COM EQUIPAMENTO DE MISTURA E PROJEÇÃO DE 1,5 M3/H EM FACES INTERNAS DE PAREDES, ESPESSURA DE 5MM, SEM EXECUÇÃO DE TALISCAS. AF_06/2014</v>
      </c>
      <c r="F5074" s="112" t="str">
        <f>VLOOKUP(D5074,SERVIÇOS_AGOST!$A$7:$D$7425,3,0)</f>
        <v>M2</v>
      </c>
      <c r="G5074" s="129">
        <f>VLOOKUP(D5074,SERVIÇOS_AGOST!$A$7:$D$7425,4,0)</f>
        <v>30.43</v>
      </c>
      <c r="H5074" s="114">
        <v>30.43</v>
      </c>
      <c r="I5074" s="115"/>
    </row>
    <row r="5075" spans="1:9" s="11" customFormat="1" ht="17.649999999999999" customHeight="1">
      <c r="A5075" s="135"/>
      <c r="B5075" s="16"/>
      <c r="C5075" s="16"/>
      <c r="D5075" s="16"/>
      <c r="E5075" s="50" t="s">
        <v>1813</v>
      </c>
      <c r="F5075" s="216" t="s">
        <v>235</v>
      </c>
      <c r="G5075" s="147">
        <v>1.1299999999999999E-2</v>
      </c>
      <c r="H5075" s="119" t="s">
        <v>1814</v>
      </c>
      <c r="I5075" s="51">
        <f>ROUND(H5075*G5075,2)</f>
        <v>24.1</v>
      </c>
    </row>
    <row r="5076" spans="1:9" s="11" customFormat="1" ht="13.7" customHeight="1">
      <c r="A5076" s="135"/>
      <c r="B5076" s="16"/>
      <c r="C5076" s="16"/>
      <c r="D5076" s="16"/>
      <c r="E5076" s="50" t="s">
        <v>539</v>
      </c>
      <c r="F5076" s="216" t="s">
        <v>464</v>
      </c>
      <c r="G5076" s="147">
        <v>0.18</v>
      </c>
      <c r="H5076" s="133" t="s">
        <v>540</v>
      </c>
      <c r="I5076" s="51">
        <f>ROUND(H5076*G5076,2)</f>
        <v>3.4</v>
      </c>
    </row>
    <row r="5077" spans="1:9" s="11" customFormat="1" ht="13.7" customHeight="1">
      <c r="A5077" s="135"/>
      <c r="B5077" s="16"/>
      <c r="C5077" s="16"/>
      <c r="D5077" s="16"/>
      <c r="E5077" s="50" t="s">
        <v>483</v>
      </c>
      <c r="F5077" s="216" t="s">
        <v>464</v>
      </c>
      <c r="G5077" s="147">
        <v>2.5000000000000001E-2</v>
      </c>
      <c r="H5077" s="133" t="s">
        <v>485</v>
      </c>
      <c r="I5077" s="51">
        <f>ROUND(H5077*G5077,2)</f>
        <v>0.36</v>
      </c>
    </row>
    <row r="5078" spans="1:9" s="11" customFormat="1" ht="13.7" customHeight="1">
      <c r="A5078" s="135"/>
      <c r="B5078" s="16"/>
      <c r="C5078" s="16"/>
      <c r="D5078" s="16"/>
      <c r="E5078" s="124"/>
      <c r="F5078" s="177" t="s">
        <v>451</v>
      </c>
      <c r="G5078" s="178"/>
      <c r="H5078" s="179"/>
      <c r="I5078" s="200">
        <f>SUM(I5075:I5077)</f>
        <v>27.86</v>
      </c>
    </row>
    <row r="5079" spans="1:9" s="11" customFormat="1" ht="39.950000000000003" customHeight="1">
      <c r="A5079" s="196">
        <v>4706</v>
      </c>
      <c r="B5079" s="110" t="s">
        <v>421</v>
      </c>
      <c r="C5079" s="110" t="s">
        <v>12</v>
      </c>
      <c r="D5079" s="132">
        <v>87545</v>
      </c>
      <c r="E5079" s="111" t="str">
        <f>VLOOKUP(D5079,SERVIÇOS_AGOST!$A$7:$D$7425,2,0)</f>
        <v>EMBOÇO, PARA RECEBIMENTO DE CERÂMICA, EM ARGAMASSA TRAÇO 1:2:8, PREPARO MECÂNICO COM BETONEIRA 400L, APLICADO MANUALMENTE EM FACES INTERNAS DE PAREDES, PARA AMBIENTE COM ÁREA MENOR QUE 5M2, ESPESSURA DE 10MM, COM EXECUÇÃO DE TALISCAS. AF_06/2014</v>
      </c>
      <c r="F5079" s="112" t="str">
        <f>VLOOKUP(D5079,SERVIÇOS_AGOST!$A$7:$D$7425,3,0)</f>
        <v>M2</v>
      </c>
      <c r="G5079" s="129">
        <f>VLOOKUP(D5079,SERVIÇOS_AGOST!$A$7:$D$7425,4,0)</f>
        <v>21.5</v>
      </c>
      <c r="H5079" s="114">
        <v>21.5</v>
      </c>
      <c r="I5079" s="115"/>
    </row>
    <row r="5080" spans="1:9" s="11" customFormat="1" ht="25.7" customHeight="1">
      <c r="A5080" s="135"/>
      <c r="B5080" s="16"/>
      <c r="C5080" s="16"/>
      <c r="D5080" s="16"/>
      <c r="E5080" s="50" t="s">
        <v>1649</v>
      </c>
      <c r="F5080" s="216" t="s">
        <v>235</v>
      </c>
      <c r="G5080" s="147">
        <v>2.1299999999999999E-2</v>
      </c>
      <c r="H5080" s="119" t="s">
        <v>1650</v>
      </c>
      <c r="I5080" s="51">
        <f>ROUND(H5080*G5080,2)</f>
        <v>10.9</v>
      </c>
    </row>
    <row r="5081" spans="1:9" s="11" customFormat="1" ht="13.7" customHeight="1">
      <c r="A5081" s="135"/>
      <c r="B5081" s="16"/>
      <c r="C5081" s="16"/>
      <c r="D5081" s="16"/>
      <c r="E5081" s="50" t="s">
        <v>539</v>
      </c>
      <c r="F5081" s="216" t="s">
        <v>464</v>
      </c>
      <c r="G5081" s="147">
        <v>0.4</v>
      </c>
      <c r="H5081" s="133" t="s">
        <v>540</v>
      </c>
      <c r="I5081" s="51">
        <f>ROUND(H5081*G5081,2)</f>
        <v>7.55</v>
      </c>
    </row>
    <row r="5082" spans="1:9" s="11" customFormat="1" ht="13.7" customHeight="1">
      <c r="A5082" s="135"/>
      <c r="B5082" s="16"/>
      <c r="C5082" s="16"/>
      <c r="D5082" s="16"/>
      <c r="E5082" s="50" t="s">
        <v>483</v>
      </c>
      <c r="F5082" s="216" t="s">
        <v>464</v>
      </c>
      <c r="G5082" s="147">
        <v>0.1</v>
      </c>
      <c r="H5082" s="133" t="s">
        <v>485</v>
      </c>
      <c r="I5082" s="51">
        <f>ROUND(H5082*G5082,2)</f>
        <v>1.45</v>
      </c>
    </row>
    <row r="5083" spans="1:9" s="11" customFormat="1" ht="13.7" customHeight="1">
      <c r="A5083" s="135"/>
      <c r="B5083" s="16"/>
      <c r="C5083" s="16"/>
      <c r="D5083" s="16"/>
      <c r="E5083" s="124"/>
      <c r="F5083" s="177" t="s">
        <v>451</v>
      </c>
      <c r="G5083" s="178"/>
      <c r="H5083" s="179"/>
      <c r="I5083" s="200">
        <f>SUM(I5080:I5082)</f>
        <v>19.899999999999999</v>
      </c>
    </row>
    <row r="5084" spans="1:9" s="11" customFormat="1" ht="39.950000000000003" customHeight="1">
      <c r="A5084" s="196">
        <v>4707</v>
      </c>
      <c r="B5084" s="110" t="s">
        <v>421</v>
      </c>
      <c r="C5084" s="110" t="s">
        <v>12</v>
      </c>
      <c r="D5084" s="132">
        <v>87546</v>
      </c>
      <c r="E5084" s="111" t="str">
        <f>VLOOKUP(D5084,SERVIÇOS_AGOST!$A$7:$D$7425,2,0)</f>
        <v>EMBOÇO, PARA RECEBIMENTO DE CERÂMICA, EM ARGAMASSA TRAÇO 1:2:8, PREPARO MANUAL, APLICADO MANUALMENTE EM FACES INTERNAS DE PAREDES, PARA AMBIENTE COM ÁREA MENOR QUE 5M2, ESPESSURA DE 10MM, COM EXECUÇÃO DE TALISCAS. AF_06/2014</v>
      </c>
      <c r="F5084" s="112" t="str">
        <f>VLOOKUP(D5084,SERVIÇOS_AGOST!$A$7:$D$7425,3,0)</f>
        <v>M2</v>
      </c>
      <c r="G5084" s="129">
        <f>VLOOKUP(D5084,SERVIÇOS_AGOST!$A$7:$D$7425,4,0)</f>
        <v>23.23</v>
      </c>
      <c r="H5084" s="114">
        <v>23.23</v>
      </c>
      <c r="I5084" s="115"/>
    </row>
    <row r="5085" spans="1:9" s="11" customFormat="1" ht="25.7" customHeight="1">
      <c r="A5085" s="135"/>
      <c r="B5085" s="16"/>
      <c r="C5085" s="16"/>
      <c r="D5085" s="16"/>
      <c r="E5085" s="50" t="s">
        <v>1651</v>
      </c>
      <c r="F5085" s="216" t="s">
        <v>235</v>
      </c>
      <c r="G5085" s="147">
        <v>2.1299999999999999E-2</v>
      </c>
      <c r="H5085" s="119" t="s">
        <v>1652</v>
      </c>
      <c r="I5085" s="51">
        <f>ROUND(H5085*G5085,2)</f>
        <v>12.96</v>
      </c>
    </row>
    <row r="5086" spans="1:9" s="11" customFormat="1" ht="13.7" customHeight="1">
      <c r="A5086" s="135"/>
      <c r="B5086" s="16"/>
      <c r="C5086" s="16"/>
      <c r="D5086" s="16"/>
      <c r="E5086" s="50" t="s">
        <v>539</v>
      </c>
      <c r="F5086" s="216" t="s">
        <v>464</v>
      </c>
      <c r="G5086" s="147">
        <v>0.35</v>
      </c>
      <c r="H5086" s="133" t="s">
        <v>540</v>
      </c>
      <c r="I5086" s="51">
        <f>ROUND(H5086*G5086,2)</f>
        <v>6.6</v>
      </c>
    </row>
    <row r="5087" spans="1:9" s="11" customFormat="1" ht="13.7" customHeight="1">
      <c r="A5087" s="135"/>
      <c r="B5087" s="16"/>
      <c r="C5087" s="16"/>
      <c r="D5087" s="16"/>
      <c r="E5087" s="50" t="s">
        <v>483</v>
      </c>
      <c r="F5087" s="216" t="s">
        <v>464</v>
      </c>
      <c r="G5087" s="147">
        <v>0.12</v>
      </c>
      <c r="H5087" s="133" t="s">
        <v>485</v>
      </c>
      <c r="I5087" s="51">
        <f>ROUND(H5087*G5087,2)</f>
        <v>1.74</v>
      </c>
    </row>
    <row r="5088" spans="1:9" s="11" customFormat="1" ht="13.7" customHeight="1">
      <c r="A5088" s="135"/>
      <c r="B5088" s="16"/>
      <c r="C5088" s="16"/>
      <c r="D5088" s="16"/>
      <c r="E5088" s="124"/>
      <c r="F5088" s="177" t="s">
        <v>451</v>
      </c>
      <c r="G5088" s="178"/>
      <c r="H5088" s="179"/>
      <c r="I5088" s="200">
        <f>SUM(I5085:I5087)</f>
        <v>21.3</v>
      </c>
    </row>
    <row r="5089" spans="1:11" s="11" customFormat="1" ht="30" customHeight="1">
      <c r="A5089" s="196">
        <v>4708</v>
      </c>
      <c r="B5089" s="110" t="s">
        <v>421</v>
      </c>
      <c r="C5089" s="110" t="s">
        <v>12</v>
      </c>
      <c r="D5089" s="132">
        <v>87242</v>
      </c>
      <c r="E5089" s="111" t="str">
        <f>VLOOKUP(D5089,SERVIÇOS_AGOST!$A$7:$D$7425,2,0)</f>
        <v>REVESTIMENTO CERÂMICO PARA PAREDES EXTERNAS EM PASTILHAS DE PORCELANA 5 X 5 CM (PLACAS DE 30 X 30 CM), ALINHADAS A PRUMO, APLICADO EM PANOS COM VÃOS. AF_06/2014</v>
      </c>
      <c r="F5089" s="112" t="str">
        <f>VLOOKUP(D5089,SERVIÇOS_AGOST!$A$7:$D$7425,3,0)</f>
        <v>M2</v>
      </c>
      <c r="G5089" s="129">
        <f>VLOOKUP(D5089,SERVIÇOS_AGOST!$A$7:$D$7425,4,0)</f>
        <v>233.06</v>
      </c>
      <c r="H5089" s="114">
        <v>233.06</v>
      </c>
      <c r="I5089" s="115"/>
    </row>
    <row r="5090" spans="1:11" s="11" customFormat="1" ht="17.649999999999999" customHeight="1">
      <c r="A5090" s="135"/>
      <c r="B5090" s="16"/>
      <c r="C5090" s="16"/>
      <c r="D5090" s="16"/>
      <c r="E5090" s="50" t="s">
        <v>1815</v>
      </c>
      <c r="F5090" s="216" t="s">
        <v>47</v>
      </c>
      <c r="G5090" s="147">
        <v>1.05</v>
      </c>
      <c r="H5090" s="119" t="s">
        <v>1816</v>
      </c>
      <c r="I5090" s="51">
        <f>ROUND(H5090*G5090,2)</f>
        <v>157.59</v>
      </c>
    </row>
    <row r="5091" spans="1:11" s="11" customFormat="1" ht="13.7" customHeight="1">
      <c r="A5091" s="135"/>
      <c r="B5091" s="16"/>
      <c r="C5091" s="16"/>
      <c r="D5091" s="16"/>
      <c r="E5091" s="50" t="s">
        <v>1817</v>
      </c>
      <c r="F5091" s="216" t="s">
        <v>476</v>
      </c>
      <c r="G5091" s="147">
        <v>7.5</v>
      </c>
      <c r="H5091" s="119" t="s">
        <v>1818</v>
      </c>
      <c r="I5091" s="51">
        <f>ROUND(H5091*G5091,2)</f>
        <v>26.4</v>
      </c>
    </row>
    <row r="5092" spans="1:11" s="11" customFormat="1" ht="13.7" customHeight="1">
      <c r="A5092" s="135"/>
      <c r="B5092" s="16"/>
      <c r="C5092" s="16"/>
      <c r="D5092" s="16"/>
      <c r="E5092" s="50" t="s">
        <v>1729</v>
      </c>
      <c r="F5092" s="216" t="s">
        <v>464</v>
      </c>
      <c r="G5092" s="147">
        <v>0.8</v>
      </c>
      <c r="H5092" s="214">
        <v>18.79</v>
      </c>
      <c r="I5092" s="51">
        <f>ROUND(H5092*G5092,2)</f>
        <v>15.03</v>
      </c>
    </row>
    <row r="5093" spans="1:11" s="11" customFormat="1" ht="13.7" customHeight="1">
      <c r="A5093" s="135"/>
      <c r="B5093" s="16"/>
      <c r="C5093" s="16"/>
      <c r="D5093" s="16"/>
      <c r="E5093" s="50" t="s">
        <v>483</v>
      </c>
      <c r="F5093" s="216" t="s">
        <v>464</v>
      </c>
      <c r="G5093" s="147">
        <v>0.4</v>
      </c>
      <c r="H5093" s="133" t="s">
        <v>485</v>
      </c>
      <c r="I5093" s="51">
        <f>ROUND(H5093*G5093,2)</f>
        <v>5.79</v>
      </c>
    </row>
    <row r="5094" spans="1:11" s="11" customFormat="1" ht="13.7" customHeight="1">
      <c r="A5094" s="135"/>
      <c r="B5094" s="16"/>
      <c r="C5094" s="16"/>
      <c r="D5094" s="16"/>
      <c r="E5094" s="124"/>
      <c r="F5094" s="177" t="s">
        <v>451</v>
      </c>
      <c r="G5094" s="178"/>
      <c r="H5094" s="179"/>
      <c r="I5094" s="200">
        <f>SUM(I5090:I5093)</f>
        <v>204.81</v>
      </c>
    </row>
    <row r="5095" spans="1:11" s="11" customFormat="1" ht="30" customHeight="1">
      <c r="A5095" s="196">
        <v>4709</v>
      </c>
      <c r="B5095" s="110" t="s">
        <v>421</v>
      </c>
      <c r="C5095" s="110" t="s">
        <v>12</v>
      </c>
      <c r="D5095" s="132">
        <v>87243</v>
      </c>
      <c r="E5095" s="111" t="str">
        <f>VLOOKUP(D5095,SERVIÇOS_AGOST!$A$7:$D$7425,2,0)</f>
        <v>REVESTIMENTO CERÂMICO PARA PAREDES EXTERNAS EM PASTILHAS DE PORCELANA 5 X 5 CM (PLACAS DE 30 X 30 CM), ALINHADAS A PRUMO, APLICADO EM PANOS SEM VÃOS. AF_06/2014</v>
      </c>
      <c r="F5095" s="112" t="str">
        <f>VLOOKUP(D5095,SERVIÇOS_AGOST!$A$7:$D$7425,3,0)</f>
        <v>M2</v>
      </c>
      <c r="G5095" s="129">
        <f>VLOOKUP(D5095,SERVIÇOS_AGOST!$A$7:$D$7425,4,0)</f>
        <v>215.91</v>
      </c>
      <c r="H5095" s="114">
        <v>215.91</v>
      </c>
      <c r="I5095" s="115"/>
    </row>
    <row r="5096" spans="1:11" s="11" customFormat="1" ht="17.649999999999999" customHeight="1">
      <c r="A5096" s="135"/>
      <c r="B5096" s="16"/>
      <c r="C5096" s="16"/>
      <c r="D5096" s="16"/>
      <c r="E5096" s="50" t="s">
        <v>1815</v>
      </c>
      <c r="F5096" s="216" t="s">
        <v>47</v>
      </c>
      <c r="G5096" s="147">
        <v>1.05</v>
      </c>
      <c r="H5096" s="119" t="s">
        <v>1816</v>
      </c>
      <c r="I5096" s="51">
        <f>ROUND(H5096*G5096,2)</f>
        <v>157.59</v>
      </c>
    </row>
    <row r="5097" spans="1:11" s="11" customFormat="1" ht="13.7" customHeight="1">
      <c r="A5097" s="135"/>
      <c r="B5097" s="16"/>
      <c r="C5097" s="16"/>
      <c r="D5097" s="16"/>
      <c r="E5097" s="50" t="s">
        <v>1817</v>
      </c>
      <c r="F5097" s="216" t="s">
        <v>476</v>
      </c>
      <c r="G5097" s="147">
        <v>7.5</v>
      </c>
      <c r="H5097" s="119" t="s">
        <v>1818</v>
      </c>
      <c r="I5097" s="51">
        <f>ROUND(H5097*G5097,2)</f>
        <v>26.4</v>
      </c>
    </row>
    <row r="5098" spans="1:11" s="11" customFormat="1" ht="13.7" customHeight="1">
      <c r="A5098" s="135"/>
      <c r="B5098" s="16"/>
      <c r="C5098" s="16"/>
      <c r="D5098" s="16"/>
      <c r="E5098" s="50" t="s">
        <v>1729</v>
      </c>
      <c r="F5098" s="216" t="s">
        <v>464</v>
      </c>
      <c r="G5098" s="147">
        <v>0.8</v>
      </c>
      <c r="H5098" s="214">
        <v>18.79</v>
      </c>
      <c r="I5098" s="51">
        <f>ROUND(H5098*G5098,2)</f>
        <v>15.03</v>
      </c>
    </row>
    <row r="5099" spans="1:11" s="11" customFormat="1" ht="13.7" customHeight="1">
      <c r="A5099" s="135"/>
      <c r="B5099" s="16"/>
      <c r="C5099" s="16"/>
      <c r="D5099" s="16"/>
      <c r="E5099" s="50" t="s">
        <v>483</v>
      </c>
      <c r="F5099" s="216" t="s">
        <v>464</v>
      </c>
      <c r="G5099" s="147">
        <v>0.4</v>
      </c>
      <c r="H5099" s="133" t="s">
        <v>485</v>
      </c>
      <c r="I5099" s="51">
        <f>ROUND(H5099*G5099,2)</f>
        <v>5.79</v>
      </c>
    </row>
    <row r="5100" spans="1:11" s="11" customFormat="1" ht="13.7" customHeight="1">
      <c r="A5100" s="135"/>
      <c r="B5100" s="16"/>
      <c r="C5100" s="16"/>
      <c r="D5100" s="16"/>
      <c r="E5100" s="124"/>
      <c r="F5100" s="177" t="s">
        <v>451</v>
      </c>
      <c r="G5100" s="178"/>
      <c r="H5100" s="179"/>
      <c r="I5100" s="200">
        <f>SUM(I5096:I5099)</f>
        <v>204.81</v>
      </c>
    </row>
    <row r="5101" spans="1:11" s="11" customFormat="1" ht="30" customHeight="1">
      <c r="A5101" s="245">
        <v>4710</v>
      </c>
      <c r="B5101" s="149" t="s">
        <v>421</v>
      </c>
      <c r="C5101" s="149" t="s">
        <v>12</v>
      </c>
      <c r="D5101" s="150">
        <v>87264</v>
      </c>
      <c r="E5101" s="151" t="str">
        <f>VLOOKUP(D5101,SERVIÇOS_AGOST!$A$7:$D$7425,2,0)</f>
        <v>REVESTIMENTO CERÂMICO PARA PAREDES INTERNAS COM PLACAS TIPO ESMALTADA EXTRA DE DIMENSÕES 20X20 CM APLICADAS EM AMBIENTES DE ÁREA MENOR QUE 5 M² NA ALTURA INTEIRA DAS PAREDES. AF_06/2014</v>
      </c>
      <c r="F5101" s="152" t="str">
        <f>VLOOKUP(D5101,SERVIÇOS_AGOST!$A$7:$D$7425,3,0)</f>
        <v>M2</v>
      </c>
      <c r="G5101" s="153">
        <f>VLOOKUP(D5101,SERVIÇOS_AGOST!$A$7:$D$7425,4,0)</f>
        <v>66.209999999999994</v>
      </c>
      <c r="H5101" s="154">
        <v>66.209999999999994</v>
      </c>
      <c r="I5101" s="155"/>
      <c r="K5101" s="134">
        <f>ROUND(H5101*0.72,2)</f>
        <v>47.67</v>
      </c>
    </row>
    <row r="5102" spans="1:11" s="11" customFormat="1" ht="25.7" customHeight="1">
      <c r="A5102" s="135"/>
      <c r="B5102" s="16"/>
      <c r="C5102" s="16"/>
      <c r="D5102" s="16"/>
      <c r="E5102" s="136" t="s">
        <v>1819</v>
      </c>
      <c r="F5102" s="125" t="s">
        <v>47</v>
      </c>
      <c r="G5102" s="160">
        <v>1</v>
      </c>
      <c r="H5102" s="235">
        <v>47.67</v>
      </c>
      <c r="I5102" s="51">
        <f>ROUND(H5102*G5102,2)</f>
        <v>47.67</v>
      </c>
    </row>
    <row r="5103" spans="1:11" s="11" customFormat="1" ht="13.7" customHeight="1">
      <c r="A5103" s="135"/>
      <c r="B5103" s="16"/>
      <c r="C5103" s="16"/>
      <c r="D5103" s="16"/>
      <c r="E5103" s="124"/>
      <c r="F5103" s="177" t="s">
        <v>451</v>
      </c>
      <c r="G5103" s="178"/>
      <c r="H5103" s="179"/>
      <c r="I5103" s="168">
        <f>SUM(I5102:I5102)</f>
        <v>47.67</v>
      </c>
    </row>
    <row r="5104" spans="1:11" s="11" customFormat="1" ht="30" customHeight="1">
      <c r="A5104" s="196">
        <v>4711</v>
      </c>
      <c r="B5104" s="110" t="s">
        <v>421</v>
      </c>
      <c r="C5104" s="110" t="s">
        <v>12</v>
      </c>
      <c r="D5104" s="132">
        <v>87265</v>
      </c>
      <c r="E5104" s="111" t="str">
        <f>VLOOKUP(D5104,SERVIÇOS_AGOST!$A$7:$D$7425,2,0)</f>
        <v>REVESTIMENTO CERÂMICO PARA PAREDES INTERNAS COM PLACAS TIPO ESMALTADA EXTRA DE DIMENSÕES 20X20 CM APLICADAS EM AMBIENTES DE ÁREA MAIOR QUE 5 M² NA ALTURA INTEIRA DAS PAREDES. AF_06/2014</v>
      </c>
      <c r="F5104" s="112" t="str">
        <f>VLOOKUP(D5104,SERVIÇOS_AGOST!$A$7:$D$7425,3,0)</f>
        <v>M2</v>
      </c>
      <c r="G5104" s="129">
        <f>VLOOKUP(D5104,SERVIÇOS_AGOST!$A$7:$D$7425,4,0)</f>
        <v>60.22</v>
      </c>
      <c r="H5104" s="114">
        <v>60.22</v>
      </c>
      <c r="I5104" s="115"/>
    </row>
    <row r="5105" spans="1:10" s="11" customFormat="1" ht="17.649999999999999" customHeight="1">
      <c r="A5105" s="135"/>
      <c r="B5105" s="16"/>
      <c r="C5105" s="16"/>
      <c r="D5105" s="16"/>
      <c r="E5105" s="50" t="s">
        <v>1820</v>
      </c>
      <c r="F5105" s="216" t="s">
        <v>47</v>
      </c>
      <c r="G5105" s="147">
        <v>1.05</v>
      </c>
      <c r="H5105" s="119" t="s">
        <v>1821</v>
      </c>
      <c r="I5105" s="51">
        <f>ROUND(H5105*G5105,2)</f>
        <v>39.83</v>
      </c>
    </row>
    <row r="5106" spans="1:10" s="11" customFormat="1" ht="13.7" customHeight="1">
      <c r="A5106" s="135"/>
      <c r="B5106" s="16"/>
      <c r="C5106" s="16"/>
      <c r="D5106" s="16"/>
      <c r="E5106" s="50" t="s">
        <v>1725</v>
      </c>
      <c r="F5106" s="216" t="s">
        <v>476</v>
      </c>
      <c r="G5106" s="147">
        <v>3.2</v>
      </c>
      <c r="H5106" s="119" t="s">
        <v>1726</v>
      </c>
      <c r="I5106" s="51">
        <f>ROUND(H5106*G5106,2)</f>
        <v>3.2</v>
      </c>
    </row>
    <row r="5107" spans="1:10" s="11" customFormat="1" ht="13.7" customHeight="1">
      <c r="A5107" s="135"/>
      <c r="B5107" s="16"/>
      <c r="C5107" s="16"/>
      <c r="D5107" s="16"/>
      <c r="E5107" s="50" t="s">
        <v>1727</v>
      </c>
      <c r="F5107" s="216" t="s">
        <v>476</v>
      </c>
      <c r="G5107" s="147">
        <v>0.42</v>
      </c>
      <c r="H5107" s="119" t="s">
        <v>1728</v>
      </c>
      <c r="I5107" s="51">
        <f>ROUND(H5107*G5107,2)</f>
        <v>2.4700000000000002</v>
      </c>
    </row>
    <row r="5108" spans="1:10" s="11" customFormat="1" ht="13.7" customHeight="1">
      <c r="A5108" s="135"/>
      <c r="B5108" s="16"/>
      <c r="C5108" s="16"/>
      <c r="D5108" s="16"/>
      <c r="E5108" s="50" t="s">
        <v>1729</v>
      </c>
      <c r="F5108" s="216" t="s">
        <v>464</v>
      </c>
      <c r="G5108" s="147">
        <v>0.3</v>
      </c>
      <c r="H5108" s="214">
        <v>18.79</v>
      </c>
      <c r="I5108" s="51">
        <f>ROUND(H5108*G5108,2)</f>
        <v>5.64</v>
      </c>
    </row>
    <row r="5109" spans="1:10" s="11" customFormat="1" ht="13.7" customHeight="1">
      <c r="A5109" s="135"/>
      <c r="B5109" s="16"/>
      <c r="C5109" s="16"/>
      <c r="D5109" s="16"/>
      <c r="E5109" s="50" t="s">
        <v>483</v>
      </c>
      <c r="F5109" s="216" t="s">
        <v>464</v>
      </c>
      <c r="G5109" s="147">
        <v>0.3</v>
      </c>
      <c r="H5109" s="133" t="s">
        <v>485</v>
      </c>
      <c r="I5109" s="51">
        <f>ROUND(H5109*G5109,2)</f>
        <v>4.34</v>
      </c>
    </row>
    <row r="5110" spans="1:10" s="11" customFormat="1" ht="13.7" customHeight="1">
      <c r="A5110" s="135"/>
      <c r="B5110" s="16"/>
      <c r="C5110" s="16"/>
      <c r="D5110" s="16"/>
      <c r="E5110" s="124"/>
      <c r="F5110" s="177" t="s">
        <v>451</v>
      </c>
      <c r="G5110" s="178"/>
      <c r="H5110" s="179"/>
      <c r="I5110" s="200">
        <f>SUM(I5105:I5109)</f>
        <v>55.480000000000004</v>
      </c>
    </row>
    <row r="5111" spans="1:10" s="11" customFormat="1" ht="30" customHeight="1">
      <c r="A5111" s="245">
        <v>4712</v>
      </c>
      <c r="B5111" s="149" t="s">
        <v>421</v>
      </c>
      <c r="C5111" s="149" t="s">
        <v>12</v>
      </c>
      <c r="D5111" s="150">
        <v>87268</v>
      </c>
      <c r="E5111" s="151" t="str">
        <f>VLOOKUP(D5111,SERVIÇOS_AGOST!$A$7:$D$7425,2,0)</f>
        <v>REVESTIMENTO CERÂMICO PARA PAREDES INTERNAS COM PLACAS TIPO ESMALTADA EXTRA DE DIMENSÕES 25X35 CM APLICADAS EM AMBIENTES DE ÁREA MENOR QUE 5 M² NA ALTURA INTEIRA DAS PAREDES. AF_06/2014</v>
      </c>
      <c r="F5111" s="152" t="str">
        <f>VLOOKUP(D5111,SERVIÇOS_AGOST!$A$7:$D$7425,3,0)</f>
        <v>M2</v>
      </c>
      <c r="G5111" s="153">
        <f>VLOOKUP(D5111,SERVIÇOS_AGOST!$A$7:$D$7425,4,0)</f>
        <v>69.62</v>
      </c>
      <c r="H5111" s="154">
        <v>69.62</v>
      </c>
      <c r="I5111" s="155"/>
      <c r="J5111" s="197">
        <f>ROUND(H5111*0.72,2)</f>
        <v>50.13</v>
      </c>
    </row>
    <row r="5112" spans="1:10" s="11" customFormat="1" ht="25.7" customHeight="1">
      <c r="A5112" s="135"/>
      <c r="B5112" s="16"/>
      <c r="C5112" s="16"/>
      <c r="D5112" s="16"/>
      <c r="E5112" s="136" t="s">
        <v>1822</v>
      </c>
      <c r="F5112" s="125" t="s">
        <v>429</v>
      </c>
      <c r="G5112" s="160">
        <v>1</v>
      </c>
      <c r="H5112" s="235">
        <v>50.13</v>
      </c>
      <c r="I5112" s="51">
        <f>ROUND(G5112*H5112,2)</f>
        <v>50.13</v>
      </c>
    </row>
    <row r="5113" spans="1:10" s="11" customFormat="1" ht="13.7" customHeight="1">
      <c r="A5113" s="135"/>
      <c r="B5113" s="16"/>
      <c r="C5113" s="16"/>
      <c r="D5113" s="16"/>
      <c r="E5113" s="124"/>
      <c r="F5113" s="177" t="s">
        <v>451</v>
      </c>
      <c r="G5113" s="178"/>
      <c r="H5113" s="179"/>
      <c r="I5113" s="168">
        <f>SUM(I5112:I5112)</f>
        <v>50.13</v>
      </c>
    </row>
    <row r="5114" spans="1:10" s="11" customFormat="1" ht="30" customHeight="1">
      <c r="A5114" s="196">
        <v>4713</v>
      </c>
      <c r="B5114" s="110" t="s">
        <v>421</v>
      </c>
      <c r="C5114" s="110" t="s">
        <v>12</v>
      </c>
      <c r="D5114" s="132">
        <v>87269</v>
      </c>
      <c r="E5114" s="111" t="str">
        <f>VLOOKUP(D5114,SERVIÇOS_AGOST!$A$7:$D$7425,2,0)</f>
        <v>REVESTIMENTO CERÂMICO PARA PAREDES INTERNAS COM PLACAS TIPO ESMALTADA EXTRA DE DIMENSÕES 25X35 CM APLICADAS EM AMBIENTES DE ÁREA MAIOR QUE 5 M² NA ALTURA INTEIRA DAS PAREDES. AF_06/2014</v>
      </c>
      <c r="F5114" s="112" t="str">
        <f>VLOOKUP(D5114,SERVIÇOS_AGOST!$A$7:$D$7425,3,0)</f>
        <v>M2</v>
      </c>
      <c r="G5114" s="129">
        <f>VLOOKUP(D5114,SERVIÇOS_AGOST!$A$7:$D$7425,4,0)</f>
        <v>63.11</v>
      </c>
      <c r="H5114" s="114">
        <v>63.11</v>
      </c>
      <c r="I5114" s="115"/>
    </row>
    <row r="5115" spans="1:10" s="11" customFormat="1" ht="17.649999999999999" customHeight="1">
      <c r="A5115" s="135"/>
      <c r="B5115" s="16"/>
      <c r="C5115" s="16"/>
      <c r="D5115" s="16"/>
      <c r="E5115" s="50" t="s">
        <v>1820</v>
      </c>
      <c r="F5115" s="216" t="s">
        <v>47</v>
      </c>
      <c r="G5115" s="147">
        <v>1.07</v>
      </c>
      <c r="H5115" s="119" t="s">
        <v>1821</v>
      </c>
      <c r="I5115" s="51">
        <f>ROUND(G5115*H5115,2)</f>
        <v>40.590000000000003</v>
      </c>
    </row>
    <row r="5116" spans="1:10" s="11" customFormat="1" ht="13.7" customHeight="1">
      <c r="A5116" s="135"/>
      <c r="B5116" s="16"/>
      <c r="C5116" s="16"/>
      <c r="D5116" s="16"/>
      <c r="E5116" s="50" t="s">
        <v>1725</v>
      </c>
      <c r="F5116" s="216" t="s">
        <v>476</v>
      </c>
      <c r="G5116" s="147">
        <v>3.2</v>
      </c>
      <c r="H5116" s="119" t="s">
        <v>1726</v>
      </c>
      <c r="I5116" s="51">
        <f>ROUND(G5116*H5116,2)</f>
        <v>3.2</v>
      </c>
    </row>
    <row r="5117" spans="1:10" s="11" customFormat="1" ht="13.7" customHeight="1">
      <c r="A5117" s="135"/>
      <c r="B5117" s="16"/>
      <c r="C5117" s="16"/>
      <c r="D5117" s="16"/>
      <c r="E5117" s="50" t="s">
        <v>1727</v>
      </c>
      <c r="F5117" s="216" t="s">
        <v>476</v>
      </c>
      <c r="G5117" s="147">
        <v>0.28999999999999998</v>
      </c>
      <c r="H5117" s="119" t="s">
        <v>1728</v>
      </c>
      <c r="I5117" s="51">
        <f>ROUND(G5117*H5117,2)</f>
        <v>1.7</v>
      </c>
    </row>
    <row r="5118" spans="1:10" s="11" customFormat="1" ht="13.7" customHeight="1">
      <c r="A5118" s="135"/>
      <c r="B5118" s="16"/>
      <c r="C5118" s="16"/>
      <c r="D5118" s="16"/>
      <c r="E5118" s="50" t="s">
        <v>1729</v>
      </c>
      <c r="F5118" s="216" t="s">
        <v>464</v>
      </c>
      <c r="G5118" s="147">
        <v>0.5</v>
      </c>
      <c r="H5118" s="214">
        <v>18.79</v>
      </c>
      <c r="I5118" s="51">
        <f>ROUND(G5118*H5118,2)</f>
        <v>9.4</v>
      </c>
    </row>
    <row r="5119" spans="1:10" s="11" customFormat="1" ht="13.7" customHeight="1">
      <c r="A5119" s="135"/>
      <c r="B5119" s="16"/>
      <c r="C5119" s="16"/>
      <c r="D5119" s="16"/>
      <c r="E5119" s="50" t="s">
        <v>483</v>
      </c>
      <c r="F5119" s="216" t="s">
        <v>464</v>
      </c>
      <c r="G5119" s="147">
        <v>0.25</v>
      </c>
      <c r="H5119" s="133" t="s">
        <v>485</v>
      </c>
      <c r="I5119" s="51">
        <f>ROUND(G5119*H5119,2)</f>
        <v>3.62</v>
      </c>
    </row>
    <row r="5120" spans="1:10" s="11" customFormat="1" ht="13.7" customHeight="1">
      <c r="A5120" s="135"/>
      <c r="B5120" s="16"/>
      <c r="C5120" s="16"/>
      <c r="D5120" s="16"/>
      <c r="E5120" s="124"/>
      <c r="F5120" s="177" t="s">
        <v>451</v>
      </c>
      <c r="G5120" s="178"/>
      <c r="H5120" s="179"/>
      <c r="I5120" s="200">
        <f>SUM(I5115:I5119)</f>
        <v>58.510000000000005</v>
      </c>
    </row>
    <row r="5121" spans="1:10" s="11" customFormat="1" ht="30" customHeight="1">
      <c r="A5121" s="245">
        <v>4714</v>
      </c>
      <c r="B5121" s="149" t="s">
        <v>421</v>
      </c>
      <c r="C5121" s="149" t="s">
        <v>12</v>
      </c>
      <c r="D5121" s="150">
        <v>87270</v>
      </c>
      <c r="E5121" s="151" t="str">
        <f>VLOOKUP(D5121,SERVIÇOS_AGOST!$A$7:$D$7425,2,0)</f>
        <v>REVESTIMENTO CERÂMICO PARA PAREDES INTERNAS COM PLACAS TIPO ESMALTADA EXTRA DE DIMENSÕES 25X35 CM APLICADAS EM AMBIENTES DE ÁREA MENOR QUE 5 M² A MEIA ALTURA DAS PAREDES. AF_06/2014</v>
      </c>
      <c r="F5121" s="152" t="str">
        <f>VLOOKUP(D5121,SERVIÇOS_AGOST!$A$7:$D$7425,3,0)</f>
        <v>M2</v>
      </c>
      <c r="G5121" s="153">
        <f>VLOOKUP(D5121,SERVIÇOS_AGOST!$A$7:$D$7425,4,0)</f>
        <v>71.38</v>
      </c>
      <c r="H5121" s="154">
        <v>71.38</v>
      </c>
      <c r="I5121" s="155"/>
      <c r="J5121" s="197">
        <f>ROUND(H5121*0.72,2)</f>
        <v>51.39</v>
      </c>
    </row>
    <row r="5122" spans="1:10" s="11" customFormat="1" ht="25.7" customHeight="1">
      <c r="A5122" s="135"/>
      <c r="B5122" s="16"/>
      <c r="C5122" s="16"/>
      <c r="D5122" s="16"/>
      <c r="E5122" s="136" t="s">
        <v>1823</v>
      </c>
      <c r="F5122" s="125" t="s">
        <v>429</v>
      </c>
      <c r="G5122" s="160">
        <v>1</v>
      </c>
      <c r="H5122" s="235">
        <v>51.39</v>
      </c>
      <c r="I5122" s="51">
        <f>ROUND(G5122*H5122,2)</f>
        <v>51.39</v>
      </c>
    </row>
    <row r="5123" spans="1:10" s="11" customFormat="1" ht="13.7" customHeight="1">
      <c r="A5123" s="135"/>
      <c r="B5123" s="16"/>
      <c r="C5123" s="16"/>
      <c r="D5123" s="16"/>
      <c r="E5123" s="124"/>
      <c r="F5123" s="177" t="s">
        <v>451</v>
      </c>
      <c r="G5123" s="178"/>
      <c r="H5123" s="179"/>
      <c r="I5123" s="168">
        <f>SUM(I5122:I5122)</f>
        <v>51.39</v>
      </c>
    </row>
    <row r="5124" spans="1:10" s="11" customFormat="1" ht="30" customHeight="1">
      <c r="A5124" s="196">
        <v>4715</v>
      </c>
      <c r="B5124" s="110" t="s">
        <v>421</v>
      </c>
      <c r="C5124" s="110" t="s">
        <v>12</v>
      </c>
      <c r="D5124" s="132">
        <v>87273</v>
      </c>
      <c r="E5124" s="111" t="str">
        <f>VLOOKUP(D5124,SERVIÇOS_AGOST!$A$7:$D$7425,2,0)</f>
        <v>REVESTIMENTO CERÂMICO PARA PAREDES INTERNAS COM PLACAS TIPO ESMALTADA EXTRA DE DIMENSÕES 33X45 CM APLICADAS EM AMBIENTES DE ÁREA MAIOR QUE 5 M² NA ALTURA INTEIRA DAS PAREDES. AF_06/2014</v>
      </c>
      <c r="F5124" s="112" t="str">
        <f>VLOOKUP(D5124,SERVIÇOS_AGOST!$A$7:$D$7425,3,0)</f>
        <v>M2</v>
      </c>
      <c r="G5124" s="129">
        <f>VLOOKUP(D5124,SERVIÇOS_AGOST!$A$7:$D$7425,4,0)</f>
        <v>65.66</v>
      </c>
      <c r="H5124" s="114">
        <v>65.66</v>
      </c>
      <c r="I5124" s="115"/>
    </row>
    <row r="5125" spans="1:10" s="11" customFormat="1" ht="17.649999999999999" customHeight="1">
      <c r="A5125" s="135"/>
      <c r="B5125" s="16"/>
      <c r="C5125" s="16"/>
      <c r="D5125" s="16"/>
      <c r="E5125" s="50" t="s">
        <v>1820</v>
      </c>
      <c r="F5125" s="216" t="s">
        <v>47</v>
      </c>
      <c r="G5125" s="147">
        <v>1.08</v>
      </c>
      <c r="H5125" s="119" t="s">
        <v>1821</v>
      </c>
      <c r="I5125" s="51">
        <f>ROUND(G5125*H5125,2)</f>
        <v>40.96</v>
      </c>
    </row>
    <row r="5126" spans="1:10" s="11" customFormat="1" ht="13.7" customHeight="1">
      <c r="A5126" s="135"/>
      <c r="B5126" s="16"/>
      <c r="C5126" s="16"/>
      <c r="D5126" s="16"/>
      <c r="E5126" s="50" t="s">
        <v>1725</v>
      </c>
      <c r="F5126" s="216" t="s">
        <v>476</v>
      </c>
      <c r="G5126" s="147">
        <v>6.14</v>
      </c>
      <c r="H5126" s="119" t="s">
        <v>1726</v>
      </c>
      <c r="I5126" s="51">
        <f>ROUND(G5126*H5126,2)</f>
        <v>6.14</v>
      </c>
    </row>
    <row r="5127" spans="1:10" s="11" customFormat="1" ht="13.7" customHeight="1">
      <c r="A5127" s="135"/>
      <c r="B5127" s="16"/>
      <c r="C5127" s="16"/>
      <c r="D5127" s="16"/>
      <c r="E5127" s="50" t="s">
        <v>1727</v>
      </c>
      <c r="F5127" s="216" t="s">
        <v>476</v>
      </c>
      <c r="G5127" s="147">
        <v>0.22</v>
      </c>
      <c r="H5127" s="119" t="s">
        <v>1728</v>
      </c>
      <c r="I5127" s="51">
        <f>ROUND(G5127*H5127,2)</f>
        <v>1.29</v>
      </c>
    </row>
    <row r="5128" spans="1:10" s="11" customFormat="1" ht="13.7" customHeight="1">
      <c r="A5128" s="135"/>
      <c r="B5128" s="16"/>
      <c r="C5128" s="16"/>
      <c r="D5128" s="16"/>
      <c r="E5128" s="50" t="s">
        <v>1729</v>
      </c>
      <c r="F5128" s="216" t="s">
        <v>464</v>
      </c>
      <c r="G5128" s="147">
        <v>0.6</v>
      </c>
      <c r="H5128" s="214">
        <v>18.79</v>
      </c>
      <c r="I5128" s="51">
        <f>ROUND(G5128*H5128,2)</f>
        <v>11.27</v>
      </c>
    </row>
    <row r="5129" spans="1:10" s="11" customFormat="1" ht="13.7" customHeight="1">
      <c r="A5129" s="135"/>
      <c r="B5129" s="16"/>
      <c r="C5129" s="16"/>
      <c r="D5129" s="16"/>
      <c r="E5129" s="50" t="s">
        <v>483</v>
      </c>
      <c r="F5129" s="216" t="s">
        <v>464</v>
      </c>
      <c r="G5129" s="147">
        <v>0.3</v>
      </c>
      <c r="H5129" s="133" t="s">
        <v>485</v>
      </c>
      <c r="I5129" s="51">
        <f>ROUND(G5129*H5129,2)</f>
        <v>4.34</v>
      </c>
    </row>
    <row r="5130" spans="1:10" s="11" customFormat="1" ht="13.7" customHeight="1">
      <c r="A5130" s="135"/>
      <c r="B5130" s="16"/>
      <c r="C5130" s="16"/>
      <c r="D5130" s="16"/>
      <c r="E5130" s="124"/>
      <c r="F5130" s="177" t="s">
        <v>451</v>
      </c>
      <c r="G5130" s="178"/>
      <c r="H5130" s="179"/>
      <c r="I5130" s="200">
        <f>SUM(I5125:I5129)</f>
        <v>64</v>
      </c>
    </row>
    <row r="5131" spans="1:10" s="11" customFormat="1" ht="30" customHeight="1">
      <c r="A5131" s="245">
        <v>4716</v>
      </c>
      <c r="B5131" s="149" t="s">
        <v>421</v>
      </c>
      <c r="C5131" s="149" t="s">
        <v>12</v>
      </c>
      <c r="D5131" s="150">
        <v>87274</v>
      </c>
      <c r="E5131" s="151" t="str">
        <f>VLOOKUP(D5131,SERVIÇOS_AGOST!$A$7:$D$7425,2,0)</f>
        <v>REVESTIMENTO CERÂMICO PARA PAREDES INTERNAS COM PLACAS TIPO ESMALTADA EXTRA DE DIMENSÕES 33X45 CM APLICADAS EM AMBIENTES DE ÁREA MENOR QUE 5 M² A MEIA ALTURA DAS PAREDES. AF_06/2014</v>
      </c>
      <c r="F5131" s="152" t="str">
        <f>VLOOKUP(D5131,SERVIÇOS_AGOST!$A$7:$D$7425,3,0)</f>
        <v>M2</v>
      </c>
      <c r="G5131" s="153">
        <f>VLOOKUP(D5131,SERVIÇOS_AGOST!$A$7:$D$7425,4,0)</f>
        <v>74.819999999999993</v>
      </c>
      <c r="H5131" s="154">
        <v>74.819999999999993</v>
      </c>
      <c r="I5131" s="155"/>
    </row>
    <row r="5132" spans="1:10" s="11" customFormat="1" ht="25.7" customHeight="1">
      <c r="A5132" s="135"/>
      <c r="B5132" s="16"/>
      <c r="C5132" s="16"/>
      <c r="D5132" s="16"/>
      <c r="E5132" s="136" t="s">
        <v>1824</v>
      </c>
      <c r="F5132" s="125" t="s">
        <v>429</v>
      </c>
      <c r="G5132" s="160">
        <v>1</v>
      </c>
      <c r="H5132" s="235">
        <v>53.87</v>
      </c>
      <c r="I5132" s="51">
        <f>ROUND(G5132*H5132,2)</f>
        <v>53.87</v>
      </c>
    </row>
    <row r="5133" spans="1:10" s="11" customFormat="1" ht="13.7" customHeight="1">
      <c r="A5133" s="135"/>
      <c r="B5133" s="16"/>
      <c r="C5133" s="16"/>
      <c r="D5133" s="16"/>
      <c r="E5133" s="124"/>
      <c r="F5133" s="177" t="s">
        <v>451</v>
      </c>
      <c r="G5133" s="178"/>
      <c r="H5133" s="179"/>
      <c r="I5133" s="168">
        <f>SUM(I5132:I5132)</f>
        <v>53.87</v>
      </c>
    </row>
    <row r="5134" spans="1:10" s="11" customFormat="1" ht="30" customHeight="1">
      <c r="A5134" s="196">
        <v>4717</v>
      </c>
      <c r="B5134" s="110" t="s">
        <v>421</v>
      </c>
      <c r="C5134" s="110" t="s">
        <v>12</v>
      </c>
      <c r="D5134" s="132">
        <v>87275</v>
      </c>
      <c r="E5134" s="111" t="str">
        <f>VLOOKUP(D5134,SERVIÇOS_AGOST!$A$7:$D$7425,2,0)</f>
        <v>REVESTIMENTO CERÂMICO PARA PAREDES INTERNAS COM PLACAS TIPO ESMALTADA EXTRA  DE DIMENSÕES 33X45 CM APLICADAS EM AMBIENTES DE ÁREA MAIOR QUE 5 M² A MEIA ALTURA DAS PAREDES. AF_06/2014</v>
      </c>
      <c r="F5134" s="112" t="str">
        <f>VLOOKUP(D5134,SERVIÇOS_AGOST!$A$7:$D$7425,3,0)</f>
        <v>M2</v>
      </c>
      <c r="G5134" s="129">
        <f>VLOOKUP(D5134,SERVIÇOS_AGOST!$A$7:$D$7425,4,0)</f>
        <v>72.17</v>
      </c>
      <c r="H5134" s="114">
        <v>72.17</v>
      </c>
      <c r="I5134" s="115"/>
    </row>
    <row r="5135" spans="1:10" s="11" customFormat="1" ht="17.649999999999999" customHeight="1">
      <c r="A5135" s="135"/>
      <c r="B5135" s="16"/>
      <c r="C5135" s="16"/>
      <c r="D5135" s="16"/>
      <c r="E5135" s="50" t="s">
        <v>1820</v>
      </c>
      <c r="F5135" s="216" t="s">
        <v>47</v>
      </c>
      <c r="G5135" s="147">
        <v>1.05</v>
      </c>
      <c r="H5135" s="119" t="s">
        <v>1821</v>
      </c>
      <c r="I5135" s="51">
        <f>ROUND(G5135*H5135,2)</f>
        <v>39.83</v>
      </c>
    </row>
    <row r="5136" spans="1:10" s="11" customFormat="1" ht="13.7" customHeight="1">
      <c r="A5136" s="135"/>
      <c r="B5136" s="16"/>
      <c r="C5136" s="16"/>
      <c r="D5136" s="16"/>
      <c r="E5136" s="50" t="s">
        <v>1725</v>
      </c>
      <c r="F5136" s="216" t="s">
        <v>476</v>
      </c>
      <c r="G5136" s="147">
        <v>6.14</v>
      </c>
      <c r="H5136" s="119" t="s">
        <v>1726</v>
      </c>
      <c r="I5136" s="51">
        <f>ROUND(G5136*H5136,2)</f>
        <v>6.14</v>
      </c>
    </row>
    <row r="5137" spans="1:9" s="11" customFormat="1" ht="13.7" customHeight="1">
      <c r="A5137" s="135"/>
      <c r="B5137" s="16"/>
      <c r="C5137" s="16"/>
      <c r="D5137" s="16"/>
      <c r="E5137" s="50" t="s">
        <v>1727</v>
      </c>
      <c r="F5137" s="216" t="s">
        <v>476</v>
      </c>
      <c r="G5137" s="147">
        <v>0.22</v>
      </c>
      <c r="H5137" s="119" t="s">
        <v>1728</v>
      </c>
      <c r="I5137" s="51">
        <f>ROUND(G5137*H5137,2)</f>
        <v>1.29</v>
      </c>
    </row>
    <row r="5138" spans="1:9" s="11" customFormat="1" ht="13.7" customHeight="1">
      <c r="A5138" s="135"/>
      <c r="B5138" s="16"/>
      <c r="C5138" s="16"/>
      <c r="D5138" s="16"/>
      <c r="E5138" s="50" t="s">
        <v>1729</v>
      </c>
      <c r="F5138" s="216" t="s">
        <v>464</v>
      </c>
      <c r="G5138" s="147">
        <v>0.7</v>
      </c>
      <c r="H5138" s="214">
        <v>18.79</v>
      </c>
      <c r="I5138" s="51">
        <f>ROUND(G5138*H5138,2)</f>
        <v>13.15</v>
      </c>
    </row>
    <row r="5139" spans="1:9" s="11" customFormat="1" ht="13.7" customHeight="1">
      <c r="A5139" s="135"/>
      <c r="B5139" s="16"/>
      <c r="C5139" s="16"/>
      <c r="D5139" s="16"/>
      <c r="E5139" s="50" t="s">
        <v>483</v>
      </c>
      <c r="F5139" s="216" t="s">
        <v>464</v>
      </c>
      <c r="G5139" s="147">
        <v>0.4</v>
      </c>
      <c r="H5139" s="133" t="s">
        <v>485</v>
      </c>
      <c r="I5139" s="51">
        <f>ROUND(G5139*H5139,2)</f>
        <v>5.79</v>
      </c>
    </row>
    <row r="5140" spans="1:9" s="11" customFormat="1" ht="13.7" customHeight="1">
      <c r="A5140" s="135"/>
      <c r="B5140" s="16"/>
      <c r="C5140" s="16"/>
      <c r="D5140" s="16"/>
      <c r="E5140" s="124"/>
      <c r="F5140" s="177" t="s">
        <v>451</v>
      </c>
      <c r="G5140" s="178"/>
      <c r="H5140" s="179"/>
      <c r="I5140" s="200">
        <f>SUM(I5135:I5139)</f>
        <v>66.2</v>
      </c>
    </row>
    <row r="5141" spans="1:9" s="11" customFormat="1" ht="30" customHeight="1">
      <c r="A5141" s="196">
        <v>4718</v>
      </c>
      <c r="B5141" s="110" t="s">
        <v>421</v>
      </c>
      <c r="C5141" s="110" t="s">
        <v>12</v>
      </c>
      <c r="D5141" s="132">
        <v>88786</v>
      </c>
      <c r="E5141" s="111" t="str">
        <f>VLOOKUP(D5141,SERVIÇOS_AGOST!$A$7:$D$7425,2,0)</f>
        <v>REVESTIMENTO CERÂMICO PARA PAREDES EXTERNAS EM PASTILHAS DE PORCELANA 2,5 X 2,5 CM (PLACAS DE 30 X 30 CM), ALINHADAS A PRUMO, APLICADO EM PANOS COM VÃOS. AF_10/2014</v>
      </c>
      <c r="F5141" s="112" t="str">
        <f>VLOOKUP(D5141,SERVIÇOS_AGOST!$A$7:$D$7425,3,0)</f>
        <v>M2</v>
      </c>
      <c r="G5141" s="129">
        <f>VLOOKUP(D5141,SERVIÇOS_AGOST!$A$7:$D$7425,4,0)</f>
        <v>335.15</v>
      </c>
      <c r="H5141" s="114">
        <v>335.15</v>
      </c>
      <c r="I5141" s="115"/>
    </row>
    <row r="5142" spans="1:9" s="11" customFormat="1" ht="17.649999999999999" customHeight="1">
      <c r="A5142" s="135"/>
      <c r="B5142" s="16"/>
      <c r="C5142" s="16"/>
      <c r="D5142" s="16"/>
      <c r="E5142" s="50" t="s">
        <v>1825</v>
      </c>
      <c r="F5142" s="216" t="s">
        <v>47</v>
      </c>
      <c r="G5142" s="147">
        <v>1.05</v>
      </c>
      <c r="H5142" s="119" t="s">
        <v>1826</v>
      </c>
      <c r="I5142" s="51">
        <f>ROUND(G5142*H5142,2)</f>
        <v>244.7</v>
      </c>
    </row>
    <row r="5143" spans="1:9" s="11" customFormat="1" ht="13.7" customHeight="1">
      <c r="A5143" s="135"/>
      <c r="B5143" s="16"/>
      <c r="C5143" s="16"/>
      <c r="D5143" s="16"/>
      <c r="E5143" s="50" t="s">
        <v>1817</v>
      </c>
      <c r="F5143" s="216" t="s">
        <v>476</v>
      </c>
      <c r="G5143" s="147">
        <v>9.84</v>
      </c>
      <c r="H5143" s="119" t="s">
        <v>1818</v>
      </c>
      <c r="I5143" s="51">
        <f>ROUND(G5143*H5143,2)</f>
        <v>34.64</v>
      </c>
    </row>
    <row r="5144" spans="1:9" s="11" customFormat="1" ht="13.7" customHeight="1">
      <c r="A5144" s="135"/>
      <c r="B5144" s="16"/>
      <c r="C5144" s="16"/>
      <c r="D5144" s="16"/>
      <c r="E5144" s="50" t="s">
        <v>1729</v>
      </c>
      <c r="F5144" s="216" t="s">
        <v>464</v>
      </c>
      <c r="G5144" s="147">
        <v>1</v>
      </c>
      <c r="H5144" s="214">
        <v>18.79</v>
      </c>
      <c r="I5144" s="51">
        <f>ROUND(G5144*H5144,2)</f>
        <v>18.79</v>
      </c>
    </row>
    <row r="5145" spans="1:9" s="11" customFormat="1" ht="13.7" customHeight="1">
      <c r="A5145" s="135"/>
      <c r="B5145" s="16"/>
      <c r="C5145" s="16"/>
      <c r="D5145" s="16"/>
      <c r="E5145" s="50" t="s">
        <v>483</v>
      </c>
      <c r="F5145" s="216" t="s">
        <v>464</v>
      </c>
      <c r="G5145" s="147">
        <v>0.5</v>
      </c>
      <c r="H5145" s="133" t="s">
        <v>485</v>
      </c>
      <c r="I5145" s="51">
        <f>ROUND(G5145*H5145,2)</f>
        <v>7.24</v>
      </c>
    </row>
    <row r="5146" spans="1:9" s="11" customFormat="1" ht="13.7" customHeight="1">
      <c r="A5146" s="135"/>
      <c r="B5146" s="16"/>
      <c r="C5146" s="16"/>
      <c r="D5146" s="16"/>
      <c r="E5146" s="124"/>
      <c r="F5146" s="177" t="s">
        <v>451</v>
      </c>
      <c r="G5146" s="178"/>
      <c r="H5146" s="179"/>
      <c r="I5146" s="200">
        <f>SUM(I5142:I5145)</f>
        <v>305.37</v>
      </c>
    </row>
    <row r="5147" spans="1:9" s="11" customFormat="1" ht="25.7" customHeight="1">
      <c r="A5147" s="196">
        <v>4719</v>
      </c>
      <c r="B5147" s="110" t="s">
        <v>421</v>
      </c>
      <c r="C5147" s="110" t="s">
        <v>12</v>
      </c>
      <c r="D5147" s="132">
        <v>88787</v>
      </c>
      <c r="E5147" s="111" t="str">
        <f>VLOOKUP(D5147,SERVIÇOS_AGOST!$A$7:$D$7425,2,0)</f>
        <v>REVESTIMENTO CERÂMICO PARA PAREDES EXTERNAS EM PASTILHAS DE PORCELANA 2,5 X 2,5 CM (PLACAS DE 30 X 30 CM), ALINHADAS A PRUMO, APLICADO EM PANOS SEM VÃOS. AF_10/2014</v>
      </c>
      <c r="F5147" s="112" t="str">
        <f>VLOOKUP(D5147,SERVIÇOS_AGOST!$A$7:$D$7425,3,0)</f>
        <v>M2</v>
      </c>
      <c r="G5147" s="129">
        <f>VLOOKUP(D5147,SERVIÇOS_AGOST!$A$7:$D$7425,4,0)</f>
        <v>312.35000000000002</v>
      </c>
      <c r="H5147" s="114">
        <v>312.35000000000002</v>
      </c>
      <c r="I5147" s="115"/>
    </row>
    <row r="5148" spans="1:9" s="11" customFormat="1" ht="17.649999999999999" customHeight="1">
      <c r="A5148" s="135"/>
      <c r="B5148" s="16"/>
      <c r="C5148" s="16"/>
      <c r="D5148" s="16"/>
      <c r="E5148" s="50" t="s">
        <v>1825</v>
      </c>
      <c r="F5148" s="216" t="s">
        <v>47</v>
      </c>
      <c r="G5148" s="147">
        <v>1.05</v>
      </c>
      <c r="H5148" s="119" t="s">
        <v>1826</v>
      </c>
      <c r="I5148" s="51">
        <f>ROUND(G5148*H5148,2)</f>
        <v>244.7</v>
      </c>
    </row>
    <row r="5149" spans="1:9" s="11" customFormat="1" ht="13.7" customHeight="1">
      <c r="A5149" s="135"/>
      <c r="B5149" s="16"/>
      <c r="C5149" s="16"/>
      <c r="D5149" s="16"/>
      <c r="E5149" s="50" t="s">
        <v>1817</v>
      </c>
      <c r="F5149" s="216" t="s">
        <v>476</v>
      </c>
      <c r="G5149" s="147">
        <v>9.84</v>
      </c>
      <c r="H5149" s="119" t="s">
        <v>1818</v>
      </c>
      <c r="I5149" s="51">
        <f>ROUND(G5149*H5149,2)</f>
        <v>34.64</v>
      </c>
    </row>
    <row r="5150" spans="1:9" s="11" customFormat="1" ht="13.7" customHeight="1">
      <c r="A5150" s="135"/>
      <c r="B5150" s="16"/>
      <c r="C5150" s="16"/>
      <c r="D5150" s="16"/>
      <c r="E5150" s="50" t="s">
        <v>1729</v>
      </c>
      <c r="F5150" s="216" t="s">
        <v>464</v>
      </c>
      <c r="G5150" s="147">
        <v>0.6</v>
      </c>
      <c r="H5150" s="214">
        <v>18.79</v>
      </c>
      <c r="I5150" s="51">
        <f>ROUND(G5150*H5150,2)</f>
        <v>11.27</v>
      </c>
    </row>
    <row r="5151" spans="1:9" s="11" customFormat="1" ht="13.7" customHeight="1">
      <c r="A5151" s="135"/>
      <c r="B5151" s="16"/>
      <c r="C5151" s="16"/>
      <c r="D5151" s="16"/>
      <c r="E5151" s="50" t="s">
        <v>483</v>
      </c>
      <c r="F5151" s="216" t="s">
        <v>464</v>
      </c>
      <c r="G5151" s="147">
        <v>0.3</v>
      </c>
      <c r="H5151" s="133" t="s">
        <v>485</v>
      </c>
      <c r="I5151" s="51">
        <f>ROUND(G5151*H5151,2)</f>
        <v>4.34</v>
      </c>
    </row>
    <row r="5152" spans="1:9" s="11" customFormat="1" ht="13.7" customHeight="1">
      <c r="A5152" s="135"/>
      <c r="B5152" s="16"/>
      <c r="C5152" s="16"/>
      <c r="D5152" s="16"/>
      <c r="E5152" s="124"/>
      <c r="F5152" s="177" t="s">
        <v>451</v>
      </c>
      <c r="G5152" s="178"/>
      <c r="H5152" s="179"/>
      <c r="I5152" s="200">
        <f>SUM(I5148:I5151)</f>
        <v>294.94999999999993</v>
      </c>
    </row>
    <row r="5153" spans="1:9" s="11" customFormat="1" ht="25.7" customHeight="1">
      <c r="A5153" s="196">
        <v>4720</v>
      </c>
      <c r="B5153" s="110" t="s">
        <v>422</v>
      </c>
      <c r="C5153" s="110" t="s">
        <v>12</v>
      </c>
      <c r="D5153" s="132">
        <v>97063</v>
      </c>
      <c r="E5153" s="111" t="str">
        <f>VLOOKUP(D5153,SERVIÇOS_AGOST!$A$7:$D$7425,2,0)</f>
        <v>MONTAGEM E DESMONTAGEM DE ANDAIME MODULAR FACHADEIRO, COM PISO METÁLICO, PARA EDIFICAÇÕES COM MÚLTIPLOS PAVIMENTOS (EXCLUSIVE ANDAIME E LIMPEZA). AF_11/2017</v>
      </c>
      <c r="F5153" s="112" t="str">
        <f>VLOOKUP(D5153,SERVIÇOS_AGOST!$A$7:$D$7425,3,0)</f>
        <v>M2</v>
      </c>
      <c r="G5153" s="129">
        <f>VLOOKUP(D5153,SERVIÇOS_AGOST!$A$7:$D$7425,4,0)</f>
        <v>6.96</v>
      </c>
      <c r="H5153" s="114">
        <v>6.96</v>
      </c>
      <c r="I5153" s="115"/>
    </row>
    <row r="5154" spans="1:9" s="11" customFormat="1" ht="13.7" customHeight="1">
      <c r="A5154" s="135"/>
      <c r="B5154" s="16"/>
      <c r="C5154" s="16"/>
      <c r="D5154" s="16"/>
      <c r="E5154" s="50" t="s">
        <v>1634</v>
      </c>
      <c r="F5154" s="216" t="s">
        <v>464</v>
      </c>
      <c r="G5154" s="147">
        <v>0.22</v>
      </c>
      <c r="H5154" s="214">
        <v>15.71</v>
      </c>
      <c r="I5154" s="51">
        <f>ROUND(G5154*H5154,2)</f>
        <v>3.46</v>
      </c>
    </row>
    <row r="5155" spans="1:9" s="11" customFormat="1" ht="13.7" customHeight="1">
      <c r="A5155" s="135"/>
      <c r="B5155" s="16"/>
      <c r="C5155" s="16"/>
      <c r="D5155" s="16"/>
      <c r="E5155" s="50" t="s">
        <v>483</v>
      </c>
      <c r="F5155" s="216" t="s">
        <v>464</v>
      </c>
      <c r="G5155" s="147">
        <v>5.8999999999999997E-2</v>
      </c>
      <c r="H5155" s="133" t="s">
        <v>485</v>
      </c>
      <c r="I5155" s="51">
        <f>ROUND(G5155*H5155,2)</f>
        <v>0.85</v>
      </c>
    </row>
    <row r="5156" spans="1:9" s="11" customFormat="1" ht="30" customHeight="1">
      <c r="E5156" s="194" t="s">
        <v>1827</v>
      </c>
      <c r="F5156" s="231" t="s">
        <v>1828</v>
      </c>
      <c r="G5156" s="257" t="s">
        <v>1829</v>
      </c>
      <c r="H5156" s="258" t="s">
        <v>1830</v>
      </c>
      <c r="I5156" s="51">
        <f>ROUND(G5156*H5156,2)</f>
        <v>1.71</v>
      </c>
    </row>
    <row r="5157" spans="1:9" s="11" customFormat="1" ht="13.7" customHeight="1">
      <c r="A5157" s="135"/>
      <c r="B5157" s="16"/>
      <c r="C5157" s="16"/>
      <c r="D5157" s="16"/>
      <c r="E5157" s="124"/>
      <c r="F5157" s="177" t="s">
        <v>451</v>
      </c>
      <c r="G5157" s="178"/>
      <c r="H5157" s="179"/>
      <c r="I5157" s="200">
        <f>SUM(I5154:I5156)</f>
        <v>6.02</v>
      </c>
    </row>
    <row r="5158" spans="1:9" s="11" customFormat="1" ht="13.7" customHeight="1">
      <c r="A5158" s="196">
        <v>4721</v>
      </c>
      <c r="B5158" s="110" t="s">
        <v>422</v>
      </c>
      <c r="C5158" s="110" t="s">
        <v>12</v>
      </c>
      <c r="D5158" s="132">
        <v>97064</v>
      </c>
      <c r="E5158" s="111" t="str">
        <f>VLOOKUP(D5158,SERVIÇOS_AGOST!$A$7:$D$7425,2,0)</f>
        <v xml:space="preserve">MONTAGEM E DESMONTAGEM DE ANDAIME TUBULAR TIPO </v>
      </c>
      <c r="F5158" s="112" t="str">
        <f>VLOOKUP(D5158,SERVIÇOS_AGOST!$A$7:$D$7425,3,0)</f>
        <v>M</v>
      </c>
      <c r="G5158" s="129">
        <f>VLOOKUP(D5158,SERVIÇOS_AGOST!$A$7:$D$7425,4,0)</f>
        <v>12.84</v>
      </c>
      <c r="H5158" s="114">
        <v>12.84</v>
      </c>
      <c r="I5158" s="115"/>
    </row>
    <row r="5159" spans="1:9" s="11" customFormat="1" ht="13.7" customHeight="1">
      <c r="A5159" s="135"/>
      <c r="B5159" s="16"/>
      <c r="C5159" s="16"/>
      <c r="D5159" s="16"/>
      <c r="E5159" s="50" t="s">
        <v>1634</v>
      </c>
      <c r="F5159" s="216" t="s">
        <v>464</v>
      </c>
      <c r="G5159" s="147">
        <v>0.4</v>
      </c>
      <c r="H5159" s="214">
        <v>15.71</v>
      </c>
      <c r="I5159" s="51">
        <f>ROUND(G5159*H5159,2)</f>
        <v>6.28</v>
      </c>
    </row>
    <row r="5160" spans="1:9" s="11" customFormat="1" ht="13.7" customHeight="1">
      <c r="A5160" s="135"/>
      <c r="B5160" s="16"/>
      <c r="C5160" s="16"/>
      <c r="D5160" s="16"/>
      <c r="E5160" s="50" t="s">
        <v>483</v>
      </c>
      <c r="F5160" s="216" t="s">
        <v>464</v>
      </c>
      <c r="G5160" s="147">
        <v>0.05</v>
      </c>
      <c r="H5160" s="133" t="s">
        <v>485</v>
      </c>
      <c r="I5160" s="51">
        <f>ROUND(G5160*H5160,2)</f>
        <v>0.72</v>
      </c>
    </row>
    <row r="5161" spans="1:9" s="11" customFormat="1" ht="25.7" customHeight="1">
      <c r="A5161" s="135"/>
      <c r="B5161" s="16"/>
      <c r="C5161" s="16"/>
      <c r="D5161" s="16"/>
      <c r="E5161" s="50" t="s">
        <v>1827</v>
      </c>
      <c r="F5161" s="216" t="s">
        <v>1828</v>
      </c>
      <c r="G5161" s="147">
        <v>0.40200000000000002</v>
      </c>
      <c r="H5161" s="119" t="s">
        <v>1830</v>
      </c>
      <c r="I5161" s="51">
        <f>ROUND(G5161*H5161,2)</f>
        <v>4.12</v>
      </c>
    </row>
    <row r="5162" spans="1:9" s="11" customFormat="1" ht="30" customHeight="1">
      <c r="F5162" s="177" t="s">
        <v>451</v>
      </c>
      <c r="G5162" s="178"/>
      <c r="H5162" s="179"/>
      <c r="I5162" s="200">
        <f>SUM(I5159:I5161)</f>
        <v>11.120000000000001</v>
      </c>
    </row>
    <row r="5163" spans="1:9" s="11" customFormat="1" ht="17.649999999999999" customHeight="1">
      <c r="A5163" s="196">
        <v>4722</v>
      </c>
      <c r="B5163" s="110" t="s">
        <v>422</v>
      </c>
      <c r="C5163" s="110" t="s">
        <v>12</v>
      </c>
      <c r="D5163" s="132">
        <v>97065</v>
      </c>
      <c r="E5163" s="111" t="str">
        <f>VLOOKUP(D5163,SERVIÇOS_AGOST!$A$7:$D$7425,2,0)</f>
        <v>MONTAGEM E DESMONTAGEM DE ANDAIME MULTIDIRECIONAL (EXCLUSIVE ANDAIME E LIMPEZA). AF_11/2017</v>
      </c>
      <c r="F5163" s="112" t="str">
        <f>VLOOKUP(D5163,SERVIÇOS_AGOST!$A$7:$D$7425,3,0)</f>
        <v>M3</v>
      </c>
      <c r="G5163" s="129">
        <f>VLOOKUP(D5163,SERVIÇOS_AGOST!$A$7:$D$7425,4,0)</f>
        <v>4.47</v>
      </c>
      <c r="H5163" s="114">
        <v>4.47</v>
      </c>
      <c r="I5163" s="115"/>
    </row>
    <row r="5164" spans="1:9" s="11" customFormat="1" ht="13.7" customHeight="1">
      <c r="A5164" s="135"/>
      <c r="B5164" s="16"/>
      <c r="C5164" s="16"/>
      <c r="D5164" s="16"/>
      <c r="E5164" s="50" t="s">
        <v>1634</v>
      </c>
      <c r="F5164" s="216" t="s">
        <v>464</v>
      </c>
      <c r="G5164" s="147">
        <v>0.1</v>
      </c>
      <c r="H5164" s="214">
        <v>15.71</v>
      </c>
      <c r="I5164" s="51">
        <f>ROUND(G5164*H5164,2)</f>
        <v>1.57</v>
      </c>
    </row>
    <row r="5165" spans="1:9" s="11" customFormat="1" ht="13.7" customHeight="1">
      <c r="A5165" s="135"/>
      <c r="B5165" s="16"/>
      <c r="C5165" s="16"/>
      <c r="D5165" s="16"/>
      <c r="E5165" s="50" t="s">
        <v>483</v>
      </c>
      <c r="F5165" s="216" t="s">
        <v>464</v>
      </c>
      <c r="G5165" s="147">
        <v>0.02</v>
      </c>
      <c r="H5165" s="133" t="s">
        <v>485</v>
      </c>
      <c r="I5165" s="51">
        <f>ROUND(G5165*H5165,2)</f>
        <v>0.28999999999999998</v>
      </c>
    </row>
    <row r="5166" spans="1:9" s="11" customFormat="1" ht="25.7" customHeight="1">
      <c r="A5166" s="135"/>
      <c r="B5166" s="16"/>
      <c r="C5166" s="16"/>
      <c r="D5166" s="16"/>
      <c r="E5166" s="50" t="s">
        <v>1827</v>
      </c>
      <c r="F5166" s="216" t="s">
        <v>1828</v>
      </c>
      <c r="G5166" s="147">
        <v>0.2</v>
      </c>
      <c r="H5166" s="119" t="s">
        <v>1830</v>
      </c>
      <c r="I5166" s="51">
        <f>ROUND(G5166*H5166,2)</f>
        <v>2.0499999999999998</v>
      </c>
    </row>
    <row r="5167" spans="1:9" s="11" customFormat="1" ht="13.7" customHeight="1">
      <c r="A5167" s="135"/>
      <c r="B5167" s="16"/>
      <c r="C5167" s="16"/>
      <c r="D5167" s="16"/>
      <c r="E5167" s="124"/>
      <c r="F5167" s="177" t="s">
        <v>451</v>
      </c>
      <c r="G5167" s="178"/>
      <c r="H5167" s="179"/>
      <c r="I5167" s="200">
        <f>SUM(I5164:I5166)</f>
        <v>3.91</v>
      </c>
    </row>
    <row r="5168" spans="1:9" s="11" customFormat="1" ht="20.100000000000001" customHeight="1">
      <c r="A5168" s="196">
        <v>4723</v>
      </c>
      <c r="B5168" s="110" t="s">
        <v>422</v>
      </c>
      <c r="C5168" s="110" t="s">
        <v>12</v>
      </c>
      <c r="D5168" s="132">
        <v>99802</v>
      </c>
      <c r="E5168" s="111" t="str">
        <f>VLOOKUP(D5168,SERVIÇOS_AGOST!$A$7:$D$7425,2,0)</f>
        <v>LIMPEZA DE PISO CERÂMICO OU PORCELANATO COM VASSOURA A SECO. AF_04/2019</v>
      </c>
      <c r="F5168" s="112" t="str">
        <f>VLOOKUP(D5168,SERVIÇOS_AGOST!$A$7:$D$7425,3,0)</f>
        <v>M2</v>
      </c>
      <c r="G5168" s="129">
        <f>VLOOKUP(D5168,SERVIÇOS_AGOST!$A$7:$D$7425,4,0)</f>
        <v>0.36</v>
      </c>
      <c r="H5168" s="114">
        <v>0.36</v>
      </c>
      <c r="I5168" s="115"/>
    </row>
    <row r="5169" spans="1:9" s="11" customFormat="1" ht="13.7" customHeight="1">
      <c r="A5169" s="135"/>
      <c r="B5169" s="16"/>
      <c r="C5169" s="16"/>
      <c r="D5169" s="16"/>
      <c r="E5169" s="50" t="s">
        <v>483</v>
      </c>
      <c r="F5169" s="216" t="s">
        <v>464</v>
      </c>
      <c r="G5169" s="147">
        <v>2.1999999999999999E-2</v>
      </c>
      <c r="H5169" s="133" t="s">
        <v>485</v>
      </c>
      <c r="I5169" s="51">
        <f>ROUND(G5169*H5169,2)</f>
        <v>0.32</v>
      </c>
    </row>
    <row r="5170" spans="1:9" s="11" customFormat="1" ht="13.7" customHeight="1">
      <c r="A5170" s="135"/>
      <c r="B5170" s="16"/>
      <c r="C5170" s="16"/>
      <c r="D5170" s="16"/>
      <c r="E5170" s="124"/>
      <c r="F5170" s="177" t="s">
        <v>451</v>
      </c>
      <c r="G5170" s="178"/>
      <c r="H5170" s="179"/>
      <c r="I5170" s="200">
        <f>SUM(I5169)</f>
        <v>0.32</v>
      </c>
    </row>
    <row r="5171" spans="1:9" s="11" customFormat="1" ht="13.7" customHeight="1">
      <c r="A5171" s="196">
        <v>4724</v>
      </c>
      <c r="B5171" s="110" t="s">
        <v>422</v>
      </c>
      <c r="C5171" s="110" t="s">
        <v>12</v>
      </c>
      <c r="D5171" s="132">
        <v>99803</v>
      </c>
      <c r="E5171" s="111" t="str">
        <f>VLOOKUP(D5171,SERVIÇOS_AGOST!$A$7:$D$7425,2,0)</f>
        <v>LIMPEZA DE PISO CERÂMICO OU PORCELANATO COM PANO ÚMIDO. AF_04/2019</v>
      </c>
      <c r="F5171" s="112" t="str">
        <f>VLOOKUP(D5171,SERVIÇOS_AGOST!$A$7:$D$7425,3,0)</f>
        <v>M2</v>
      </c>
      <c r="G5171" s="129">
        <f>VLOOKUP(D5171,SERVIÇOS_AGOST!$A$7:$D$7425,4,0)</f>
        <v>1.4</v>
      </c>
      <c r="H5171" s="114">
        <v>1.4</v>
      </c>
      <c r="I5171" s="115"/>
    </row>
    <row r="5172" spans="1:9" s="11" customFormat="1" ht="13.7" customHeight="1">
      <c r="A5172" s="135"/>
      <c r="B5172" s="16"/>
      <c r="C5172" s="16"/>
      <c r="D5172" s="16"/>
      <c r="E5172" s="50" t="s">
        <v>483</v>
      </c>
      <c r="F5172" s="216" t="s">
        <v>464</v>
      </c>
      <c r="G5172" s="147">
        <v>7.0000000000000007E-2</v>
      </c>
      <c r="H5172" s="133" t="s">
        <v>485</v>
      </c>
      <c r="I5172" s="51">
        <f>ROUND(G5172*H5172,2)</f>
        <v>1.01</v>
      </c>
    </row>
    <row r="5173" spans="1:9" s="11" customFormat="1" ht="13.7" customHeight="1">
      <c r="A5173" s="135"/>
      <c r="B5173" s="16"/>
      <c r="C5173" s="16"/>
      <c r="D5173" s="16"/>
      <c r="E5173" s="124"/>
      <c r="F5173" s="177" t="s">
        <v>451</v>
      </c>
      <c r="G5173" s="178"/>
      <c r="H5173" s="179"/>
      <c r="I5173" s="200">
        <f>SUM(I5172)</f>
        <v>1.01</v>
      </c>
    </row>
    <row r="5174" spans="1:9" s="11" customFormat="1" ht="20.100000000000001" customHeight="1">
      <c r="A5174" s="196">
        <v>4725</v>
      </c>
      <c r="B5174" s="110" t="s">
        <v>422</v>
      </c>
      <c r="C5174" s="110" t="s">
        <v>12</v>
      </c>
      <c r="D5174" s="132">
        <v>100195</v>
      </c>
      <c r="E5174" s="111" t="str">
        <f>VLOOKUP(D5174,SERVIÇOS_AGOST!$A$7:$D$7425,2,0)</f>
        <v>TRANSPORTE HORIZONTAL MANUAL, DE SACOS DE 50 KG (UNIDADE: KGXKM). AF_07/2019</v>
      </c>
      <c r="F5174" s="112" t="str">
        <f>VLOOKUP(D5174,SERVIÇOS_AGOST!$A$7:$D$7425,3,0)</f>
        <v>KGXKM</v>
      </c>
      <c r="G5174" s="129">
        <f>VLOOKUP(D5174,SERVIÇOS_AGOST!$A$7:$D$7425,4,0)</f>
        <v>0.53</v>
      </c>
      <c r="H5174" s="114">
        <v>0.53</v>
      </c>
      <c r="I5174" s="115"/>
    </row>
    <row r="5175" spans="1:9" s="11" customFormat="1" ht="13.7" customHeight="1">
      <c r="A5175" s="135"/>
      <c r="B5175" s="16"/>
      <c r="C5175" s="16"/>
      <c r="D5175" s="16"/>
      <c r="E5175" s="50" t="s">
        <v>483</v>
      </c>
      <c r="F5175" s="216" t="s">
        <v>464</v>
      </c>
      <c r="G5175" s="147">
        <v>0.03</v>
      </c>
      <c r="H5175" s="133" t="s">
        <v>485</v>
      </c>
      <c r="I5175" s="51">
        <f>ROUND(G5175*H5175,2)</f>
        <v>0.43</v>
      </c>
    </row>
    <row r="5176" spans="1:9" s="11" customFormat="1" ht="13.7" customHeight="1">
      <c r="A5176" s="135"/>
      <c r="B5176" s="16"/>
      <c r="C5176" s="16"/>
      <c r="D5176" s="16"/>
      <c r="E5176" s="124"/>
      <c r="F5176" s="177" t="s">
        <v>451</v>
      </c>
      <c r="G5176" s="178"/>
      <c r="H5176" s="179"/>
      <c r="I5176" s="200">
        <f>SUM(I5175)</f>
        <v>0.43</v>
      </c>
    </row>
    <row r="5177" spans="1:9" s="11" customFormat="1" ht="17.649999999999999" customHeight="1">
      <c r="A5177" s="196">
        <v>4726</v>
      </c>
      <c r="B5177" s="110" t="s">
        <v>422</v>
      </c>
      <c r="C5177" s="110" t="s">
        <v>12</v>
      </c>
      <c r="D5177" s="132">
        <v>100196</v>
      </c>
      <c r="E5177" s="111" t="str">
        <f>VLOOKUP(D5177,SERVIÇOS_AGOST!$A$7:$D$7425,2,0)</f>
        <v>TRANSPORTE HORIZONTAL MANUAL, DE SACOS DE 30 KG (UNIDADE: KGXKM). AF_07/2019</v>
      </c>
      <c r="F5177" s="112" t="str">
        <f>VLOOKUP(D5177,SERVIÇOS_AGOST!$A$7:$D$7425,3,0)</f>
        <v>KGXKM</v>
      </c>
      <c r="G5177" s="129">
        <f>VLOOKUP(D5177,SERVIÇOS_AGOST!$A$7:$D$7425,4,0)</f>
        <v>0.88</v>
      </c>
      <c r="H5177" s="114">
        <v>0.88</v>
      </c>
      <c r="I5177" s="115"/>
    </row>
    <row r="5178" spans="1:9" s="11" customFormat="1" ht="13.7" customHeight="1">
      <c r="A5178" s="135"/>
      <c r="B5178" s="16"/>
      <c r="C5178" s="16"/>
      <c r="D5178" s="16"/>
      <c r="E5178" s="50" t="s">
        <v>483</v>
      </c>
      <c r="F5178" s="216" t="s">
        <v>464</v>
      </c>
      <c r="G5178" s="147">
        <v>5.5E-2</v>
      </c>
      <c r="H5178" s="133" t="s">
        <v>485</v>
      </c>
      <c r="I5178" s="51">
        <f>ROUND(G5178*H5178,2)</f>
        <v>0.8</v>
      </c>
    </row>
    <row r="5179" spans="1:9" s="11" customFormat="1" ht="13.7" customHeight="1">
      <c r="A5179" s="135"/>
      <c r="B5179" s="16"/>
      <c r="C5179" s="16"/>
      <c r="D5179" s="16"/>
      <c r="E5179" s="124"/>
      <c r="F5179" s="177" t="s">
        <v>451</v>
      </c>
      <c r="G5179" s="178"/>
      <c r="H5179" s="179"/>
      <c r="I5179" s="200">
        <f>SUM(I5178)</f>
        <v>0.8</v>
      </c>
    </row>
    <row r="5180" spans="1:9" s="11" customFormat="1" ht="9.9499999999999993" customHeight="1">
      <c r="A5180" s="196">
        <v>4727</v>
      </c>
      <c r="B5180" s="110" t="s">
        <v>422</v>
      </c>
      <c r="C5180" s="110" t="s">
        <v>12</v>
      </c>
      <c r="D5180" s="132">
        <v>100197</v>
      </c>
      <c r="E5180" s="111" t="str">
        <f>VLOOKUP(D5180,SERVIÇOS_AGOST!$A$7:$D$7425,2,0)</f>
        <v>TRANSPORTE HORIZONTAL MANUAL, DE SACOS DE 20 KG (UNIDADE: KGXKM). AF_07/2019</v>
      </c>
      <c r="F5180" s="112" t="str">
        <f>VLOOKUP(D5180,SERVIÇOS_AGOST!$A$7:$D$7425,3,0)</f>
        <v>KGXKM</v>
      </c>
      <c r="G5180" s="129">
        <f>VLOOKUP(D5180,SERVIÇOS_AGOST!$A$7:$D$7425,4,0)</f>
        <v>1.32</v>
      </c>
      <c r="H5180" s="114">
        <v>1.32</v>
      </c>
      <c r="I5180" s="115"/>
    </row>
    <row r="5181" spans="1:9" s="11" customFormat="1" ht="13.7" customHeight="1">
      <c r="A5181" s="135"/>
      <c r="B5181" s="16"/>
      <c r="C5181" s="16"/>
      <c r="D5181" s="16"/>
      <c r="E5181" s="50" t="s">
        <v>483</v>
      </c>
      <c r="F5181" s="216" t="s">
        <v>464</v>
      </c>
      <c r="G5181" s="147">
        <v>8.5000000000000006E-2</v>
      </c>
      <c r="H5181" s="133" t="s">
        <v>485</v>
      </c>
      <c r="I5181" s="51">
        <f>ROUND(G5181*H5181,2)</f>
        <v>1.23</v>
      </c>
    </row>
    <row r="5182" spans="1:9" s="11" customFormat="1" ht="13.7" customHeight="1">
      <c r="A5182" s="135"/>
      <c r="B5182" s="16"/>
      <c r="C5182" s="16"/>
      <c r="D5182" s="16"/>
      <c r="E5182" s="124"/>
      <c r="F5182" s="177" t="s">
        <v>451</v>
      </c>
      <c r="G5182" s="178"/>
      <c r="H5182" s="179"/>
      <c r="I5182" s="200">
        <f>SUM(I5181)</f>
        <v>1.23</v>
      </c>
    </row>
    <row r="5183" spans="1:9" s="11" customFormat="1" ht="17.649999999999999" customHeight="1">
      <c r="A5183" s="196">
        <v>4728</v>
      </c>
      <c r="B5183" s="110" t="s">
        <v>422</v>
      </c>
      <c r="C5183" s="110" t="s">
        <v>12</v>
      </c>
      <c r="D5183" s="132">
        <v>100201</v>
      </c>
      <c r="E5183" s="111" t="str">
        <f>VLOOKUP(D5183,SERVIÇOS_AGOST!$A$7:$D$7425,2,0)</f>
        <v>TRANSPORTE HORIZONTAL COM CARRINHO DE MÃO, DE SACOS DE 50 KG (UNIDADE: KGXKM). AF_07/2019</v>
      </c>
      <c r="F5183" s="112" t="str">
        <f>VLOOKUP(D5183,SERVIÇOS_AGOST!$A$7:$D$7425,3,0)</f>
        <v>KGXKM</v>
      </c>
      <c r="G5183" s="129">
        <f>VLOOKUP(D5183,SERVIÇOS_AGOST!$A$7:$D$7425,4,0)</f>
        <v>0.53</v>
      </c>
      <c r="H5183" s="114">
        <v>0.53</v>
      </c>
      <c r="I5183" s="115"/>
    </row>
    <row r="5184" spans="1:9" s="11" customFormat="1" ht="13.7" customHeight="1">
      <c r="A5184" s="135"/>
      <c r="B5184" s="16"/>
      <c r="C5184" s="16"/>
      <c r="D5184" s="16"/>
      <c r="E5184" s="50" t="s">
        <v>483</v>
      </c>
      <c r="F5184" s="216" t="s">
        <v>464</v>
      </c>
      <c r="G5184" s="147">
        <v>3.2000000000000001E-2</v>
      </c>
      <c r="H5184" s="133" t="s">
        <v>485</v>
      </c>
      <c r="I5184" s="51">
        <f>ROUND(G5184*H5184,2)</f>
        <v>0.46</v>
      </c>
    </row>
    <row r="5185" spans="1:9" s="11" customFormat="1" ht="13.7" customHeight="1">
      <c r="A5185" s="135"/>
      <c r="B5185" s="16"/>
      <c r="C5185" s="16"/>
      <c r="D5185" s="16"/>
      <c r="E5185" s="124"/>
      <c r="F5185" s="177" t="s">
        <v>451</v>
      </c>
      <c r="G5185" s="178"/>
      <c r="H5185" s="179"/>
      <c r="I5185" s="200">
        <f>SUM(I5184)</f>
        <v>0.46</v>
      </c>
    </row>
    <row r="5186" spans="1:9" s="11" customFormat="1" ht="9.9499999999999993" customHeight="1">
      <c r="A5186" s="196">
        <v>4729</v>
      </c>
      <c r="B5186" s="110" t="s">
        <v>422</v>
      </c>
      <c r="C5186" s="110" t="s">
        <v>12</v>
      </c>
      <c r="D5186" s="132">
        <v>100202</v>
      </c>
      <c r="E5186" s="111" t="str">
        <f>VLOOKUP(D5186,SERVIÇOS_AGOST!$A$7:$D$7425,2,0)</f>
        <v>TRANSPORTE HORIZONTAL COM CARRINHO DE MÃO, DE SACOS DE 30 KG (UNIDADE: KGXKM). AF_07/2019</v>
      </c>
      <c r="F5186" s="112" t="str">
        <f>VLOOKUP(D5186,SERVIÇOS_AGOST!$A$7:$D$7425,3,0)</f>
        <v>KGXKM</v>
      </c>
      <c r="G5186" s="129">
        <f>VLOOKUP(D5186,SERVIÇOS_AGOST!$A$7:$D$7425,4,0)</f>
        <v>0.63</v>
      </c>
      <c r="H5186" s="114">
        <v>0.63</v>
      </c>
      <c r="I5186" s="115"/>
    </row>
    <row r="5187" spans="1:9" s="11" customFormat="1" ht="13.7" customHeight="1">
      <c r="A5187" s="135"/>
      <c r="B5187" s="16"/>
      <c r="C5187" s="16"/>
      <c r="D5187" s="16"/>
      <c r="E5187" s="50" t="s">
        <v>483</v>
      </c>
      <c r="F5187" s="216" t="s">
        <v>464</v>
      </c>
      <c r="G5187" s="147">
        <v>0.04</v>
      </c>
      <c r="H5187" s="133" t="s">
        <v>485</v>
      </c>
      <c r="I5187" s="51">
        <f>ROUND(G5187*H5187,2)</f>
        <v>0.57999999999999996</v>
      </c>
    </row>
    <row r="5188" spans="1:9" s="11" customFormat="1" ht="13.7" customHeight="1">
      <c r="A5188" s="135"/>
      <c r="B5188" s="16"/>
      <c r="C5188" s="16"/>
      <c r="D5188" s="16"/>
      <c r="E5188" s="124"/>
      <c r="F5188" s="177" t="s">
        <v>451</v>
      </c>
      <c r="G5188" s="178"/>
      <c r="H5188" s="179"/>
      <c r="I5188" s="200">
        <f>SUM(I5187)</f>
        <v>0.57999999999999996</v>
      </c>
    </row>
    <row r="5189" spans="1:9" s="11" customFormat="1" ht="17.649999999999999" customHeight="1">
      <c r="A5189" s="196">
        <v>4730</v>
      </c>
      <c r="B5189" s="110" t="s">
        <v>422</v>
      </c>
      <c r="C5189" s="110" t="s">
        <v>12</v>
      </c>
      <c r="D5189" s="132">
        <v>100203</v>
      </c>
      <c r="E5189" s="111" t="str">
        <f>VLOOKUP(D5189,SERVIÇOS_AGOST!$A$7:$D$7425,2,0)</f>
        <v>TRANSPORTE HORIZONTAL COM CARRINHO DE MÃO, DE SACOS DE 20 KG (UNIDADE: KGXKM). AF_07/2019</v>
      </c>
      <c r="F5189" s="112" t="str">
        <f>VLOOKUP(D5189,SERVIÇOS_AGOST!$A$7:$D$7425,3,0)</f>
        <v>KGXKM</v>
      </c>
      <c r="G5189" s="129">
        <f>VLOOKUP(D5189,SERVIÇOS_AGOST!$A$7:$D$7425,4,0)</f>
        <v>0.74</v>
      </c>
      <c r="H5189" s="114">
        <v>0.74</v>
      </c>
      <c r="I5189" s="115"/>
    </row>
    <row r="5190" spans="1:9" s="11" customFormat="1" ht="13.7" customHeight="1">
      <c r="A5190" s="135"/>
      <c r="B5190" s="16"/>
      <c r="C5190" s="16"/>
      <c r="D5190" s="16"/>
      <c r="E5190" s="50" t="s">
        <v>483</v>
      </c>
      <c r="F5190" s="216" t="s">
        <v>464</v>
      </c>
      <c r="G5190" s="147">
        <v>4.4999999999999998E-2</v>
      </c>
      <c r="H5190" s="133" t="s">
        <v>485</v>
      </c>
      <c r="I5190" s="51">
        <f>ROUND(G5190*H5190,2)</f>
        <v>0.65</v>
      </c>
    </row>
    <row r="5191" spans="1:9" s="11" customFormat="1" ht="13.7" customHeight="1">
      <c r="A5191" s="135"/>
      <c r="B5191" s="16"/>
      <c r="C5191" s="16"/>
      <c r="D5191" s="16"/>
      <c r="E5191" s="124"/>
      <c r="F5191" s="177" t="s">
        <v>451</v>
      </c>
      <c r="G5191" s="178"/>
      <c r="H5191" s="179"/>
      <c r="I5191" s="200">
        <f>SUM(I5190)</f>
        <v>0.65</v>
      </c>
    </row>
    <row r="5192" spans="1:9" s="11" customFormat="1" ht="13.7" customHeight="1">
      <c r="A5192" s="267">
        <v>4731</v>
      </c>
      <c r="B5192" s="268" t="s">
        <v>422</v>
      </c>
      <c r="C5192" s="268" t="s">
        <v>12</v>
      </c>
      <c r="D5192" s="269">
        <v>100305</v>
      </c>
      <c r="E5192" s="270" t="str">
        <f>VLOOKUP(D5192,SERVIÇOS_AGOST!$A$7:$D$7425,2,0)</f>
        <v>ENGENHEIRO CIVIL JUNIOR COM ENCARGOS COMPLEMENTARES</v>
      </c>
      <c r="F5192" s="271" t="str">
        <f>VLOOKUP(D5192,SERVIÇOS_AGOST!$A$7:$D$7425,3,0)</f>
        <v>H</v>
      </c>
      <c r="G5192" s="272">
        <f>VLOOKUP(D5192,SERVIÇOS_AGOST!$A$7:$D$7425,4,0)</f>
        <v>89.86</v>
      </c>
      <c r="H5192" s="273">
        <v>89.86</v>
      </c>
      <c r="I5192" s="274"/>
    </row>
    <row r="5193" spans="1:9" s="11" customFormat="1" ht="13.7" customHeight="1">
      <c r="A5193" s="135"/>
      <c r="B5193" s="16"/>
      <c r="C5193" s="16"/>
      <c r="D5193" s="16"/>
      <c r="E5193" s="50" t="s">
        <v>1831</v>
      </c>
      <c r="F5193" s="216" t="s">
        <v>464</v>
      </c>
      <c r="G5193" s="147">
        <v>1</v>
      </c>
      <c r="H5193" s="119" t="s">
        <v>1832</v>
      </c>
      <c r="I5193" s="51">
        <f t="shared" ref="I5193:I5198" si="202">ROUND(G5193*H5193,2)</f>
        <v>87.69</v>
      </c>
    </row>
    <row r="5194" spans="1:9" s="11" customFormat="1" ht="13.7" customHeight="1">
      <c r="A5194" s="135"/>
      <c r="B5194" s="16"/>
      <c r="C5194" s="16"/>
      <c r="D5194" s="16"/>
      <c r="E5194" s="50" t="s">
        <v>1833</v>
      </c>
      <c r="F5194" s="216" t="s">
        <v>464</v>
      </c>
      <c r="G5194" s="147">
        <v>1</v>
      </c>
      <c r="H5194" s="119" t="s">
        <v>499</v>
      </c>
      <c r="I5194" s="51">
        <f t="shared" si="202"/>
        <v>1.05</v>
      </c>
    </row>
    <row r="5195" spans="1:9" s="11" customFormat="1" ht="13.7" customHeight="1">
      <c r="A5195" s="135"/>
      <c r="B5195" s="16"/>
      <c r="C5195" s="16"/>
      <c r="D5195" s="16"/>
      <c r="E5195" s="50" t="s">
        <v>1834</v>
      </c>
      <c r="F5195" s="216" t="s">
        <v>464</v>
      </c>
      <c r="G5195" s="147">
        <v>1</v>
      </c>
      <c r="H5195" s="119" t="s">
        <v>778</v>
      </c>
      <c r="I5195" s="51">
        <f t="shared" si="202"/>
        <v>0.01</v>
      </c>
    </row>
    <row r="5196" spans="1:9" s="11" customFormat="1" ht="17.649999999999999" customHeight="1">
      <c r="A5196" s="135"/>
      <c r="B5196" s="16"/>
      <c r="C5196" s="16"/>
      <c r="D5196" s="16"/>
      <c r="E5196" s="50" t="s">
        <v>1835</v>
      </c>
      <c r="F5196" s="216" t="s">
        <v>464</v>
      </c>
      <c r="G5196" s="147">
        <v>1</v>
      </c>
      <c r="H5196" s="119" t="s">
        <v>778</v>
      </c>
      <c r="I5196" s="51">
        <f t="shared" si="202"/>
        <v>0.01</v>
      </c>
    </row>
    <row r="5197" spans="1:9" s="11" customFormat="1" ht="17.649999999999999" customHeight="1">
      <c r="A5197" s="135"/>
      <c r="B5197" s="16"/>
      <c r="C5197" s="16"/>
      <c r="D5197" s="16"/>
      <c r="E5197" s="50" t="s">
        <v>1836</v>
      </c>
      <c r="F5197" s="216" t="s">
        <v>464</v>
      </c>
      <c r="G5197" s="147">
        <v>1</v>
      </c>
      <c r="H5197" s="119" t="s">
        <v>1246</v>
      </c>
      <c r="I5197" s="51">
        <f t="shared" si="202"/>
        <v>0.71</v>
      </c>
    </row>
    <row r="5198" spans="1:9" s="11" customFormat="1" ht="17.649999999999999" customHeight="1">
      <c r="A5198" s="135"/>
      <c r="B5198" s="16"/>
      <c r="C5198" s="16"/>
      <c r="D5198" s="16"/>
      <c r="E5198" s="50" t="s">
        <v>1837</v>
      </c>
      <c r="F5198" s="216" t="s">
        <v>464</v>
      </c>
      <c r="G5198" s="147">
        <v>1</v>
      </c>
      <c r="H5198" s="119" t="s">
        <v>1838</v>
      </c>
      <c r="I5198" s="51">
        <f t="shared" si="202"/>
        <v>0.97</v>
      </c>
    </row>
    <row r="5199" spans="1:9" s="11" customFormat="1" ht="13.7" customHeight="1">
      <c r="A5199" s="135"/>
      <c r="B5199" s="16"/>
      <c r="C5199" s="16"/>
      <c r="D5199" s="16"/>
      <c r="E5199" s="124"/>
      <c r="F5199" s="177" t="s">
        <v>451</v>
      </c>
      <c r="G5199" s="178"/>
      <c r="H5199" s="179"/>
      <c r="I5199" s="200">
        <f>SUM(I5193:I5198)</f>
        <v>90.44</v>
      </c>
    </row>
    <row r="5200" spans="1:9" s="11" customFormat="1" ht="13.7" customHeight="1">
      <c r="A5200" s="267">
        <v>4732</v>
      </c>
      <c r="B5200" s="268" t="s">
        <v>422</v>
      </c>
      <c r="C5200" s="268" t="s">
        <v>12</v>
      </c>
      <c r="D5200" s="269">
        <v>90780</v>
      </c>
      <c r="E5200" s="270" t="str">
        <f>VLOOKUP(D5200,SERVIÇOS_AGOST!$A$7:$D$7425,2,0)</f>
        <v>MESTRE DE OBRAS COM ENCARGOS COMPLEMENTARES</v>
      </c>
      <c r="F5200" s="271" t="str">
        <f>VLOOKUP(D5200,SERVIÇOS_AGOST!$A$7:$D$7425,3,0)</f>
        <v>H</v>
      </c>
      <c r="G5200" s="272">
        <f>VLOOKUP(D5200,SERVIÇOS_AGOST!$A$7:$D$7425,4,0)</f>
        <v>38.75</v>
      </c>
      <c r="H5200" s="273">
        <v>38.75</v>
      </c>
      <c r="I5200" s="274"/>
    </row>
    <row r="5201" spans="1:9" s="11" customFormat="1" ht="13.7" customHeight="1">
      <c r="A5201" s="135"/>
      <c r="B5201" s="16"/>
      <c r="C5201" s="16"/>
      <c r="D5201" s="16"/>
      <c r="E5201" s="50" t="s">
        <v>1839</v>
      </c>
      <c r="F5201" s="216" t="s">
        <v>464</v>
      </c>
      <c r="G5201" s="147">
        <v>1</v>
      </c>
      <c r="H5201" s="119" t="s">
        <v>1840</v>
      </c>
      <c r="I5201" s="51">
        <f t="shared" ref="I5201:I5206" si="203">ROUND(G5201*H5201,2)</f>
        <v>34.229999999999997</v>
      </c>
    </row>
    <row r="5202" spans="1:9" s="11" customFormat="1" ht="13.7" customHeight="1">
      <c r="A5202" s="135"/>
      <c r="B5202" s="16"/>
      <c r="C5202" s="16"/>
      <c r="D5202" s="16"/>
      <c r="E5202" s="50" t="s">
        <v>1833</v>
      </c>
      <c r="F5202" s="216" t="s">
        <v>464</v>
      </c>
      <c r="G5202" s="147">
        <v>1</v>
      </c>
      <c r="H5202" s="119" t="s">
        <v>499</v>
      </c>
      <c r="I5202" s="51">
        <f t="shared" si="203"/>
        <v>1.05</v>
      </c>
    </row>
    <row r="5203" spans="1:9" s="11" customFormat="1" ht="13.7" customHeight="1">
      <c r="A5203" s="135"/>
      <c r="B5203" s="16"/>
      <c r="C5203" s="16"/>
      <c r="D5203" s="16"/>
      <c r="E5203" s="50" t="s">
        <v>1834</v>
      </c>
      <c r="F5203" s="216" t="s">
        <v>464</v>
      </c>
      <c r="G5203" s="147">
        <v>1</v>
      </c>
      <c r="H5203" s="119" t="s">
        <v>778</v>
      </c>
      <c r="I5203" s="51">
        <f t="shared" si="203"/>
        <v>0.01</v>
      </c>
    </row>
    <row r="5204" spans="1:9" s="11" customFormat="1" ht="17.649999999999999" customHeight="1">
      <c r="A5204" s="135"/>
      <c r="B5204" s="16"/>
      <c r="C5204" s="16"/>
      <c r="D5204" s="16"/>
      <c r="E5204" s="50" t="s">
        <v>1841</v>
      </c>
      <c r="F5204" s="216" t="s">
        <v>464</v>
      </c>
      <c r="G5204" s="147">
        <v>1</v>
      </c>
      <c r="H5204" s="119" t="s">
        <v>1631</v>
      </c>
      <c r="I5204" s="51">
        <f t="shared" si="203"/>
        <v>0.11</v>
      </c>
    </row>
    <row r="5205" spans="1:9" s="11" customFormat="1" ht="17.649999999999999" customHeight="1">
      <c r="A5205" s="135"/>
      <c r="B5205" s="16"/>
      <c r="C5205" s="16"/>
      <c r="D5205" s="16"/>
      <c r="E5205" s="50" t="s">
        <v>1842</v>
      </c>
      <c r="F5205" s="216" t="s">
        <v>464</v>
      </c>
      <c r="G5205" s="147">
        <v>1</v>
      </c>
      <c r="H5205" s="119" t="s">
        <v>1843</v>
      </c>
      <c r="I5205" s="51">
        <f t="shared" si="203"/>
        <v>1.17</v>
      </c>
    </row>
    <row r="5206" spans="1:9" s="11" customFormat="1" ht="17.649999999999999" customHeight="1">
      <c r="A5206" s="135"/>
      <c r="B5206" s="16"/>
      <c r="C5206" s="16"/>
      <c r="D5206" s="16"/>
      <c r="E5206" s="50" t="s">
        <v>1844</v>
      </c>
      <c r="F5206" s="216" t="s">
        <v>464</v>
      </c>
      <c r="G5206" s="147">
        <v>1</v>
      </c>
      <c r="H5206" s="119" t="s">
        <v>1845</v>
      </c>
      <c r="I5206" s="51">
        <f t="shared" si="203"/>
        <v>0.69</v>
      </c>
    </row>
    <row r="5207" spans="1:9" s="11" customFormat="1" ht="13.7" customHeight="1">
      <c r="A5207" s="135"/>
      <c r="B5207" s="16"/>
      <c r="C5207" s="16"/>
      <c r="D5207" s="16"/>
      <c r="E5207" s="124"/>
      <c r="F5207" s="177" t="s">
        <v>451</v>
      </c>
      <c r="G5207" s="178"/>
      <c r="H5207" s="179"/>
      <c r="I5207" s="200">
        <f>SUM(I5201:I5206)</f>
        <v>37.259999999999991</v>
      </c>
    </row>
    <row r="5208" spans="1:9" s="11" customFormat="1" ht="17.649999999999999" customHeight="1">
      <c r="A5208" s="196">
        <v>4733</v>
      </c>
      <c r="B5208" s="110" t="s">
        <v>423</v>
      </c>
      <c r="C5208" s="110" t="s">
        <v>12</v>
      </c>
      <c r="D5208" s="132">
        <v>97621</v>
      </c>
      <c r="E5208" s="111" t="str">
        <f>VLOOKUP(D5208,SERVIÇOS_AGOST!$A$7:$D$7425,2,0)</f>
        <v>DEMOLIÇÃO DE ALVENARIA DE BLOCO FURADO, DE FORMA MANUAL, COM REAPROVEITAMENTO. AF_12/2017</v>
      </c>
      <c r="F5208" s="112" t="str">
        <f>VLOOKUP(D5208,SERVIÇOS_AGOST!$A$7:$D$7425,3,0)</f>
        <v>M3</v>
      </c>
      <c r="G5208" s="129">
        <f>VLOOKUP(D5208,SERVIÇOS_AGOST!$A$7:$D$7425,4,0)</f>
        <v>77.72</v>
      </c>
      <c r="H5208" s="114">
        <v>77.72</v>
      </c>
      <c r="I5208" s="115"/>
    </row>
    <row r="5209" spans="1:9" s="11" customFormat="1" ht="13.7" customHeight="1">
      <c r="A5209" s="135"/>
      <c r="B5209" s="16"/>
      <c r="C5209" s="16"/>
      <c r="D5209" s="16"/>
      <c r="E5209" s="50" t="s">
        <v>539</v>
      </c>
      <c r="F5209" s="216" t="s">
        <v>464</v>
      </c>
      <c r="G5209" s="147">
        <v>0.46160000000000001</v>
      </c>
      <c r="H5209" s="133" t="s">
        <v>540</v>
      </c>
      <c r="I5209" s="51">
        <f>ROUND(G5209*H5209,2)</f>
        <v>8.7100000000000009</v>
      </c>
    </row>
    <row r="5210" spans="1:9" s="11" customFormat="1" ht="13.7" customHeight="1">
      <c r="A5210" s="135"/>
      <c r="B5210" s="16"/>
      <c r="C5210" s="16"/>
      <c r="D5210" s="16"/>
      <c r="E5210" s="50" t="s">
        <v>483</v>
      </c>
      <c r="F5210" s="216" t="s">
        <v>464</v>
      </c>
      <c r="G5210" s="147">
        <v>4</v>
      </c>
      <c r="H5210" s="133" t="s">
        <v>485</v>
      </c>
      <c r="I5210" s="51">
        <f>ROUND(G5210*H5210,2)</f>
        <v>57.88</v>
      </c>
    </row>
    <row r="5211" spans="1:9" s="11" customFormat="1" ht="13.7" customHeight="1">
      <c r="A5211" s="135"/>
      <c r="B5211" s="16"/>
      <c r="C5211" s="16"/>
      <c r="D5211" s="16"/>
      <c r="E5211" s="124"/>
      <c r="F5211" s="177" t="s">
        <v>451</v>
      </c>
      <c r="G5211" s="178"/>
      <c r="H5211" s="179"/>
      <c r="I5211" s="200">
        <f>SUM(I5209:I5210)</f>
        <v>66.59</v>
      </c>
    </row>
    <row r="5212" spans="1:9" s="11" customFormat="1" ht="17.649999999999999" customHeight="1">
      <c r="A5212" s="196">
        <v>4734</v>
      </c>
      <c r="B5212" s="110" t="s">
        <v>423</v>
      </c>
      <c r="C5212" s="110" t="s">
        <v>12</v>
      </c>
      <c r="D5212" s="132">
        <v>97622</v>
      </c>
      <c r="E5212" s="111" t="str">
        <f>VLOOKUP(D5212,SERVIÇOS_AGOST!$A$7:$D$7425,2,0)</f>
        <v>DEMOLIÇÃO DE ALVENARIA DE BLOCO FURADO, DE FORMA MANUAL, SEM REAPROVEITAMENTO. AF_12/2017</v>
      </c>
      <c r="F5212" s="112" t="str">
        <f>VLOOKUP(D5212,SERVIÇOS_AGOST!$A$7:$D$7425,3,0)</f>
        <v>M3</v>
      </c>
      <c r="G5212" s="129">
        <f>VLOOKUP(D5212,SERVIÇOS_AGOST!$A$7:$D$7425,4,0)</f>
        <v>37.869999999999997</v>
      </c>
      <c r="H5212" s="114">
        <v>37.869999999999997</v>
      </c>
      <c r="I5212" s="115"/>
    </row>
    <row r="5213" spans="1:9" s="11" customFormat="1" ht="13.7" customHeight="1">
      <c r="A5213" s="135"/>
      <c r="B5213" s="16"/>
      <c r="C5213" s="16"/>
      <c r="D5213" s="16"/>
      <c r="E5213" s="50" t="s">
        <v>539</v>
      </c>
      <c r="F5213" s="216" t="s">
        <v>464</v>
      </c>
      <c r="G5213" s="147">
        <v>0.22500000000000001</v>
      </c>
      <c r="H5213" s="133" t="s">
        <v>540</v>
      </c>
      <c r="I5213" s="51">
        <f>ROUND(G5213*H5213,2)</f>
        <v>4.25</v>
      </c>
    </row>
    <row r="5214" spans="1:9" s="11" customFormat="1" ht="13.7" customHeight="1">
      <c r="A5214" s="135"/>
      <c r="B5214" s="16"/>
      <c r="C5214" s="16"/>
      <c r="D5214" s="16"/>
      <c r="E5214" s="50" t="s">
        <v>483</v>
      </c>
      <c r="F5214" s="216" t="s">
        <v>464</v>
      </c>
      <c r="G5214" s="147">
        <v>2</v>
      </c>
      <c r="H5214" s="133" t="s">
        <v>485</v>
      </c>
      <c r="I5214" s="51">
        <f>ROUND(G5214*H5214,2)</f>
        <v>28.94</v>
      </c>
    </row>
    <row r="5215" spans="1:9" s="11" customFormat="1" ht="13.7" customHeight="1">
      <c r="A5215" s="135"/>
      <c r="B5215" s="16"/>
      <c r="C5215" s="16"/>
      <c r="D5215" s="16"/>
      <c r="E5215" s="124"/>
      <c r="F5215" s="177" t="s">
        <v>451</v>
      </c>
      <c r="G5215" s="178"/>
      <c r="H5215" s="179"/>
      <c r="I5215" s="200">
        <f>SUM(I5213:I5214)</f>
        <v>33.19</v>
      </c>
    </row>
    <row r="5216" spans="1:9" s="11" customFormat="1" ht="17.649999999999999" customHeight="1">
      <c r="A5216" s="196">
        <v>4735</v>
      </c>
      <c r="B5216" s="110" t="s">
        <v>423</v>
      </c>
      <c r="C5216" s="110" t="s">
        <v>12</v>
      </c>
      <c r="D5216" s="132">
        <v>97625</v>
      </c>
      <c r="E5216" s="111" t="str">
        <f>VLOOKUP(D5216,SERVIÇOS_AGOST!$A$7:$D$7425,2,0)</f>
        <v>DEMOLIÇÃO DE ALVENARIA PARA QUALQUER TIPO DE BLOCO, DE FORMA MECANIZADA, SEM REAPROVEITAMENTO. AF_12/2017</v>
      </c>
      <c r="F5216" s="112" t="str">
        <f>VLOOKUP(D5216,SERVIÇOS_AGOST!$A$7:$D$7425,3,0)</f>
        <v>M3</v>
      </c>
      <c r="G5216" s="129">
        <f>VLOOKUP(D5216,SERVIÇOS_AGOST!$A$7:$D$7425,4,0)</f>
        <v>49.92</v>
      </c>
      <c r="H5216" s="114">
        <v>49.92</v>
      </c>
      <c r="I5216" s="115"/>
    </row>
    <row r="5217" spans="1:9" s="11" customFormat="1" ht="17.649999999999999" customHeight="1">
      <c r="A5217" s="135"/>
      <c r="B5217" s="16"/>
      <c r="C5217" s="16"/>
      <c r="D5217" s="16"/>
      <c r="E5217" s="50" t="s">
        <v>1846</v>
      </c>
      <c r="F5217" s="216" t="s">
        <v>446</v>
      </c>
      <c r="G5217" s="147">
        <v>0.2</v>
      </c>
      <c r="H5217" s="119" t="s">
        <v>1847</v>
      </c>
      <c r="I5217" s="51">
        <f>ROUND(G5217*H5217,2)</f>
        <v>36.81</v>
      </c>
    </row>
    <row r="5218" spans="1:9" s="11" customFormat="1" ht="17.649999999999999" customHeight="1">
      <c r="A5218" s="135"/>
      <c r="B5218" s="16"/>
      <c r="C5218" s="16"/>
      <c r="D5218" s="16"/>
      <c r="E5218" s="50" t="s">
        <v>1848</v>
      </c>
      <c r="F5218" s="216" t="s">
        <v>448</v>
      </c>
      <c r="G5218" s="147">
        <v>0.1394</v>
      </c>
      <c r="H5218" s="119" t="s">
        <v>1849</v>
      </c>
      <c r="I5218" s="51">
        <f>ROUND(G5218*H5218,2)</f>
        <v>8.8800000000000008</v>
      </c>
    </row>
    <row r="5219" spans="1:9" s="11" customFormat="1" ht="13.7" customHeight="1">
      <c r="A5219" s="135"/>
      <c r="B5219" s="16"/>
      <c r="C5219" s="16"/>
      <c r="D5219" s="16"/>
      <c r="E5219" s="124"/>
      <c r="F5219" s="177" t="s">
        <v>451</v>
      </c>
      <c r="G5219" s="178"/>
      <c r="H5219" s="179"/>
      <c r="I5219" s="200">
        <f>SUM(I5217:I5218)</f>
        <v>45.690000000000005</v>
      </c>
    </row>
    <row r="5220" spans="1:9" s="11" customFormat="1" ht="17.649999999999999" customHeight="1">
      <c r="A5220" s="196">
        <v>4736</v>
      </c>
      <c r="B5220" s="110" t="s">
        <v>423</v>
      </c>
      <c r="C5220" s="110" t="s">
        <v>12</v>
      </c>
      <c r="D5220" s="132">
        <v>97626</v>
      </c>
      <c r="E5220" s="111" t="str">
        <f>VLOOKUP(D5220,SERVIÇOS_AGOST!$A$7:$D$7425,2,0)</f>
        <v>DEMOLIÇÃO DE PILARES E VIGAS EM CONCRETO ARMADO, DE FORMA MANUAL, SEM REAPROVEITAMENTO. AF_12/2017</v>
      </c>
      <c r="F5220" s="112" t="str">
        <f>VLOOKUP(D5220,SERVIÇOS_AGOST!$A$7:$D$7425,3,0)</f>
        <v>M3</v>
      </c>
      <c r="G5220" s="129">
        <f>VLOOKUP(D5220,SERVIÇOS_AGOST!$A$7:$D$7425,4,0)</f>
        <v>411.36</v>
      </c>
      <c r="H5220" s="114">
        <v>411.36</v>
      </c>
      <c r="I5220" s="115"/>
    </row>
    <row r="5221" spans="1:9" s="11" customFormat="1" ht="13.7" customHeight="1">
      <c r="A5221" s="135"/>
      <c r="B5221" s="16"/>
      <c r="C5221" s="16"/>
      <c r="D5221" s="16"/>
      <c r="E5221" s="50" t="s">
        <v>1850</v>
      </c>
      <c r="F5221" s="216" t="s">
        <v>476</v>
      </c>
      <c r="G5221" s="147">
        <v>0.28349999999999997</v>
      </c>
      <c r="H5221" s="119" t="s">
        <v>1851</v>
      </c>
      <c r="I5221" s="51">
        <f>ROUND(G5221*H5221,2)</f>
        <v>18.97</v>
      </c>
    </row>
    <row r="5222" spans="1:9" s="11" customFormat="1" ht="13.7" customHeight="1">
      <c r="A5222" s="135"/>
      <c r="B5222" s="16"/>
      <c r="C5222" s="16"/>
      <c r="D5222" s="16"/>
      <c r="E5222" s="50" t="s">
        <v>539</v>
      </c>
      <c r="F5222" s="216" t="s">
        <v>464</v>
      </c>
      <c r="G5222" s="147">
        <v>2.3195999999999999</v>
      </c>
      <c r="H5222" s="133" t="s">
        <v>540</v>
      </c>
      <c r="I5222" s="51">
        <f>ROUND(G5222*H5222,2)</f>
        <v>43.77</v>
      </c>
    </row>
    <row r="5223" spans="1:9" s="11" customFormat="1" ht="9.9499999999999993" customHeight="1">
      <c r="E5223" s="194" t="s">
        <v>483</v>
      </c>
      <c r="F5223" s="231" t="s">
        <v>464</v>
      </c>
      <c r="G5223" s="259">
        <v>20</v>
      </c>
      <c r="H5223" s="133" t="s">
        <v>485</v>
      </c>
      <c r="I5223" s="51">
        <f>ROUND(G5223*H5223,2)</f>
        <v>289.39999999999998</v>
      </c>
    </row>
    <row r="5224" spans="1:9" s="11" customFormat="1" ht="13.7" customHeight="1">
      <c r="A5224" s="135"/>
      <c r="B5224" s="16"/>
      <c r="C5224" s="16"/>
      <c r="D5224" s="16"/>
      <c r="E5224" s="124"/>
      <c r="F5224" s="177" t="s">
        <v>451</v>
      </c>
      <c r="G5224" s="178"/>
      <c r="H5224" s="179"/>
      <c r="I5224" s="200">
        <f>SUM(I5221:I5223)</f>
        <v>352.14</v>
      </c>
    </row>
    <row r="5225" spans="1:9" s="11" customFormat="1" ht="17.649999999999999" customHeight="1">
      <c r="A5225" s="196">
        <v>4737</v>
      </c>
      <c r="B5225" s="15" t="s">
        <v>423</v>
      </c>
      <c r="C5225" s="110" t="s">
        <v>12</v>
      </c>
      <c r="D5225" s="132">
        <v>97627</v>
      </c>
      <c r="E5225" s="111" t="str">
        <f>VLOOKUP(D5225,SERVIÇOS_AGOST!$A$7:$D$7425,2,0)</f>
        <v>DEMOLIÇÃO DE PILARES E VIGAS EM CONCRETO ARMADO, DE FORMA MECANIZADA COM MARTELETE, SEM REAPROVEITAMENTO. AF_12/2017</v>
      </c>
      <c r="F5225" s="112" t="str">
        <f>VLOOKUP(D5225,SERVIÇOS_AGOST!$A$7:$D$7425,3,0)</f>
        <v>M3</v>
      </c>
      <c r="G5225" s="129">
        <f>VLOOKUP(D5225,SERVIÇOS_AGOST!$A$7:$D$7425,4,0)</f>
        <v>199.64</v>
      </c>
      <c r="H5225" s="114">
        <v>199.64</v>
      </c>
      <c r="I5225" s="115"/>
    </row>
    <row r="5226" spans="1:9" s="11" customFormat="1" ht="17.649999999999999" customHeight="1">
      <c r="A5226" s="135"/>
      <c r="B5226" s="16"/>
      <c r="C5226" s="16"/>
      <c r="D5226" s="16"/>
      <c r="E5226" s="50" t="s">
        <v>1852</v>
      </c>
      <c r="F5226" s="216" t="s">
        <v>446</v>
      </c>
      <c r="G5226" s="147">
        <v>3.2467999999999999</v>
      </c>
      <c r="H5226" s="119" t="s">
        <v>1853</v>
      </c>
      <c r="I5226" s="51">
        <f>ROUND(G5226*H5226,2)</f>
        <v>67.209999999999994</v>
      </c>
    </row>
    <row r="5227" spans="1:9" s="11" customFormat="1" ht="17.649999999999999" customHeight="1">
      <c r="A5227" s="135"/>
      <c r="B5227" s="16"/>
      <c r="C5227" s="16"/>
      <c r="D5227" s="16"/>
      <c r="E5227" s="50" t="s">
        <v>1854</v>
      </c>
      <c r="F5227" s="216" t="s">
        <v>448</v>
      </c>
      <c r="G5227" s="147">
        <v>0.92020000000000002</v>
      </c>
      <c r="H5227" s="119" t="s">
        <v>1855</v>
      </c>
      <c r="I5227" s="51">
        <f>ROUND(G5227*H5227,2)</f>
        <v>16.96</v>
      </c>
    </row>
    <row r="5228" spans="1:9" s="11" customFormat="1" ht="13.7" customHeight="1">
      <c r="A5228" s="135"/>
      <c r="B5228" s="16"/>
      <c r="C5228" s="16"/>
      <c r="D5228" s="16"/>
      <c r="E5228" s="50" t="s">
        <v>1850</v>
      </c>
      <c r="F5228" s="216" t="s">
        <v>476</v>
      </c>
      <c r="G5228" s="147">
        <v>0.28349999999999997</v>
      </c>
      <c r="H5228" s="119" t="s">
        <v>1851</v>
      </c>
      <c r="I5228" s="51">
        <f>ROUND(G5228*H5228,2)</f>
        <v>18.97</v>
      </c>
    </row>
    <row r="5229" spans="1:9" s="11" customFormat="1" ht="13.7" customHeight="1">
      <c r="A5229" s="135"/>
      <c r="B5229" s="16"/>
      <c r="C5229" s="16"/>
      <c r="D5229" s="16"/>
      <c r="E5229" s="50" t="s">
        <v>539</v>
      </c>
      <c r="F5229" s="216" t="s">
        <v>464</v>
      </c>
      <c r="G5229" s="147">
        <v>0.5</v>
      </c>
      <c r="H5229" s="133" t="s">
        <v>540</v>
      </c>
      <c r="I5229" s="51">
        <f>ROUND(G5229*H5229,2)</f>
        <v>9.44</v>
      </c>
    </row>
    <row r="5230" spans="1:9" s="11" customFormat="1" ht="13.7" customHeight="1">
      <c r="A5230" s="135"/>
      <c r="B5230" s="16"/>
      <c r="C5230" s="16"/>
      <c r="D5230" s="16"/>
      <c r="E5230" s="50" t="s">
        <v>483</v>
      </c>
      <c r="F5230" s="216" t="s">
        <v>464</v>
      </c>
      <c r="G5230" s="147">
        <v>5</v>
      </c>
      <c r="H5230" s="133" t="s">
        <v>485</v>
      </c>
      <c r="I5230" s="51">
        <f>ROUND(G5230*H5230,2)</f>
        <v>72.349999999999994</v>
      </c>
    </row>
    <row r="5231" spans="1:9" s="11" customFormat="1" ht="13.7" customHeight="1">
      <c r="A5231" s="135"/>
      <c r="B5231" s="16"/>
      <c r="C5231" s="16"/>
      <c r="D5231" s="16"/>
      <c r="E5231" s="124"/>
      <c r="F5231" s="177" t="s">
        <v>451</v>
      </c>
      <c r="G5231" s="178"/>
      <c r="H5231" s="179"/>
      <c r="I5231" s="200">
        <f>SUM(I5226:I5230)</f>
        <v>184.92999999999998</v>
      </c>
    </row>
    <row r="5232" spans="1:9" s="11" customFormat="1" ht="13.7" customHeight="1">
      <c r="A5232" s="196">
        <v>4738</v>
      </c>
      <c r="B5232" s="110" t="s">
        <v>423</v>
      </c>
      <c r="C5232" s="110" t="s">
        <v>12</v>
      </c>
      <c r="D5232" s="132">
        <v>97628</v>
      </c>
      <c r="E5232" s="111" t="str">
        <f>VLOOKUP(D5232,SERVIÇOS_AGOST!$A$7:$D$7425,2,0)</f>
        <v>DEMOLIÇÃO DE LAJES, DE FORMA MANUAL, SEM REAPROVEITAMENTO. AF_12/2017</v>
      </c>
      <c r="F5232" s="112" t="str">
        <f>VLOOKUP(D5232,SERVIÇOS_AGOST!$A$7:$D$7425,3,0)</f>
        <v>M3</v>
      </c>
      <c r="G5232" s="129">
        <f>VLOOKUP(D5232,SERVIÇOS_AGOST!$A$7:$D$7425,4,0)</f>
        <v>187.2</v>
      </c>
      <c r="H5232" s="114">
        <v>187.2</v>
      </c>
      <c r="I5232" s="115"/>
    </row>
    <row r="5233" spans="1:9" s="11" customFormat="1" ht="13.7" customHeight="1">
      <c r="A5233" s="135"/>
      <c r="B5233" s="16"/>
      <c r="C5233" s="16"/>
      <c r="D5233" s="16"/>
      <c r="E5233" s="50" t="s">
        <v>539</v>
      </c>
      <c r="F5233" s="216" t="s">
        <v>464</v>
      </c>
      <c r="G5233" s="147">
        <v>1</v>
      </c>
      <c r="H5233" s="133" t="s">
        <v>540</v>
      </c>
      <c r="I5233" s="51">
        <f>ROUND(G5233*H5233,2)</f>
        <v>18.87</v>
      </c>
    </row>
    <row r="5234" spans="1:9" s="11" customFormat="1" ht="20.100000000000001" customHeight="1">
      <c r="E5234" s="194" t="s">
        <v>483</v>
      </c>
      <c r="F5234" s="231" t="s">
        <v>464</v>
      </c>
      <c r="G5234" s="259">
        <v>11.2</v>
      </c>
      <c r="H5234" s="133" t="s">
        <v>485</v>
      </c>
      <c r="I5234" s="51">
        <f>ROUND(G5234*H5234,2)</f>
        <v>162.06</v>
      </c>
    </row>
    <row r="5235" spans="1:9" s="11" customFormat="1" ht="13.7" customHeight="1">
      <c r="A5235" s="135"/>
      <c r="B5235" s="16"/>
      <c r="C5235" s="16"/>
      <c r="D5235" s="16"/>
      <c r="E5235" s="124"/>
      <c r="F5235" s="177" t="s">
        <v>451</v>
      </c>
      <c r="G5235" s="178"/>
      <c r="H5235" s="179"/>
      <c r="I5235" s="200">
        <f>SUM(I5233:I5234)</f>
        <v>180.93</v>
      </c>
    </row>
    <row r="5236" spans="1:9" s="11" customFormat="1" ht="17.649999999999999" customHeight="1">
      <c r="A5236" s="196">
        <v>4739</v>
      </c>
      <c r="B5236" s="110" t="s">
        <v>423</v>
      </c>
      <c r="C5236" s="110" t="s">
        <v>12</v>
      </c>
      <c r="D5236" s="132">
        <v>97629</v>
      </c>
      <c r="E5236" s="111" t="str">
        <f>VLOOKUP(D5236,SERVIÇOS_AGOST!$A$7:$D$7425,2,0)</f>
        <v>DEMOLIÇÃO DE LAJES, DE FORMA MECANIZADA COM MARTELETE, SEM REAPROVEITAMENTO. AF_12/2017</v>
      </c>
      <c r="F5236" s="112" t="str">
        <f>VLOOKUP(D5236,SERVIÇOS_AGOST!$A$7:$D$7425,3,0)</f>
        <v>M3</v>
      </c>
      <c r="G5236" s="129">
        <f>VLOOKUP(D5236,SERVIÇOS_AGOST!$A$7:$D$7425,4,0)</f>
        <v>85.72</v>
      </c>
      <c r="H5236" s="114">
        <v>85.72</v>
      </c>
      <c r="I5236" s="115"/>
    </row>
    <row r="5237" spans="1:9" s="11" customFormat="1" ht="17.649999999999999" customHeight="1">
      <c r="A5237" s="135"/>
      <c r="B5237" s="16"/>
      <c r="C5237" s="16"/>
      <c r="D5237" s="16"/>
      <c r="E5237" s="50" t="s">
        <v>1852</v>
      </c>
      <c r="F5237" s="216" t="s">
        <v>446</v>
      </c>
      <c r="G5237" s="147">
        <v>1.5562</v>
      </c>
      <c r="H5237" s="119" t="s">
        <v>1853</v>
      </c>
      <c r="I5237" s="51">
        <f>ROUND(G5237*H5237,2)</f>
        <v>32.21</v>
      </c>
    </row>
    <row r="5238" spans="1:9" s="11" customFormat="1" ht="17.649999999999999" customHeight="1">
      <c r="A5238" s="135"/>
      <c r="B5238" s="16"/>
      <c r="C5238" s="16"/>
      <c r="D5238" s="16"/>
      <c r="E5238" s="50" t="s">
        <v>1854</v>
      </c>
      <c r="F5238" s="216" t="s">
        <v>448</v>
      </c>
      <c r="G5238" s="147">
        <v>0.44109999999999999</v>
      </c>
      <c r="H5238" s="119" t="s">
        <v>1855</v>
      </c>
      <c r="I5238" s="51">
        <f>ROUND(G5238*H5238,2)</f>
        <v>8.1300000000000008</v>
      </c>
    </row>
    <row r="5239" spans="1:9" s="11" customFormat="1" ht="13.7" customHeight="1">
      <c r="A5239" s="135"/>
      <c r="B5239" s="16"/>
      <c r="C5239" s="16"/>
      <c r="D5239" s="16"/>
      <c r="E5239" s="50" t="s">
        <v>539</v>
      </c>
      <c r="F5239" s="216" t="s">
        <v>464</v>
      </c>
      <c r="G5239" s="147">
        <v>0.2</v>
      </c>
      <c r="H5239" s="133" t="s">
        <v>540</v>
      </c>
      <c r="I5239" s="51">
        <f>ROUND(G5239*H5239,2)</f>
        <v>3.77</v>
      </c>
    </row>
    <row r="5240" spans="1:9" s="11" customFormat="1" ht="20.100000000000001" customHeight="1">
      <c r="E5240" s="194" t="s">
        <v>483</v>
      </c>
      <c r="F5240" s="231" t="s">
        <v>464</v>
      </c>
      <c r="G5240" s="259">
        <v>2.2999999999999998</v>
      </c>
      <c r="H5240" s="133" t="s">
        <v>485</v>
      </c>
      <c r="I5240" s="51">
        <f>ROUND(G5240*H5240,2)</f>
        <v>33.28</v>
      </c>
    </row>
    <row r="5241" spans="1:9" s="11" customFormat="1" ht="13.7" customHeight="1">
      <c r="A5241" s="135"/>
      <c r="B5241" s="16"/>
      <c r="C5241" s="16"/>
      <c r="D5241" s="16"/>
      <c r="E5241" s="124"/>
      <c r="F5241" s="177" t="s">
        <v>451</v>
      </c>
      <c r="G5241" s="178"/>
      <c r="H5241" s="179"/>
      <c r="I5241" s="200">
        <f>SUM(I5237:I5240)</f>
        <v>77.390000000000015</v>
      </c>
    </row>
    <row r="5242" spans="1:9" s="11" customFormat="1" ht="17.649999999999999" customHeight="1">
      <c r="A5242" s="196">
        <v>4740</v>
      </c>
      <c r="B5242" s="110" t="s">
        <v>423</v>
      </c>
      <c r="C5242" s="110" t="s">
        <v>12</v>
      </c>
      <c r="D5242" s="132">
        <v>97631</v>
      </c>
      <c r="E5242" s="111" t="str">
        <f>VLOOKUP(D5242,SERVIÇOS_AGOST!$A$7:$D$7425,2,0)</f>
        <v>DEMOLIÇÃO DE ARGAMASSAS, DE FORMA MANUAL, SEM REAPROVEITAMENTO. AF_12/2017</v>
      </c>
      <c r="F5242" s="112" t="str">
        <f>VLOOKUP(D5242,SERVIÇOS_AGOST!$A$7:$D$7425,3,0)</f>
        <v>M2</v>
      </c>
      <c r="G5242" s="129">
        <f>VLOOKUP(D5242,SERVIÇOS_AGOST!$A$7:$D$7425,4,0)</f>
        <v>2.2200000000000002</v>
      </c>
      <c r="H5242" s="114">
        <v>2.2200000000000002</v>
      </c>
      <c r="I5242" s="115"/>
    </row>
    <row r="5243" spans="1:9" s="11" customFormat="1" ht="13.7" customHeight="1">
      <c r="A5243" s="135"/>
      <c r="B5243" s="16"/>
      <c r="C5243" s="16"/>
      <c r="D5243" s="16"/>
      <c r="E5243" s="50" t="s">
        <v>539</v>
      </c>
      <c r="F5243" s="216" t="s">
        <v>464</v>
      </c>
      <c r="G5243" s="147">
        <v>3.7400000000000003E-2</v>
      </c>
      <c r="H5243" s="133" t="s">
        <v>540</v>
      </c>
      <c r="I5243" s="51">
        <f>ROUND(G5243*H5243,2)</f>
        <v>0.71</v>
      </c>
    </row>
    <row r="5244" spans="1:9" s="11" customFormat="1" ht="13.7" customHeight="1">
      <c r="A5244" s="135"/>
      <c r="B5244" s="16"/>
      <c r="C5244" s="16"/>
      <c r="D5244" s="16"/>
      <c r="E5244" s="50" t="s">
        <v>483</v>
      </c>
      <c r="F5244" s="216" t="s">
        <v>464</v>
      </c>
      <c r="G5244" s="147">
        <v>0.09</v>
      </c>
      <c r="H5244" s="133" t="s">
        <v>485</v>
      </c>
      <c r="I5244" s="51">
        <f>ROUND(G5244*H5244,2)</f>
        <v>1.3</v>
      </c>
    </row>
    <row r="5245" spans="1:9" s="11" customFormat="1" ht="13.7" customHeight="1">
      <c r="A5245" s="135"/>
      <c r="B5245" s="16"/>
      <c r="C5245" s="16"/>
      <c r="D5245" s="16"/>
      <c r="E5245" s="124"/>
      <c r="F5245" s="177" t="s">
        <v>451</v>
      </c>
      <c r="G5245" s="178"/>
      <c r="H5245" s="179"/>
      <c r="I5245" s="200">
        <f>SUM(I5243:I5244)</f>
        <v>2.0099999999999998</v>
      </c>
    </row>
    <row r="5246" spans="1:9" s="11" customFormat="1" ht="9.9499999999999993" customHeight="1">
      <c r="A5246" s="196">
        <v>4741</v>
      </c>
      <c r="B5246" s="110" t="s">
        <v>423</v>
      </c>
      <c r="C5246" s="110" t="s">
        <v>12</v>
      </c>
      <c r="D5246" s="132">
        <v>97632</v>
      </c>
      <c r="E5246" s="111" t="str">
        <f>VLOOKUP(D5246,SERVIÇOS_AGOST!$A$7:$D$7425,2,0)</f>
        <v>DEMOLIÇÃO DE RODAPÉ CERÂMICO, DE FORMA MANUAL, SEM REAPROVEITAMENTO. AF_12/2017</v>
      </c>
      <c r="F5246" s="112" t="str">
        <f>VLOOKUP(D5246,SERVIÇOS_AGOST!$A$7:$D$7425,3,0)</f>
        <v>M</v>
      </c>
      <c r="G5246" s="129">
        <f>VLOOKUP(D5246,SERVIÇOS_AGOST!$A$7:$D$7425,4,0)</f>
        <v>1.74</v>
      </c>
      <c r="H5246" s="114">
        <v>1.74</v>
      </c>
      <c r="I5246" s="115"/>
    </row>
    <row r="5247" spans="1:9" s="11" customFormat="1" ht="13.7" customHeight="1">
      <c r="A5247" s="135"/>
      <c r="B5247" s="16"/>
      <c r="C5247" s="16"/>
      <c r="D5247" s="16"/>
      <c r="E5247" s="50" t="s">
        <v>1729</v>
      </c>
      <c r="F5247" s="216" t="s">
        <v>464</v>
      </c>
      <c r="G5247" s="147">
        <v>2.93E-2</v>
      </c>
      <c r="H5247" s="214">
        <v>18.79</v>
      </c>
      <c r="I5247" s="51">
        <f>ROUND(G5247*H5247,2)</f>
        <v>0.55000000000000004</v>
      </c>
    </row>
    <row r="5248" spans="1:9" s="11" customFormat="1" ht="13.7" customHeight="1">
      <c r="A5248" s="135"/>
      <c r="B5248" s="16"/>
      <c r="C5248" s="16"/>
      <c r="D5248" s="16"/>
      <c r="E5248" s="50" t="s">
        <v>483</v>
      </c>
      <c r="F5248" s="216" t="s">
        <v>464</v>
      </c>
      <c r="G5248" s="147">
        <v>7.0000000000000007E-2</v>
      </c>
      <c r="H5248" s="133" t="s">
        <v>485</v>
      </c>
      <c r="I5248" s="51">
        <f>ROUND(G5248*H5248,2)</f>
        <v>1.01</v>
      </c>
    </row>
    <row r="5249" spans="1:9" s="11" customFormat="1" ht="13.7" customHeight="1">
      <c r="A5249" s="135"/>
      <c r="B5249" s="16"/>
      <c r="C5249" s="16"/>
      <c r="D5249" s="16"/>
      <c r="E5249" s="124"/>
      <c r="F5249" s="177" t="s">
        <v>451</v>
      </c>
      <c r="G5249" s="178"/>
      <c r="H5249" s="179"/>
      <c r="I5249" s="200">
        <f>SUM(I5247:I5248)</f>
        <v>1.56</v>
      </c>
    </row>
    <row r="5250" spans="1:9" s="11" customFormat="1" ht="17.649999999999999" customHeight="1">
      <c r="A5250" s="196">
        <v>4742</v>
      </c>
      <c r="B5250" s="110" t="s">
        <v>423</v>
      </c>
      <c r="C5250" s="110" t="s">
        <v>12</v>
      </c>
      <c r="D5250" s="132">
        <v>97633</v>
      </c>
      <c r="E5250" s="111" t="str">
        <f>VLOOKUP(D5250,SERVIÇOS_AGOST!$A$7:$D$7425,2,0)</f>
        <v>DEMOLIÇÃO DE REVESTIMENTO CERÂMICO, DE FORMA MANUAL, SEM REAPROVEITAMENTO. AF_12/2017</v>
      </c>
      <c r="F5250" s="112" t="str">
        <f>VLOOKUP(D5250,SERVIÇOS_AGOST!$A$7:$D$7425,3,0)</f>
        <v>M2</v>
      </c>
      <c r="G5250" s="129">
        <f>VLOOKUP(D5250,SERVIÇOS_AGOST!$A$7:$D$7425,4,0)</f>
        <v>15.2</v>
      </c>
      <c r="H5250" s="114">
        <v>15.2</v>
      </c>
      <c r="I5250" s="115"/>
    </row>
    <row r="5251" spans="1:9" s="11" customFormat="1" ht="13.7" customHeight="1">
      <c r="A5251" s="135"/>
      <c r="B5251" s="16"/>
      <c r="C5251" s="16"/>
      <c r="D5251" s="16"/>
      <c r="E5251" s="50" t="s">
        <v>1729</v>
      </c>
      <c r="F5251" s="216" t="s">
        <v>464</v>
      </c>
      <c r="G5251" s="147">
        <v>0.21</v>
      </c>
      <c r="H5251" s="214">
        <v>18.79</v>
      </c>
      <c r="I5251" s="51">
        <f>ROUND(G5251*H5251,2)</f>
        <v>3.95</v>
      </c>
    </row>
    <row r="5252" spans="1:9" s="11" customFormat="1" ht="13.7" customHeight="1">
      <c r="A5252" s="135"/>
      <c r="B5252" s="16"/>
      <c r="C5252" s="16"/>
      <c r="D5252" s="16"/>
      <c r="E5252" s="50" t="s">
        <v>483</v>
      </c>
      <c r="F5252" s="216" t="s">
        <v>464</v>
      </c>
      <c r="G5252" s="147">
        <v>0.71950000000000003</v>
      </c>
      <c r="H5252" s="133" t="s">
        <v>485</v>
      </c>
      <c r="I5252" s="51">
        <f>ROUND(G5252*H5252,2)</f>
        <v>10.41</v>
      </c>
    </row>
    <row r="5253" spans="1:9" s="11" customFormat="1" ht="13.7" customHeight="1">
      <c r="A5253" s="135"/>
      <c r="B5253" s="16"/>
      <c r="C5253" s="16"/>
      <c r="D5253" s="16"/>
      <c r="E5253" s="124"/>
      <c r="F5253" s="177" t="s">
        <v>451</v>
      </c>
      <c r="G5253" s="178"/>
      <c r="H5253" s="179"/>
      <c r="I5253" s="200">
        <f>SUM(I5251:I5252)</f>
        <v>14.36</v>
      </c>
    </row>
    <row r="5254" spans="1:9" s="11" customFormat="1" ht="17.649999999999999" customHeight="1">
      <c r="A5254" s="196">
        <v>4743</v>
      </c>
      <c r="B5254" s="110" t="s">
        <v>423</v>
      </c>
      <c r="C5254" s="110" t="s">
        <v>12</v>
      </c>
      <c r="D5254" s="132">
        <v>97634</v>
      </c>
      <c r="E5254" s="111" t="str">
        <f>VLOOKUP(D5254,SERVIÇOS_AGOST!$A$7:$D$7425,2,0)</f>
        <v>DEMOLIÇÃO DE REVESTIMENTO CERÂMICO, DE FORMA MECANIZADA COM MARTELETE, SEM REAPROVEITAMENTO. AF_12/2017</v>
      </c>
      <c r="F5254" s="112" t="str">
        <f>VLOOKUP(D5254,SERVIÇOS_AGOST!$A$7:$D$7425,3,0)</f>
        <v>M2</v>
      </c>
      <c r="G5254" s="129">
        <f>VLOOKUP(D5254,SERVIÇOS_AGOST!$A$7:$D$7425,4,0)</f>
        <v>8.27</v>
      </c>
      <c r="H5254" s="114">
        <v>8.27</v>
      </c>
      <c r="I5254" s="115"/>
    </row>
    <row r="5255" spans="1:9" s="11" customFormat="1" ht="17.649999999999999" customHeight="1">
      <c r="A5255" s="135"/>
      <c r="B5255" s="16"/>
      <c r="C5255" s="16"/>
      <c r="D5255" s="16"/>
      <c r="E5255" s="50" t="s">
        <v>1852</v>
      </c>
      <c r="F5255" s="216" t="s">
        <v>446</v>
      </c>
      <c r="G5255" s="147">
        <v>6.9900000000000004E-2</v>
      </c>
      <c r="H5255" s="119" t="s">
        <v>1853</v>
      </c>
      <c r="I5255" s="51">
        <f>ROUND(G5255*H5255,2)</f>
        <v>1.45</v>
      </c>
    </row>
    <row r="5256" spans="1:9" s="11" customFormat="1" ht="17.649999999999999" customHeight="1">
      <c r="A5256" s="135"/>
      <c r="B5256" s="16"/>
      <c r="C5256" s="16"/>
      <c r="D5256" s="16"/>
      <c r="E5256" s="50" t="s">
        <v>1854</v>
      </c>
      <c r="F5256" s="216" t="s">
        <v>448</v>
      </c>
      <c r="G5256" s="147">
        <v>4.82E-2</v>
      </c>
      <c r="H5256" s="119" t="s">
        <v>1855</v>
      </c>
      <c r="I5256" s="51">
        <f>ROUND(G5256*H5256,2)</f>
        <v>0.89</v>
      </c>
    </row>
    <row r="5257" spans="1:9" s="11" customFormat="1" ht="13.7" customHeight="1">
      <c r="A5257" s="135"/>
      <c r="B5257" s="16"/>
      <c r="C5257" s="16"/>
      <c r="D5257" s="16"/>
      <c r="E5257" s="50" t="s">
        <v>1729</v>
      </c>
      <c r="F5257" s="216" t="s">
        <v>464</v>
      </c>
      <c r="G5257" s="147">
        <v>0.08</v>
      </c>
      <c r="H5257" s="214">
        <v>18.79</v>
      </c>
      <c r="I5257" s="51">
        <f>ROUND(G5257*H5257,2)</f>
        <v>1.5</v>
      </c>
    </row>
    <row r="5258" spans="1:9" s="11" customFormat="1" ht="13.7" customHeight="1">
      <c r="A5258" s="135"/>
      <c r="B5258" s="16"/>
      <c r="C5258" s="16"/>
      <c r="D5258" s="16"/>
      <c r="E5258" s="50" t="s">
        <v>483</v>
      </c>
      <c r="F5258" s="216" t="s">
        <v>464</v>
      </c>
      <c r="G5258" s="147">
        <v>0.25</v>
      </c>
      <c r="H5258" s="133" t="s">
        <v>485</v>
      </c>
      <c r="I5258" s="51">
        <f>ROUND(G5258*H5258,2)</f>
        <v>3.62</v>
      </c>
    </row>
    <row r="5259" spans="1:9" s="11" customFormat="1" ht="13.7" customHeight="1">
      <c r="A5259" s="135"/>
      <c r="B5259" s="16"/>
      <c r="C5259" s="16"/>
      <c r="D5259" s="16"/>
      <c r="E5259" s="124"/>
      <c r="F5259" s="177" t="s">
        <v>451</v>
      </c>
      <c r="G5259" s="178"/>
      <c r="H5259" s="179"/>
      <c r="I5259" s="200">
        <f>SUM(I5255:I5258)</f>
        <v>7.46</v>
      </c>
    </row>
    <row r="5260" spans="1:9" s="11" customFormat="1" ht="17.649999999999999" customHeight="1">
      <c r="A5260" s="196">
        <v>4744</v>
      </c>
      <c r="B5260" s="110" t="s">
        <v>423</v>
      </c>
      <c r="C5260" s="110" t="s">
        <v>12</v>
      </c>
      <c r="D5260" s="132">
        <v>97635</v>
      </c>
      <c r="E5260" s="111" t="str">
        <f>VLOOKUP(D5260,SERVIÇOS_AGOST!$A$7:$D$7425,2,0)</f>
        <v>DEMOLIÇÃO DE PAVIMENTO INTERTRAVADO, DE FORMA MANUAL, COM REAPROVEITAMENTO. AF_12/2017</v>
      </c>
      <c r="F5260" s="112" t="str">
        <f>VLOOKUP(D5260,SERVIÇOS_AGOST!$A$7:$D$7425,3,0)</f>
        <v>M2</v>
      </c>
      <c r="G5260" s="129">
        <f>VLOOKUP(D5260,SERVIÇOS_AGOST!$A$7:$D$7425,4,0)</f>
        <v>10.88</v>
      </c>
      <c r="H5260" s="114">
        <v>10.88</v>
      </c>
      <c r="I5260" s="115"/>
    </row>
    <row r="5261" spans="1:9" s="11" customFormat="1" ht="13.7" customHeight="1">
      <c r="A5261" s="135"/>
      <c r="B5261" s="16"/>
      <c r="C5261" s="16"/>
      <c r="D5261" s="16"/>
      <c r="E5261" s="50" t="s">
        <v>1660</v>
      </c>
      <c r="F5261" s="216" t="s">
        <v>464</v>
      </c>
      <c r="G5261" s="147">
        <v>0.42</v>
      </c>
      <c r="H5261" s="214">
        <v>18.75</v>
      </c>
      <c r="I5261" s="51">
        <f>ROUND(G5261*H5261,2)</f>
        <v>7.88</v>
      </c>
    </row>
    <row r="5262" spans="1:9" s="11" customFormat="1" ht="13.7" customHeight="1">
      <c r="A5262" s="135"/>
      <c r="B5262" s="16"/>
      <c r="C5262" s="16"/>
      <c r="D5262" s="16"/>
      <c r="E5262" s="50" t="s">
        <v>483</v>
      </c>
      <c r="F5262" s="216" t="s">
        <v>464</v>
      </c>
      <c r="G5262" s="147">
        <v>0.15</v>
      </c>
      <c r="H5262" s="133" t="s">
        <v>485</v>
      </c>
      <c r="I5262" s="51">
        <f>ROUND(G5262*H5262,2)</f>
        <v>2.17</v>
      </c>
    </row>
    <row r="5263" spans="1:9" s="11" customFormat="1" ht="13.7" customHeight="1">
      <c r="A5263" s="135"/>
      <c r="B5263" s="16"/>
      <c r="C5263" s="16"/>
      <c r="D5263" s="16"/>
      <c r="E5263" s="124"/>
      <c r="F5263" s="177" t="s">
        <v>451</v>
      </c>
      <c r="G5263" s="178"/>
      <c r="H5263" s="179"/>
      <c r="I5263" s="200">
        <f>SUM(I5261:I5262)</f>
        <v>10.050000000000001</v>
      </c>
    </row>
    <row r="5264" spans="1:9" s="11" customFormat="1" ht="17.649999999999999" customHeight="1">
      <c r="A5264" s="196">
        <v>4745</v>
      </c>
      <c r="B5264" s="110" t="s">
        <v>423</v>
      </c>
      <c r="C5264" s="110" t="s">
        <v>12</v>
      </c>
      <c r="D5264" s="132">
        <v>97636</v>
      </c>
      <c r="E5264" s="111" t="str">
        <f>VLOOKUP(D5264,SERVIÇOS_AGOST!$A$7:$D$7425,2,0)</f>
        <v>DEMOLIÇÃO PARCIAL DE PAVIMENTO ASFÁLTICO, DE FORMA MECANIZADA, SEM REAPROVEITAMENTO. AF_12/2017</v>
      </c>
      <c r="F5264" s="112" t="str">
        <f>VLOOKUP(D5264,SERVIÇOS_AGOST!$A$7:$D$7425,3,0)</f>
        <v>M2</v>
      </c>
      <c r="G5264" s="129">
        <f>VLOOKUP(D5264,SERVIÇOS_AGOST!$A$7:$D$7425,4,0)</f>
        <v>16.47</v>
      </c>
      <c r="H5264" s="114">
        <v>16.47</v>
      </c>
      <c r="I5264" s="115"/>
    </row>
    <row r="5265" spans="1:9" s="11" customFormat="1" ht="17.649999999999999" customHeight="1">
      <c r="A5265" s="135"/>
      <c r="B5265" s="16"/>
      <c r="C5265" s="16"/>
      <c r="D5265" s="16"/>
      <c r="E5265" s="50" t="s">
        <v>1593</v>
      </c>
      <c r="F5265" s="216" t="s">
        <v>446</v>
      </c>
      <c r="G5265" s="147">
        <v>2.5000000000000001E-2</v>
      </c>
      <c r="H5265" s="119" t="s">
        <v>1594</v>
      </c>
      <c r="I5265" s="51">
        <f>ROUND(G5265*H5265,2)</f>
        <v>5.18</v>
      </c>
    </row>
    <row r="5266" spans="1:9" s="11" customFormat="1" ht="17.649999999999999" customHeight="1">
      <c r="A5266" s="135"/>
      <c r="B5266" s="16"/>
      <c r="C5266" s="16"/>
      <c r="D5266" s="16"/>
      <c r="E5266" s="50" t="s">
        <v>1595</v>
      </c>
      <c r="F5266" s="216" t="s">
        <v>448</v>
      </c>
      <c r="G5266" s="147">
        <v>8.5000000000000006E-2</v>
      </c>
      <c r="H5266" s="119" t="s">
        <v>1596</v>
      </c>
      <c r="I5266" s="51">
        <f>ROUND(G5266*H5266,2)</f>
        <v>6.53</v>
      </c>
    </row>
    <row r="5267" spans="1:9" s="11" customFormat="1" ht="13.7" customHeight="1">
      <c r="A5267" s="135"/>
      <c r="B5267" s="16"/>
      <c r="C5267" s="16"/>
      <c r="D5267" s="16"/>
      <c r="E5267" s="50" t="s">
        <v>1856</v>
      </c>
      <c r="F5267" s="216" t="s">
        <v>464</v>
      </c>
      <c r="G5267" s="147">
        <v>0.12</v>
      </c>
      <c r="H5267" s="119" t="s">
        <v>1857</v>
      </c>
      <c r="I5267" s="51">
        <f>ROUND(G5267*H5267,2)</f>
        <v>2.14</v>
      </c>
    </row>
    <row r="5268" spans="1:9" s="11" customFormat="1" ht="25.7" customHeight="1">
      <c r="A5268" s="135"/>
      <c r="B5268" s="16"/>
      <c r="C5268" s="16"/>
      <c r="D5268" s="16"/>
      <c r="E5268" s="50" t="s">
        <v>1661</v>
      </c>
      <c r="F5268" s="216" t="s">
        <v>446</v>
      </c>
      <c r="G5268" s="147">
        <v>5.2400000000000002E-2</v>
      </c>
      <c r="H5268" s="119" t="s">
        <v>1662</v>
      </c>
      <c r="I5268" s="51">
        <f>ROUND(G5268*H5268,2)</f>
        <v>0.5</v>
      </c>
    </row>
    <row r="5269" spans="1:9" s="11" customFormat="1" ht="25.7" customHeight="1">
      <c r="A5269" s="135"/>
      <c r="B5269" s="16"/>
      <c r="C5269" s="16"/>
      <c r="D5269" s="16"/>
      <c r="E5269" s="50" t="s">
        <v>1663</v>
      </c>
      <c r="F5269" s="216" t="s">
        <v>448</v>
      </c>
      <c r="G5269" s="147">
        <v>8.3599999999999994E-2</v>
      </c>
      <c r="H5269" s="119" t="s">
        <v>746</v>
      </c>
      <c r="I5269" s="51">
        <f>ROUND(G5269*H5269,2)</f>
        <v>0.09</v>
      </c>
    </row>
    <row r="5270" spans="1:9" s="11" customFormat="1" ht="13.7" customHeight="1">
      <c r="A5270" s="135"/>
      <c r="B5270" s="16"/>
      <c r="C5270" s="16"/>
      <c r="D5270" s="16"/>
      <c r="E5270" s="124"/>
      <c r="F5270" s="177" t="s">
        <v>451</v>
      </c>
      <c r="G5270" s="178"/>
      <c r="H5270" s="179"/>
      <c r="I5270" s="200">
        <f>SUM(I5265:I5269)</f>
        <v>14.440000000000001</v>
      </c>
    </row>
    <row r="5271" spans="1:9" s="11" customFormat="1" ht="20.100000000000001" customHeight="1">
      <c r="A5271" s="196">
        <v>4746</v>
      </c>
      <c r="B5271" s="110" t="s">
        <v>423</v>
      </c>
      <c r="C5271" s="110" t="s">
        <v>12</v>
      </c>
      <c r="D5271" s="132">
        <v>97637</v>
      </c>
      <c r="E5271" s="111" t="str">
        <f>VLOOKUP(D5271,SERVIÇOS_AGOST!$A$7:$D$7425,2,0)</f>
        <v>REMOÇÃO DE TAPUME/ CHAPAS METÁLICAS E DE MADEIRA, DE FORMA MANUAL, SEM REAPROVEITAMENTO. AF_12/2017</v>
      </c>
      <c r="F5271" s="112" t="str">
        <f>VLOOKUP(D5271,SERVIÇOS_AGOST!$A$7:$D$7425,3,0)</f>
        <v>M2</v>
      </c>
      <c r="G5271" s="129">
        <f>VLOOKUP(D5271,SERVIÇOS_AGOST!$A$7:$D$7425,4,0)</f>
        <v>1.79</v>
      </c>
      <c r="H5271" s="114">
        <v>1.79</v>
      </c>
      <c r="I5271" s="115"/>
    </row>
    <row r="5272" spans="1:9" s="11" customFormat="1" ht="13.7" customHeight="1">
      <c r="A5272" s="135"/>
      <c r="B5272" s="16"/>
      <c r="C5272" s="16"/>
      <c r="D5272" s="16"/>
      <c r="E5272" s="50" t="s">
        <v>1634</v>
      </c>
      <c r="F5272" s="216" t="s">
        <v>464</v>
      </c>
      <c r="G5272" s="147">
        <v>4.0800000000000003E-2</v>
      </c>
      <c r="H5272" s="214">
        <v>15.71</v>
      </c>
      <c r="I5272" s="51">
        <f>ROUND(G5272*H5272,2)</f>
        <v>0.64</v>
      </c>
    </row>
    <row r="5273" spans="1:9" s="11" customFormat="1" ht="13.7" customHeight="1">
      <c r="A5273" s="135"/>
      <c r="B5273" s="16"/>
      <c r="C5273" s="16"/>
      <c r="D5273" s="16"/>
      <c r="E5273" s="50" t="s">
        <v>483</v>
      </c>
      <c r="F5273" s="216" t="s">
        <v>464</v>
      </c>
      <c r="G5273" s="147">
        <v>0.06</v>
      </c>
      <c r="H5273" s="133" t="s">
        <v>485</v>
      </c>
      <c r="I5273" s="51">
        <f>ROUND(G5273*H5273,2)</f>
        <v>0.87</v>
      </c>
    </row>
    <row r="5274" spans="1:9" s="11" customFormat="1" ht="13.7" customHeight="1">
      <c r="A5274" s="135"/>
      <c r="B5274" s="16"/>
      <c r="C5274" s="16"/>
      <c r="D5274" s="16"/>
      <c r="E5274" s="124"/>
      <c r="F5274" s="177" t="s">
        <v>451</v>
      </c>
      <c r="G5274" s="178"/>
      <c r="H5274" s="179"/>
      <c r="I5274" s="200">
        <f>SUM(I5272:I5273)</f>
        <v>1.51</v>
      </c>
    </row>
    <row r="5275" spans="1:9" s="11" customFormat="1" ht="17.649999999999999" customHeight="1">
      <c r="A5275" s="196">
        <v>4747</v>
      </c>
      <c r="B5275" s="110" t="s">
        <v>423</v>
      </c>
      <c r="C5275" s="110" t="s">
        <v>12</v>
      </c>
      <c r="D5275" s="132">
        <v>97638</v>
      </c>
      <c r="E5275" s="111" t="str">
        <f>VLOOKUP(D5275,SERVIÇOS_AGOST!$A$7:$D$7425,2,0)</f>
        <v>REMOÇÃO DE CHAPAS E PERFIS DE DRYWALL, DE FORMA MANUAL, SEM REAPROVEITAMENTO. AF_12/2017</v>
      </c>
      <c r="F5275" s="112" t="str">
        <f>VLOOKUP(D5275,SERVIÇOS_AGOST!$A$7:$D$7425,3,0)</f>
        <v>M2</v>
      </c>
      <c r="G5275" s="129">
        <f>VLOOKUP(D5275,SERVIÇOS_AGOST!$A$7:$D$7425,4,0)</f>
        <v>5.23</v>
      </c>
      <c r="H5275" s="114">
        <v>5.23</v>
      </c>
      <c r="I5275" s="115"/>
    </row>
    <row r="5276" spans="1:9" s="11" customFormat="1" ht="13.7" customHeight="1">
      <c r="A5276" s="135"/>
      <c r="B5276" s="16"/>
      <c r="C5276" s="16"/>
      <c r="D5276" s="16"/>
      <c r="E5276" s="50" t="s">
        <v>1634</v>
      </c>
      <c r="F5276" s="216" t="s">
        <v>464</v>
      </c>
      <c r="G5276" s="147">
        <v>0.1</v>
      </c>
      <c r="H5276" s="214">
        <v>15.71</v>
      </c>
      <c r="I5276" s="51">
        <f>ROUND(G5276*H5276,2)</f>
        <v>1.57</v>
      </c>
    </row>
    <row r="5277" spans="1:9" s="11" customFormat="1" ht="13.7" customHeight="1">
      <c r="A5277" s="135"/>
      <c r="B5277" s="16"/>
      <c r="C5277" s="16"/>
      <c r="D5277" s="16"/>
      <c r="E5277" s="50" t="s">
        <v>483</v>
      </c>
      <c r="F5277" s="216" t="s">
        <v>464</v>
      </c>
      <c r="G5277" s="147">
        <v>0.23</v>
      </c>
      <c r="H5277" s="133" t="s">
        <v>485</v>
      </c>
      <c r="I5277" s="51">
        <f>ROUND(G5277*H5277,2)</f>
        <v>3.33</v>
      </c>
    </row>
    <row r="5278" spans="1:9" s="11" customFormat="1" ht="13.7" customHeight="1">
      <c r="A5278" s="135"/>
      <c r="B5278" s="16"/>
      <c r="C5278" s="16"/>
      <c r="D5278" s="16"/>
      <c r="E5278" s="124"/>
      <c r="F5278" s="177" t="s">
        <v>451</v>
      </c>
      <c r="G5278" s="178"/>
      <c r="H5278" s="179"/>
      <c r="I5278" s="200">
        <f>SUM(I5276:I5277)</f>
        <v>4.9000000000000004</v>
      </c>
    </row>
    <row r="5279" spans="1:9" s="11" customFormat="1" ht="17.649999999999999" customHeight="1">
      <c r="A5279" s="196">
        <v>4748</v>
      </c>
      <c r="B5279" s="110" t="s">
        <v>423</v>
      </c>
      <c r="C5279" s="110" t="s">
        <v>12</v>
      </c>
      <c r="D5279" s="132">
        <v>97639</v>
      </c>
      <c r="E5279" s="111" t="str">
        <f>VLOOKUP(D5279,SERVIÇOS_AGOST!$A$7:$D$7425,2,0)</f>
        <v>REMOÇÃO DE PLACAS E PILARETES DE CONCRETO, DE FORMA MANUAL, SEM REAPROVEITAMENTO. AF_12/2017</v>
      </c>
      <c r="F5279" s="112" t="str">
        <f>VLOOKUP(D5279,SERVIÇOS_AGOST!$A$7:$D$7425,3,0)</f>
        <v>M2</v>
      </c>
      <c r="G5279" s="129">
        <f>VLOOKUP(D5279,SERVIÇOS_AGOST!$A$7:$D$7425,4,0)</f>
        <v>13.44</v>
      </c>
      <c r="H5279" s="114">
        <v>13.44</v>
      </c>
      <c r="I5279" s="115"/>
    </row>
    <row r="5280" spans="1:9" s="11" customFormat="1" ht="13.7" customHeight="1">
      <c r="A5280" s="135"/>
      <c r="B5280" s="16"/>
      <c r="C5280" s="16"/>
      <c r="D5280" s="16"/>
      <c r="E5280" s="50" t="s">
        <v>539</v>
      </c>
      <c r="F5280" s="216" t="s">
        <v>464</v>
      </c>
      <c r="G5280" s="147">
        <v>0.25</v>
      </c>
      <c r="H5280" s="133" t="s">
        <v>540</v>
      </c>
      <c r="I5280" s="51">
        <f>ROUND(G5280*H5280,2)</f>
        <v>4.72</v>
      </c>
    </row>
    <row r="5281" spans="1:9" s="11" customFormat="1" ht="13.7" customHeight="1">
      <c r="A5281" s="135"/>
      <c r="B5281" s="16"/>
      <c r="C5281" s="16"/>
      <c r="D5281" s="16"/>
      <c r="E5281" s="50" t="s">
        <v>483</v>
      </c>
      <c r="F5281" s="216" t="s">
        <v>464</v>
      </c>
      <c r="G5281" s="147">
        <v>0.55000000000000004</v>
      </c>
      <c r="H5281" s="133" t="s">
        <v>485</v>
      </c>
      <c r="I5281" s="51">
        <f>ROUND(G5281*H5281,2)</f>
        <v>7.96</v>
      </c>
    </row>
    <row r="5282" spans="1:9" s="11" customFormat="1" ht="13.7" customHeight="1">
      <c r="A5282" s="135"/>
      <c r="B5282" s="16"/>
      <c r="C5282" s="16"/>
      <c r="D5282" s="16"/>
      <c r="E5282" s="124"/>
      <c r="F5282" s="177" t="s">
        <v>451</v>
      </c>
      <c r="G5282" s="178"/>
      <c r="H5282" s="179"/>
      <c r="I5282" s="200">
        <f>SUM(I5280:I5281)</f>
        <v>12.68</v>
      </c>
    </row>
    <row r="5283" spans="1:9" s="11" customFormat="1" ht="17.649999999999999" customHeight="1">
      <c r="A5283" s="196">
        <v>4749</v>
      </c>
      <c r="B5283" s="110" t="s">
        <v>423</v>
      </c>
      <c r="C5283" s="110" t="s">
        <v>12</v>
      </c>
      <c r="D5283" s="132">
        <v>97640</v>
      </c>
      <c r="E5283" s="111" t="str">
        <f>VLOOKUP(D5283,SERVIÇOS_AGOST!$A$7:$D$7425,2,0)</f>
        <v>REMOÇÃO DE FORROS DE DRYWALL, PVC E FIBROMINERAL, DE FORMA MANUAL, SEM REAPROVEITAMENTO. AF_12/2017</v>
      </c>
      <c r="F5283" s="112" t="str">
        <f>VLOOKUP(D5283,SERVIÇOS_AGOST!$A$7:$D$7425,3,0)</f>
        <v>M2</v>
      </c>
      <c r="G5283" s="129">
        <f>VLOOKUP(D5283,SERVIÇOS_AGOST!$A$7:$D$7425,4,0)</f>
        <v>1.1299999999999999</v>
      </c>
      <c r="H5283" s="114">
        <v>1.1299999999999999</v>
      </c>
      <c r="I5283" s="115"/>
    </row>
    <row r="5284" spans="1:9" s="11" customFormat="1" ht="13.7" customHeight="1">
      <c r="A5284" s="135"/>
      <c r="B5284" s="16"/>
      <c r="C5284" s="16"/>
      <c r="D5284" s="16"/>
      <c r="E5284" s="50" t="s">
        <v>1634</v>
      </c>
      <c r="F5284" s="216" t="s">
        <v>464</v>
      </c>
      <c r="G5284" s="147">
        <v>0.02</v>
      </c>
      <c r="H5284" s="214">
        <v>15.71</v>
      </c>
      <c r="I5284" s="51">
        <f>ROUND(G5284*H5284,2)</f>
        <v>0.31</v>
      </c>
    </row>
    <row r="5285" spans="1:9" s="11" customFormat="1" ht="13.7" customHeight="1">
      <c r="A5285" s="135"/>
      <c r="B5285" s="16"/>
      <c r="C5285" s="16"/>
      <c r="D5285" s="16"/>
      <c r="E5285" s="50" t="s">
        <v>483</v>
      </c>
      <c r="F5285" s="216" t="s">
        <v>464</v>
      </c>
      <c r="G5285" s="147">
        <v>4.4999999999999998E-2</v>
      </c>
      <c r="H5285" s="133" t="s">
        <v>485</v>
      </c>
      <c r="I5285" s="51">
        <f>ROUND(G5285*H5285,2)</f>
        <v>0.65</v>
      </c>
    </row>
    <row r="5286" spans="1:9" s="11" customFormat="1" ht="13.7" customHeight="1">
      <c r="A5286" s="135"/>
      <c r="B5286" s="16"/>
      <c r="C5286" s="16"/>
      <c r="D5286" s="16"/>
      <c r="E5286" s="124"/>
      <c r="F5286" s="177" t="s">
        <v>451</v>
      </c>
      <c r="G5286" s="178"/>
      <c r="H5286" s="179"/>
      <c r="I5286" s="200">
        <f>SUM(I5284:I5285)</f>
        <v>0.96</v>
      </c>
    </row>
    <row r="5287" spans="1:9" s="11" customFormat="1" ht="17.649999999999999" customHeight="1">
      <c r="A5287" s="196">
        <v>4750</v>
      </c>
      <c r="B5287" s="110" t="s">
        <v>423</v>
      </c>
      <c r="C5287" s="110" t="s">
        <v>12</v>
      </c>
      <c r="D5287" s="132">
        <v>97641</v>
      </c>
      <c r="E5287" s="111" t="str">
        <f>VLOOKUP(D5287,SERVIÇOS_AGOST!$A$7:$D$7425,2,0)</f>
        <v>REMOÇÃO DE FORRO DE GESSO, DE FORMA MANUAL, SEM REAPROVEITAMENTO. AF_12/2017</v>
      </c>
      <c r="F5287" s="112" t="str">
        <f>VLOOKUP(D5287,SERVIÇOS_AGOST!$A$7:$D$7425,3,0)</f>
        <v>M2</v>
      </c>
      <c r="G5287" s="129">
        <f>VLOOKUP(D5287,SERVIÇOS_AGOST!$A$7:$D$7425,4,0)</f>
        <v>3.35</v>
      </c>
      <c r="H5287" s="114">
        <v>3.35</v>
      </c>
      <c r="I5287" s="115"/>
    </row>
    <row r="5288" spans="1:9" s="11" customFormat="1" ht="13.7" customHeight="1">
      <c r="A5288" s="135"/>
      <c r="B5288" s="16"/>
      <c r="C5288" s="16"/>
      <c r="D5288" s="16"/>
      <c r="E5288" s="44" t="s">
        <v>1790</v>
      </c>
      <c r="F5288" s="216" t="s">
        <v>464</v>
      </c>
      <c r="G5288" s="147">
        <v>0.06</v>
      </c>
      <c r="H5288" s="214">
        <v>18.75</v>
      </c>
      <c r="I5288" s="51">
        <f>ROUND(G5288*H5288,2)</f>
        <v>1.1299999999999999</v>
      </c>
    </row>
    <row r="5289" spans="1:9" s="11" customFormat="1" ht="13.7" customHeight="1">
      <c r="A5289" s="135"/>
      <c r="B5289" s="16"/>
      <c r="C5289" s="16"/>
      <c r="D5289" s="16"/>
      <c r="E5289" s="50" t="s">
        <v>483</v>
      </c>
      <c r="F5289" s="216" t="s">
        <v>464</v>
      </c>
      <c r="G5289" s="147">
        <v>0.1401</v>
      </c>
      <c r="H5289" s="133" t="s">
        <v>485</v>
      </c>
      <c r="I5289" s="51">
        <f>ROUND(G5289*H5289,2)</f>
        <v>2.0299999999999998</v>
      </c>
    </row>
    <row r="5290" spans="1:9" s="11" customFormat="1" ht="13.7" customHeight="1">
      <c r="A5290" s="135"/>
      <c r="B5290" s="16"/>
      <c r="C5290" s="16"/>
      <c r="D5290" s="16"/>
      <c r="E5290" s="124"/>
      <c r="F5290" s="177" t="s">
        <v>451</v>
      </c>
      <c r="G5290" s="178"/>
      <c r="H5290" s="179"/>
      <c r="I5290" s="200">
        <f>SUM(I5288:I5289)</f>
        <v>3.1599999999999997</v>
      </c>
    </row>
    <row r="5291" spans="1:9" s="11" customFormat="1" ht="17.649999999999999" customHeight="1">
      <c r="A5291" s="196">
        <v>4751</v>
      </c>
      <c r="B5291" s="110" t="s">
        <v>423</v>
      </c>
      <c r="C5291" s="110" t="s">
        <v>12</v>
      </c>
      <c r="D5291" s="132">
        <v>97642</v>
      </c>
      <c r="E5291" s="111" t="str">
        <f>VLOOKUP(D5291,SERVIÇOS_AGOST!$A$7:$D$7425,2,0)</f>
        <v>REMOÇÃO DE TRAMA METÁLICA OU DE MADEIRA PARA FORRO, DE FORMA MANUAL, SEM REAPROVEITAMENTO. AF_12/2017</v>
      </c>
      <c r="F5291" s="112" t="str">
        <f>VLOOKUP(D5291,SERVIÇOS_AGOST!$A$7:$D$7425,3,0)</f>
        <v>M2</v>
      </c>
      <c r="G5291" s="129">
        <f>VLOOKUP(D5291,SERVIÇOS_AGOST!$A$7:$D$7425,4,0)</f>
        <v>2.02</v>
      </c>
      <c r="H5291" s="114">
        <v>2.02</v>
      </c>
      <c r="I5291" s="115"/>
    </row>
    <row r="5292" spans="1:9" s="11" customFormat="1" ht="13.7" customHeight="1">
      <c r="A5292" s="135"/>
      <c r="B5292" s="16"/>
      <c r="C5292" s="16"/>
      <c r="D5292" s="16"/>
      <c r="E5292" s="50" t="s">
        <v>1634</v>
      </c>
      <c r="F5292" s="216" t="s">
        <v>464</v>
      </c>
      <c r="G5292" s="147">
        <v>4.6100000000000002E-2</v>
      </c>
      <c r="H5292" s="214">
        <v>15.71</v>
      </c>
      <c r="I5292" s="51">
        <f>ROUND(G5292*H5292,2)</f>
        <v>0.72</v>
      </c>
    </row>
    <row r="5293" spans="1:9" s="11" customFormat="1" ht="13.7" customHeight="1">
      <c r="A5293" s="135"/>
      <c r="B5293" s="16"/>
      <c r="C5293" s="16"/>
      <c r="D5293" s="16"/>
      <c r="E5293" s="50" t="s">
        <v>483</v>
      </c>
      <c r="F5293" s="216" t="s">
        <v>464</v>
      </c>
      <c r="G5293" s="147">
        <v>7.3999999999999996E-2</v>
      </c>
      <c r="H5293" s="133" t="s">
        <v>485</v>
      </c>
      <c r="I5293" s="51">
        <f>ROUND(G5293*H5293,2)</f>
        <v>1.07</v>
      </c>
    </row>
    <row r="5294" spans="1:9" s="11" customFormat="1" ht="13.7" customHeight="1">
      <c r="A5294" s="135"/>
      <c r="B5294" s="16"/>
      <c r="C5294" s="16"/>
      <c r="D5294" s="16"/>
      <c r="E5294" s="124"/>
      <c r="F5294" s="177" t="s">
        <v>451</v>
      </c>
      <c r="G5294" s="178"/>
      <c r="H5294" s="179"/>
      <c r="I5294" s="200">
        <f>SUM(I5292:I5293)</f>
        <v>1.79</v>
      </c>
    </row>
    <row r="5295" spans="1:9" s="11" customFormat="1" ht="13.7" customHeight="1">
      <c r="A5295" s="196">
        <v>4752</v>
      </c>
      <c r="B5295" s="110" t="s">
        <v>423</v>
      </c>
      <c r="C5295" s="110" t="s">
        <v>12</v>
      </c>
      <c r="D5295" s="132">
        <v>97644</v>
      </c>
      <c r="E5295" s="111" t="str">
        <f>VLOOKUP(D5295,SERVIÇOS_AGOST!$A$7:$D$7425,2,0)</f>
        <v>REMOÇÃO DE PORTAS, DE FORMA MANUAL, SEM REAPROVEITAMENTO. AF_12/2017</v>
      </c>
      <c r="F5295" s="112" t="str">
        <f>VLOOKUP(D5295,SERVIÇOS_AGOST!$A$7:$D$7425,3,0)</f>
        <v>M2</v>
      </c>
      <c r="G5295" s="129">
        <f>VLOOKUP(D5295,SERVIÇOS_AGOST!$A$7:$D$7425,4,0)</f>
        <v>6.21</v>
      </c>
      <c r="H5295" s="114">
        <v>6.21</v>
      </c>
      <c r="I5295" s="115"/>
    </row>
    <row r="5296" spans="1:9" s="11" customFormat="1" ht="13.7" customHeight="1">
      <c r="A5296" s="135"/>
      <c r="B5296" s="16"/>
      <c r="C5296" s="16"/>
      <c r="D5296" s="16"/>
      <c r="E5296" s="50" t="s">
        <v>539</v>
      </c>
      <c r="F5296" s="216" t="s">
        <v>464</v>
      </c>
      <c r="G5296" s="147">
        <v>0.1</v>
      </c>
      <c r="H5296" s="133" t="s">
        <v>540</v>
      </c>
      <c r="I5296" s="51">
        <f>ROUND(G5296*H5296,2)</f>
        <v>1.89</v>
      </c>
    </row>
    <row r="5297" spans="1:9" s="11" customFormat="1" ht="13.7" customHeight="1">
      <c r="A5297" s="135"/>
      <c r="B5297" s="16"/>
      <c r="C5297" s="16"/>
      <c r="D5297" s="16"/>
      <c r="E5297" s="50" t="s">
        <v>483</v>
      </c>
      <c r="F5297" s="216" t="s">
        <v>464</v>
      </c>
      <c r="G5297" s="147">
        <v>0.25819999999999999</v>
      </c>
      <c r="H5297" s="133" t="s">
        <v>485</v>
      </c>
      <c r="I5297" s="51">
        <f>ROUND(G5297*H5297,2)</f>
        <v>3.74</v>
      </c>
    </row>
    <row r="5298" spans="1:9" s="11" customFormat="1" ht="13.7" customHeight="1">
      <c r="A5298" s="135"/>
      <c r="B5298" s="16"/>
      <c r="C5298" s="16"/>
      <c r="D5298" s="16"/>
      <c r="E5298" s="124"/>
      <c r="F5298" s="177" t="s">
        <v>451</v>
      </c>
      <c r="G5298" s="178"/>
      <c r="H5298" s="179"/>
      <c r="I5298" s="200">
        <f>SUM(I5296:I5297)</f>
        <v>5.63</v>
      </c>
    </row>
    <row r="5299" spans="1:9" s="11" customFormat="1" ht="13.7" customHeight="1">
      <c r="A5299" s="196">
        <v>4753</v>
      </c>
      <c r="B5299" s="110" t="s">
        <v>423</v>
      </c>
      <c r="C5299" s="110" t="s">
        <v>12</v>
      </c>
      <c r="D5299" s="132">
        <v>97645</v>
      </c>
      <c r="E5299" s="111" t="str">
        <f>VLOOKUP(D5299,SERVIÇOS_AGOST!$A$7:$D$7425,2,0)</f>
        <v>REMOÇÃO DE JANELAS, DE FORMA MANUAL, SEM REAPROVEITAMENTO. AF_12/2017</v>
      </c>
      <c r="F5299" s="112" t="str">
        <f>VLOOKUP(D5299,SERVIÇOS_AGOST!$A$7:$D$7425,3,0)</f>
        <v>M2</v>
      </c>
      <c r="G5299" s="129">
        <f>VLOOKUP(D5299,SERVIÇOS_AGOST!$A$7:$D$7425,4,0)</f>
        <v>24.42</v>
      </c>
      <c r="H5299" s="114">
        <v>24.42</v>
      </c>
      <c r="I5299" s="115"/>
    </row>
    <row r="5300" spans="1:9" s="11" customFormat="1" ht="13.7" customHeight="1">
      <c r="A5300" s="135"/>
      <c r="B5300" s="16"/>
      <c r="C5300" s="16"/>
      <c r="D5300" s="16"/>
      <c r="E5300" s="50" t="s">
        <v>1850</v>
      </c>
      <c r="F5300" s="216" t="s">
        <v>476</v>
      </c>
      <c r="G5300" s="147">
        <v>9.8400000000000001E-2</v>
      </c>
      <c r="H5300" s="119" t="s">
        <v>1851</v>
      </c>
      <c r="I5300" s="51">
        <f>ROUND(G5300*H5300,2)</f>
        <v>6.58</v>
      </c>
    </row>
    <row r="5301" spans="1:9" s="11" customFormat="1" ht="13.7" customHeight="1">
      <c r="A5301" s="135"/>
      <c r="B5301" s="16"/>
      <c r="C5301" s="16"/>
      <c r="D5301" s="16"/>
      <c r="E5301" s="50" t="s">
        <v>539</v>
      </c>
      <c r="F5301" s="216" t="s">
        <v>464</v>
      </c>
      <c r="G5301" s="147">
        <v>0.32</v>
      </c>
      <c r="H5301" s="133" t="s">
        <v>540</v>
      </c>
      <c r="I5301" s="51">
        <f>ROUND(G5301*H5301,2)</f>
        <v>6.04</v>
      </c>
    </row>
    <row r="5302" spans="1:9" s="11" customFormat="1" ht="13.7" customHeight="1">
      <c r="A5302" s="135"/>
      <c r="B5302" s="16"/>
      <c r="C5302" s="16"/>
      <c r="D5302" s="16"/>
      <c r="E5302" s="50" t="s">
        <v>483</v>
      </c>
      <c r="F5302" s="216" t="s">
        <v>464</v>
      </c>
      <c r="G5302" s="147">
        <v>0.7</v>
      </c>
      <c r="H5302" s="133" t="s">
        <v>485</v>
      </c>
      <c r="I5302" s="51">
        <f>ROUND(G5302*H5302,2)</f>
        <v>10.130000000000001</v>
      </c>
    </row>
    <row r="5303" spans="1:9" s="11" customFormat="1" ht="13.7" customHeight="1">
      <c r="A5303" s="135"/>
      <c r="B5303" s="16"/>
      <c r="C5303" s="16"/>
      <c r="D5303" s="16"/>
      <c r="E5303" s="124"/>
      <c r="F5303" s="177" t="s">
        <v>451</v>
      </c>
      <c r="G5303" s="178"/>
      <c r="H5303" s="179"/>
      <c r="I5303" s="200">
        <f>SUM(I5300:I5302)</f>
        <v>22.75</v>
      </c>
    </row>
    <row r="5304" spans="1:9" s="11" customFormat="1" ht="17.649999999999999" customHeight="1">
      <c r="A5304" s="196">
        <v>4754</v>
      </c>
      <c r="B5304" s="110" t="s">
        <v>423</v>
      </c>
      <c r="C5304" s="110" t="s">
        <v>12</v>
      </c>
      <c r="D5304" s="132">
        <v>97647</v>
      </c>
      <c r="E5304" s="111" t="str">
        <f>VLOOKUP(D5304,SERVIÇOS_AGOST!$A$7:$D$7425,2,0)</f>
        <v>REMOÇÃO DE TELHAS, DE FIBROCIMENTO, METÁLICA E CERÂMICA, DE FORMA MANUAL, SEM REAPROVEITAMENTO. AF_12/2017</v>
      </c>
      <c r="F5304" s="112" t="str">
        <f>VLOOKUP(D5304,SERVIÇOS_AGOST!$A$7:$D$7425,3,0)</f>
        <v>M2</v>
      </c>
      <c r="G5304" s="129">
        <f>VLOOKUP(D5304,SERVIÇOS_AGOST!$A$7:$D$7425,4,0)</f>
        <v>2.31</v>
      </c>
      <c r="H5304" s="114">
        <v>2.31</v>
      </c>
      <c r="I5304" s="115"/>
    </row>
    <row r="5305" spans="1:9" s="11" customFormat="1" ht="13.7" customHeight="1">
      <c r="A5305" s="135"/>
      <c r="B5305" s="16"/>
      <c r="C5305" s="16"/>
      <c r="D5305" s="16"/>
      <c r="E5305" s="50" t="s">
        <v>483</v>
      </c>
      <c r="F5305" s="216" t="s">
        <v>464</v>
      </c>
      <c r="G5305" s="147">
        <v>0.08</v>
      </c>
      <c r="H5305" s="133" t="s">
        <v>485</v>
      </c>
      <c r="I5305" s="51">
        <f>ROUND(G5305*H5305,2)</f>
        <v>1.1599999999999999</v>
      </c>
    </row>
    <row r="5306" spans="1:9" s="11" customFormat="1" ht="13.7" customHeight="1">
      <c r="A5306" s="135"/>
      <c r="B5306" s="16"/>
      <c r="C5306" s="16"/>
      <c r="D5306" s="16"/>
      <c r="E5306" s="50" t="s">
        <v>486</v>
      </c>
      <c r="F5306" s="216" t="s">
        <v>464</v>
      </c>
      <c r="G5306" s="147">
        <v>0.04</v>
      </c>
      <c r="H5306" s="133" t="s">
        <v>487</v>
      </c>
      <c r="I5306" s="51">
        <f>ROUND(G5306*H5306,2)</f>
        <v>0.74</v>
      </c>
    </row>
    <row r="5307" spans="1:9" s="11" customFormat="1" ht="13.7" customHeight="1">
      <c r="A5307" s="135"/>
      <c r="B5307" s="16"/>
      <c r="C5307" s="16"/>
      <c r="D5307" s="16"/>
      <c r="E5307" s="124"/>
      <c r="F5307" s="177" t="s">
        <v>451</v>
      </c>
      <c r="G5307" s="178"/>
      <c r="H5307" s="179"/>
      <c r="I5307" s="200">
        <f>SUM(I5305:I5306)</f>
        <v>1.9</v>
      </c>
    </row>
    <row r="5308" spans="1:9" s="11" customFormat="1" ht="17.649999999999999" customHeight="1">
      <c r="A5308" s="196">
        <v>4755</v>
      </c>
      <c r="B5308" s="110" t="s">
        <v>423</v>
      </c>
      <c r="C5308" s="110" t="s">
        <v>12</v>
      </c>
      <c r="D5308" s="132">
        <v>97649</v>
      </c>
      <c r="E5308" s="111" t="str">
        <f>VLOOKUP(D5308,SERVIÇOS_AGOST!$A$7:$D$7425,2,0)</f>
        <v>REMOÇÃO DE TELHAS DE FIBROCIMENTO, METÁLICA E CERÂMICA, DE FORMA MECANIZADA, COM USO DE GUINDASTE, SEM REAPROVEITAMENTO. AF_12/2017</v>
      </c>
      <c r="F5308" s="112" t="str">
        <f>VLOOKUP(D5308,SERVIÇOS_AGOST!$A$7:$D$7425,3,0)</f>
        <v>M2</v>
      </c>
      <c r="G5308" s="129">
        <f>VLOOKUP(D5308,SERVIÇOS_AGOST!$A$7:$D$7425,4,0)</f>
        <v>3.09</v>
      </c>
      <c r="H5308" s="114">
        <v>3.09</v>
      </c>
      <c r="I5308" s="115"/>
    </row>
    <row r="5309" spans="1:9" s="11" customFormat="1" ht="13.7" customHeight="1">
      <c r="A5309" s="135"/>
      <c r="B5309" s="16"/>
      <c r="C5309" s="16"/>
      <c r="D5309" s="16"/>
      <c r="E5309" s="50" t="s">
        <v>483</v>
      </c>
      <c r="F5309" s="216" t="s">
        <v>464</v>
      </c>
      <c r="G5309" s="147">
        <v>0.1028</v>
      </c>
      <c r="H5309" s="133" t="s">
        <v>485</v>
      </c>
      <c r="I5309" s="51">
        <f>ROUND(G5309*H5309,2)</f>
        <v>1.49</v>
      </c>
    </row>
    <row r="5310" spans="1:9" s="11" customFormat="1" ht="13.7" customHeight="1">
      <c r="A5310" s="135"/>
      <c r="B5310" s="16"/>
      <c r="C5310" s="16"/>
      <c r="D5310" s="16"/>
      <c r="E5310" s="50" t="s">
        <v>486</v>
      </c>
      <c r="F5310" s="216" t="s">
        <v>464</v>
      </c>
      <c r="G5310" s="147">
        <v>5.2400000000000002E-2</v>
      </c>
      <c r="H5310" s="133" t="s">
        <v>487</v>
      </c>
      <c r="I5310" s="51">
        <f>ROUND(G5310*H5310,2)</f>
        <v>0.97</v>
      </c>
    </row>
    <row r="5311" spans="1:9" s="11" customFormat="1" ht="17.649999999999999" customHeight="1">
      <c r="A5311" s="135"/>
      <c r="B5311" s="16"/>
      <c r="C5311" s="16"/>
      <c r="D5311" s="16"/>
      <c r="E5311" s="50" t="s">
        <v>1858</v>
      </c>
      <c r="F5311" s="216" t="s">
        <v>446</v>
      </c>
      <c r="G5311" s="147">
        <v>5.9999999999999995E-4</v>
      </c>
      <c r="H5311" s="119" t="s">
        <v>1859</v>
      </c>
      <c r="I5311" s="51">
        <f>ROUND(G5311*H5311,2)</f>
        <v>0.2</v>
      </c>
    </row>
    <row r="5312" spans="1:9" s="11" customFormat="1" ht="17.649999999999999" customHeight="1">
      <c r="A5312" s="135"/>
      <c r="B5312" s="16"/>
      <c r="C5312" s="16"/>
      <c r="D5312" s="16"/>
      <c r="E5312" s="50" t="s">
        <v>1860</v>
      </c>
      <c r="F5312" s="177" t="s">
        <v>451</v>
      </c>
      <c r="G5312" s="178"/>
      <c r="H5312" s="179"/>
      <c r="I5312" s="200">
        <f>SUM(I5309:I5311)</f>
        <v>2.66</v>
      </c>
    </row>
    <row r="5313" spans="1:9" s="11" customFormat="1" ht="17.649999999999999" customHeight="1">
      <c r="A5313" s="196">
        <v>4756</v>
      </c>
      <c r="B5313" s="110" t="s">
        <v>423</v>
      </c>
      <c r="C5313" s="110" t="s">
        <v>12</v>
      </c>
      <c r="D5313" s="132">
        <v>97650</v>
      </c>
      <c r="E5313" s="111" t="str">
        <f>VLOOKUP(D5313,SERVIÇOS_AGOST!$A$7:$D$7425,2,0)</f>
        <v>REMOÇÃO DE TRAMA DE MADEIRA PARA COBERTURA, DE FORMA MANUAL, SEM REAPROVEITAMENTO. AF_12/2017</v>
      </c>
      <c r="F5313" s="112" t="str">
        <f>VLOOKUP(D5313,SERVIÇOS_AGOST!$A$7:$D$7425,3,0)</f>
        <v>M2</v>
      </c>
      <c r="G5313" s="129">
        <f>VLOOKUP(D5313,SERVIÇOS_AGOST!$A$7:$D$7425,4,0)</f>
        <v>4.96</v>
      </c>
      <c r="H5313" s="114">
        <v>4.96</v>
      </c>
      <c r="I5313" s="115"/>
    </row>
    <row r="5314" spans="1:9" s="11" customFormat="1" ht="13.7" customHeight="1">
      <c r="A5314" s="135"/>
      <c r="B5314" s="16"/>
      <c r="C5314" s="16"/>
      <c r="D5314" s="16"/>
      <c r="E5314" s="50" t="s">
        <v>483</v>
      </c>
      <c r="F5314" s="216" t="s">
        <v>464</v>
      </c>
      <c r="G5314" s="147">
        <v>0.18</v>
      </c>
      <c r="H5314" s="133" t="s">
        <v>485</v>
      </c>
      <c r="I5314" s="51">
        <f>ROUND(G5314*H5314,2)</f>
        <v>2.6</v>
      </c>
    </row>
    <row r="5315" spans="1:9" s="11" customFormat="1" ht="13.7" customHeight="1">
      <c r="A5315" s="135"/>
      <c r="B5315" s="16"/>
      <c r="C5315" s="16"/>
      <c r="D5315" s="16"/>
      <c r="E5315" s="50" t="s">
        <v>486</v>
      </c>
      <c r="F5315" s="216" t="s">
        <v>464</v>
      </c>
      <c r="G5315" s="147">
        <v>0.09</v>
      </c>
      <c r="H5315" s="133" t="s">
        <v>487</v>
      </c>
      <c r="I5315" s="51">
        <f>ROUND(G5315*H5315,2)</f>
        <v>1.66</v>
      </c>
    </row>
    <row r="5316" spans="1:9" s="11" customFormat="1" ht="13.7" customHeight="1">
      <c r="A5316" s="135"/>
      <c r="B5316" s="16"/>
      <c r="C5316" s="16"/>
      <c r="D5316" s="16"/>
      <c r="E5316" s="124"/>
      <c r="F5316" s="177" t="s">
        <v>451</v>
      </c>
      <c r="G5316" s="178"/>
      <c r="H5316" s="179"/>
      <c r="I5316" s="200">
        <f>SUM(I5314:I5315)</f>
        <v>4.26</v>
      </c>
    </row>
    <row r="5317" spans="1:9" s="11" customFormat="1" ht="17.649999999999999" customHeight="1">
      <c r="A5317" s="196">
        <v>4757</v>
      </c>
      <c r="B5317" s="110" t="s">
        <v>423</v>
      </c>
      <c r="C5317" s="110" t="s">
        <v>12</v>
      </c>
      <c r="D5317" s="132">
        <v>97651</v>
      </c>
      <c r="E5317" s="111" t="str">
        <f>VLOOKUP(D5317,SERVIÇOS_AGOST!$A$7:$D$7425,2,0)</f>
        <v>REMOÇÃO DE TESOURAS DE MADEIRA, COM VÃO MENOR QUE 8M, DE FORMA MANUAL, SEM REAPROVEITAMENTO. AF_12/2017</v>
      </c>
      <c r="F5317" s="112" t="str">
        <f>VLOOKUP(D5317,SERVIÇOS_AGOST!$A$7:$D$7425,3,0)</f>
        <v>UN</v>
      </c>
      <c r="G5317" s="129">
        <f>VLOOKUP(D5317,SERVIÇOS_AGOST!$A$7:$D$7425,4,0)</f>
        <v>55.03</v>
      </c>
      <c r="H5317" s="114">
        <v>55.03</v>
      </c>
      <c r="I5317" s="115"/>
    </row>
    <row r="5318" spans="1:9" s="11" customFormat="1" ht="13.7" customHeight="1">
      <c r="A5318" s="135"/>
      <c r="B5318" s="16"/>
      <c r="C5318" s="16"/>
      <c r="D5318" s="16"/>
      <c r="E5318" s="50" t="s">
        <v>483</v>
      </c>
      <c r="F5318" s="216" t="s">
        <v>464</v>
      </c>
      <c r="G5318" s="147">
        <v>2.1</v>
      </c>
      <c r="H5318" s="133" t="s">
        <v>485</v>
      </c>
      <c r="I5318" s="51">
        <f>ROUND(G5318*H5318,2)</f>
        <v>30.39</v>
      </c>
    </row>
    <row r="5319" spans="1:9" s="11" customFormat="1" ht="13.7" customHeight="1">
      <c r="A5319" s="135"/>
      <c r="B5319" s="16"/>
      <c r="C5319" s="16"/>
      <c r="D5319" s="16"/>
      <c r="E5319" s="50" t="s">
        <v>486</v>
      </c>
      <c r="F5319" s="216" t="s">
        <v>464</v>
      </c>
      <c r="G5319" s="147">
        <v>1</v>
      </c>
      <c r="H5319" s="133" t="s">
        <v>487</v>
      </c>
      <c r="I5319" s="51">
        <f>ROUND(G5319*H5319,2)</f>
        <v>18.45</v>
      </c>
    </row>
    <row r="5320" spans="1:9" s="11" customFormat="1" ht="13.7" customHeight="1">
      <c r="A5320" s="135"/>
      <c r="B5320" s="16"/>
      <c r="C5320" s="16"/>
      <c r="D5320" s="16"/>
      <c r="E5320" s="124"/>
      <c r="F5320" s="177" t="s">
        <v>451</v>
      </c>
      <c r="G5320" s="178"/>
      <c r="H5320" s="179"/>
      <c r="I5320" s="200">
        <f>SUM(I5318:I5319)</f>
        <v>48.84</v>
      </c>
    </row>
    <row r="5321" spans="1:9" s="11" customFormat="1" ht="17.649999999999999" customHeight="1">
      <c r="A5321" s="196">
        <v>4758</v>
      </c>
      <c r="B5321" s="110" t="s">
        <v>423</v>
      </c>
      <c r="C5321" s="110" t="s">
        <v>12</v>
      </c>
      <c r="D5321" s="132">
        <v>97652</v>
      </c>
      <c r="E5321" s="111" t="str">
        <f>VLOOKUP(D5321,SERVIÇOS_AGOST!$A$7:$D$7425,2,0)</f>
        <v>REMOÇÃO DE TESOURAS DE MADEIRA, COM VÃO MAIOR OU IGUAL A 8M, DE FORMA MANUAL, SEM REAPROVEITAMENTO. AF_12/2017</v>
      </c>
      <c r="F5321" s="112" t="str">
        <f>VLOOKUP(D5321,SERVIÇOS_AGOST!$A$7:$D$7425,3,0)</f>
        <v>UN</v>
      </c>
      <c r="G5321" s="129">
        <f>VLOOKUP(D5321,SERVIÇOS_AGOST!$A$7:$D$7425,4,0)</f>
        <v>124.78</v>
      </c>
      <c r="H5321" s="114">
        <v>124.78</v>
      </c>
      <c r="I5321" s="115"/>
    </row>
    <row r="5322" spans="1:9" s="11" customFormat="1" ht="13.7" customHeight="1">
      <c r="A5322" s="135"/>
      <c r="B5322" s="16"/>
      <c r="C5322" s="16"/>
      <c r="D5322" s="16"/>
      <c r="E5322" s="50" t="s">
        <v>483</v>
      </c>
      <c r="F5322" s="216" t="s">
        <v>464</v>
      </c>
      <c r="G5322" s="147">
        <v>5</v>
      </c>
      <c r="H5322" s="133" t="s">
        <v>485</v>
      </c>
      <c r="I5322" s="51">
        <f>ROUND(G5322*H5322,2)</f>
        <v>72.349999999999994</v>
      </c>
    </row>
    <row r="5323" spans="1:9" s="11" customFormat="1" ht="13.7" customHeight="1">
      <c r="A5323" s="135"/>
      <c r="B5323" s="16"/>
      <c r="C5323" s="16"/>
      <c r="D5323" s="16"/>
      <c r="E5323" s="50" t="s">
        <v>486</v>
      </c>
      <c r="F5323" s="216" t="s">
        <v>464</v>
      </c>
      <c r="G5323" s="147">
        <v>2.5</v>
      </c>
      <c r="H5323" s="133" t="s">
        <v>487</v>
      </c>
      <c r="I5323" s="51">
        <f>ROUND(G5323*H5323,2)</f>
        <v>46.13</v>
      </c>
    </row>
    <row r="5324" spans="1:9" s="11" customFormat="1" ht="13.7" customHeight="1">
      <c r="A5324" s="135"/>
      <c r="B5324" s="16"/>
      <c r="C5324" s="16"/>
      <c r="D5324" s="16"/>
      <c r="E5324" s="124"/>
      <c r="F5324" s="177" t="s">
        <v>451</v>
      </c>
      <c r="G5324" s="178"/>
      <c r="H5324" s="179"/>
      <c r="I5324" s="200">
        <f>SUM(I5322:I5323)</f>
        <v>118.47999999999999</v>
      </c>
    </row>
    <row r="5325" spans="1:9" s="11" customFormat="1" ht="17.649999999999999" customHeight="1">
      <c r="A5325" s="196">
        <v>4759</v>
      </c>
      <c r="B5325" s="110" t="s">
        <v>423</v>
      </c>
      <c r="C5325" s="110" t="s">
        <v>12</v>
      </c>
      <c r="D5325" s="132">
        <v>97655</v>
      </c>
      <c r="E5325" s="111" t="str">
        <f>VLOOKUP(D5325,SERVIÇOS_AGOST!$A$7:$D$7425,2,0)</f>
        <v>REMOÇÃO DE TRAMA METÁLICA PARA COBERTURA, DE FORMA MANUAL, SEM REAPROVEITAMENTO. AF_12/2017</v>
      </c>
      <c r="F5325" s="112" t="str">
        <f>VLOOKUP(D5325,SERVIÇOS_AGOST!$A$7:$D$7425,3,0)</f>
        <v>M2</v>
      </c>
      <c r="G5325" s="129">
        <f>VLOOKUP(D5325,SERVIÇOS_AGOST!$A$7:$D$7425,4,0)</f>
        <v>15.89</v>
      </c>
      <c r="H5325" s="114">
        <v>15.89</v>
      </c>
      <c r="I5325" s="115"/>
    </row>
    <row r="5326" spans="1:9" s="11" customFormat="1" ht="13.7" customHeight="1">
      <c r="A5326" s="135"/>
      <c r="B5326" s="16"/>
      <c r="C5326" s="16"/>
      <c r="D5326" s="16"/>
      <c r="E5326" s="50" t="s">
        <v>483</v>
      </c>
      <c r="F5326" s="216" t="s">
        <v>464</v>
      </c>
      <c r="G5326" s="147">
        <v>0.2</v>
      </c>
      <c r="H5326" s="133" t="s">
        <v>485</v>
      </c>
      <c r="I5326" s="51">
        <f>ROUND(G5326*H5326,2)</f>
        <v>2.89</v>
      </c>
    </row>
    <row r="5327" spans="1:9" s="11" customFormat="1" ht="13.7" customHeight="1">
      <c r="A5327" s="135"/>
      <c r="B5327" s="16"/>
      <c r="C5327" s="16"/>
      <c r="D5327" s="16"/>
      <c r="E5327" s="50" t="s">
        <v>486</v>
      </c>
      <c r="F5327" s="216" t="s">
        <v>464</v>
      </c>
      <c r="G5327" s="147">
        <v>0.2</v>
      </c>
      <c r="H5327" s="133" t="s">
        <v>487</v>
      </c>
      <c r="I5327" s="51">
        <f>ROUND(G5327*H5327,2)</f>
        <v>3.69</v>
      </c>
    </row>
    <row r="5328" spans="1:9" s="11" customFormat="1" ht="17.649999999999999" customHeight="1">
      <c r="A5328" s="135"/>
      <c r="B5328" s="16"/>
      <c r="C5328" s="16"/>
      <c r="D5328" s="16"/>
      <c r="E5328" s="50" t="s">
        <v>1861</v>
      </c>
      <c r="F5328" s="216" t="s">
        <v>446</v>
      </c>
      <c r="G5328" s="147">
        <v>0.12</v>
      </c>
      <c r="H5328" s="119" t="s">
        <v>1862</v>
      </c>
      <c r="I5328" s="51">
        <f>ROUND(G5328*H5328,2)</f>
        <v>8.57</v>
      </c>
    </row>
    <row r="5329" spans="1:9" s="11" customFormat="1" ht="17.649999999999999" customHeight="1">
      <c r="A5329" s="135"/>
      <c r="B5329" s="16"/>
      <c r="C5329" s="16"/>
      <c r="D5329" s="16"/>
      <c r="E5329" s="50" t="s">
        <v>1863</v>
      </c>
      <c r="F5329" s="216" t="s">
        <v>448</v>
      </c>
      <c r="G5329" s="147">
        <v>0.4</v>
      </c>
      <c r="H5329" s="119" t="s">
        <v>704</v>
      </c>
      <c r="I5329" s="51">
        <f>ROUND(G5329*H5329,2)</f>
        <v>0.09</v>
      </c>
    </row>
    <row r="5330" spans="1:9" s="11" customFormat="1" ht="13.7" customHeight="1">
      <c r="A5330" s="135"/>
      <c r="B5330" s="16"/>
      <c r="C5330" s="16"/>
      <c r="D5330" s="16"/>
      <c r="E5330" s="124"/>
      <c r="F5330" s="177" t="s">
        <v>451</v>
      </c>
      <c r="G5330" s="178"/>
      <c r="H5330" s="179"/>
      <c r="I5330" s="200">
        <f>SUM(I5326:I5329)</f>
        <v>15.24</v>
      </c>
    </row>
    <row r="5331" spans="1:9" s="11" customFormat="1" ht="17.649999999999999" customHeight="1">
      <c r="A5331" s="196">
        <v>4760</v>
      </c>
      <c r="B5331" s="110" t="s">
        <v>423</v>
      </c>
      <c r="C5331" s="110" t="s">
        <v>12</v>
      </c>
      <c r="D5331" s="132">
        <v>97656</v>
      </c>
      <c r="E5331" s="111" t="str">
        <f>VLOOKUP(D5331,SERVIÇOS_AGOST!$A$7:$D$7425,2,0)</f>
        <v>REMOÇÃO DE TESOURAS METÁLICAS, COM VÃO MENOR QUE 8M, DE FORMA MANUAL, SEM REAPROVEITAMENTO. AF_12/2017</v>
      </c>
      <c r="F5331" s="112" t="str">
        <f>VLOOKUP(D5331,SERVIÇOS_AGOST!$A$7:$D$7425,3,0)</f>
        <v>UN</v>
      </c>
      <c r="G5331" s="129">
        <f>VLOOKUP(D5331,SERVIÇOS_AGOST!$A$7:$D$7425,4,0)</f>
        <v>155.94999999999999</v>
      </c>
      <c r="H5331" s="114">
        <v>155.94999999999999</v>
      </c>
      <c r="I5331" s="115"/>
    </row>
    <row r="5332" spans="1:9" s="11" customFormat="1" ht="13.7" customHeight="1">
      <c r="A5332" s="135"/>
      <c r="B5332" s="16"/>
      <c r="C5332" s="16"/>
      <c r="D5332" s="16"/>
      <c r="E5332" s="50" t="s">
        <v>483</v>
      </c>
      <c r="F5332" s="216" t="s">
        <v>464</v>
      </c>
      <c r="G5332" s="147">
        <v>2.5</v>
      </c>
      <c r="H5332" s="133" t="s">
        <v>485</v>
      </c>
      <c r="I5332" s="51">
        <f>ROUND(G5332*H5332,2)</f>
        <v>36.18</v>
      </c>
    </row>
    <row r="5333" spans="1:9" s="11" customFormat="1" ht="13.7" customHeight="1">
      <c r="A5333" s="135"/>
      <c r="B5333" s="16"/>
      <c r="C5333" s="16"/>
      <c r="D5333" s="16"/>
      <c r="E5333" s="50" t="s">
        <v>486</v>
      </c>
      <c r="F5333" s="216" t="s">
        <v>464</v>
      </c>
      <c r="G5333" s="147">
        <v>2</v>
      </c>
      <c r="H5333" s="133" t="s">
        <v>487</v>
      </c>
      <c r="I5333" s="51">
        <f>ROUND(G5333*H5333,2)</f>
        <v>36.9</v>
      </c>
    </row>
    <row r="5334" spans="1:9" s="11" customFormat="1" ht="17.649999999999999" customHeight="1">
      <c r="A5334" s="135"/>
      <c r="B5334" s="16"/>
      <c r="C5334" s="16"/>
      <c r="D5334" s="16"/>
      <c r="E5334" s="50" t="s">
        <v>1861</v>
      </c>
      <c r="F5334" s="216" t="s">
        <v>446</v>
      </c>
      <c r="G5334" s="147">
        <v>1</v>
      </c>
      <c r="H5334" s="119" t="s">
        <v>1862</v>
      </c>
      <c r="I5334" s="51">
        <f>ROUND(G5334*H5334,2)</f>
        <v>71.45</v>
      </c>
    </row>
    <row r="5335" spans="1:9" s="11" customFormat="1" ht="17.649999999999999" customHeight="1">
      <c r="A5335" s="135"/>
      <c r="B5335" s="16"/>
      <c r="C5335" s="16"/>
      <c r="D5335" s="16"/>
      <c r="E5335" s="50" t="s">
        <v>1863</v>
      </c>
      <c r="F5335" s="216" t="s">
        <v>448</v>
      </c>
      <c r="G5335" s="147">
        <v>3</v>
      </c>
      <c r="H5335" s="119" t="s">
        <v>704</v>
      </c>
      <c r="I5335" s="51">
        <f>ROUND(G5335*H5335,2)</f>
        <v>0.66</v>
      </c>
    </row>
    <row r="5336" spans="1:9" s="11" customFormat="1" ht="13.7" customHeight="1">
      <c r="A5336" s="135"/>
      <c r="B5336" s="16"/>
      <c r="C5336" s="16"/>
      <c r="D5336" s="16"/>
      <c r="E5336" s="124"/>
      <c r="F5336" s="177" t="s">
        <v>451</v>
      </c>
      <c r="G5336" s="178"/>
      <c r="H5336" s="179"/>
      <c r="I5336" s="200">
        <f>SUM(I5332:I5335)</f>
        <v>145.19</v>
      </c>
    </row>
    <row r="5337" spans="1:9" s="11" customFormat="1" ht="20.100000000000001" customHeight="1">
      <c r="A5337" s="196">
        <v>4761</v>
      </c>
      <c r="B5337" s="110" t="s">
        <v>423</v>
      </c>
      <c r="C5337" s="110" t="s">
        <v>12</v>
      </c>
      <c r="D5337" s="132">
        <v>97657</v>
      </c>
      <c r="E5337" s="111" t="str">
        <f>VLOOKUP(D5337,SERVIÇOS_AGOST!$A$7:$D$7425,2,0)</f>
        <v>REMOÇÃO DE TESOURAS METÁLICAS, COM VÃO MAIOR OU IGUAL A 8M, DE FORMA MANUAL, SEM REAPROVEITAMENTO. AF_12/2017</v>
      </c>
      <c r="F5337" s="112" t="str">
        <f>VLOOKUP(D5337,SERVIÇOS_AGOST!$A$7:$D$7425,3,0)</f>
        <v>UN</v>
      </c>
      <c r="G5337" s="129">
        <f>VLOOKUP(D5337,SERVIÇOS_AGOST!$A$7:$D$7425,4,0)</f>
        <v>309.08999999999997</v>
      </c>
      <c r="H5337" s="114">
        <v>309.08999999999997</v>
      </c>
      <c r="I5337" s="115"/>
    </row>
    <row r="5338" spans="1:9" s="11" customFormat="1" ht="13.7" customHeight="1">
      <c r="A5338" s="135"/>
      <c r="B5338" s="16"/>
      <c r="C5338" s="16"/>
      <c r="D5338" s="16"/>
      <c r="E5338" s="50" t="s">
        <v>483</v>
      </c>
      <c r="F5338" s="216" t="s">
        <v>464</v>
      </c>
      <c r="G5338" s="147">
        <v>6</v>
      </c>
      <c r="H5338" s="133" t="s">
        <v>485</v>
      </c>
      <c r="I5338" s="51">
        <f>ROUND(G5338*H5338,2)</f>
        <v>86.82</v>
      </c>
    </row>
    <row r="5339" spans="1:9" s="11" customFormat="1" ht="13.7" customHeight="1">
      <c r="A5339" s="135"/>
      <c r="B5339" s="16"/>
      <c r="C5339" s="16"/>
      <c r="D5339" s="16"/>
      <c r="E5339" s="50" t="s">
        <v>486</v>
      </c>
      <c r="F5339" s="216" t="s">
        <v>464</v>
      </c>
      <c r="G5339" s="147">
        <v>3</v>
      </c>
      <c r="H5339" s="133" t="s">
        <v>487</v>
      </c>
      <c r="I5339" s="51">
        <f>ROUND(G5339*H5339,2)</f>
        <v>55.35</v>
      </c>
    </row>
    <row r="5340" spans="1:9" s="11" customFormat="1" ht="17.649999999999999" customHeight="1">
      <c r="A5340" s="135"/>
      <c r="B5340" s="16"/>
      <c r="C5340" s="16"/>
      <c r="D5340" s="16"/>
      <c r="E5340" s="50" t="s">
        <v>1861</v>
      </c>
      <c r="F5340" s="216" t="s">
        <v>446</v>
      </c>
      <c r="G5340" s="147">
        <v>2</v>
      </c>
      <c r="H5340" s="119" t="s">
        <v>1862</v>
      </c>
      <c r="I5340" s="51">
        <f>ROUND(G5340*H5340,2)</f>
        <v>142.9</v>
      </c>
    </row>
    <row r="5341" spans="1:9" s="11" customFormat="1" ht="17.649999999999999" customHeight="1">
      <c r="A5341" s="135"/>
      <c r="B5341" s="16"/>
      <c r="C5341" s="16"/>
      <c r="D5341" s="16"/>
      <c r="E5341" s="50" t="s">
        <v>1863</v>
      </c>
      <c r="F5341" s="216" t="s">
        <v>448</v>
      </c>
      <c r="G5341" s="147">
        <v>5</v>
      </c>
      <c r="H5341" s="119" t="s">
        <v>704</v>
      </c>
      <c r="I5341" s="51">
        <f>ROUND(G5341*H5341,2)</f>
        <v>1.1000000000000001</v>
      </c>
    </row>
    <row r="5342" spans="1:9" s="11" customFormat="1" ht="13.7" customHeight="1">
      <c r="A5342" s="135"/>
      <c r="B5342" s="16"/>
      <c r="C5342" s="16"/>
      <c r="D5342" s="16"/>
      <c r="E5342" s="124"/>
      <c r="F5342" s="177" t="s">
        <v>451</v>
      </c>
      <c r="G5342" s="178"/>
      <c r="H5342" s="179"/>
      <c r="I5342" s="200">
        <f>SUM(I5338:I5341)</f>
        <v>286.17</v>
      </c>
    </row>
    <row r="5343" spans="1:9" s="11" customFormat="1" ht="20.100000000000001" customHeight="1">
      <c r="A5343" s="196">
        <v>4762</v>
      </c>
      <c r="B5343" s="110" t="s">
        <v>423</v>
      </c>
      <c r="C5343" s="110" t="s">
        <v>12</v>
      </c>
      <c r="D5343" s="132">
        <v>97658</v>
      </c>
      <c r="E5343" s="111" t="str">
        <f>VLOOKUP(D5343,SERVIÇOS_AGOST!$A$7:$D$7425,2,0)</f>
        <v>REMOÇÃO DE TESOURAS METÁLICAS, COM VÃO MENOR QUE 8M, DE FORMA MECANIZADA, COM REAPROVEITAMENTO. AF_12/2017</v>
      </c>
      <c r="F5343" s="112" t="str">
        <f>VLOOKUP(D5343,SERVIÇOS_AGOST!$A$7:$D$7425,3,0)</f>
        <v>UN</v>
      </c>
      <c r="G5343" s="129">
        <f>VLOOKUP(D5343,SERVIÇOS_AGOST!$A$7:$D$7425,4,0)</f>
        <v>153.07</v>
      </c>
      <c r="H5343" s="114">
        <v>153.07</v>
      </c>
      <c r="I5343" s="115"/>
    </row>
    <row r="5344" spans="1:9" s="11" customFormat="1" ht="13.7" customHeight="1">
      <c r="A5344" s="135"/>
      <c r="B5344" s="16"/>
      <c r="C5344" s="16"/>
      <c r="D5344" s="16"/>
      <c r="E5344" s="50" t="s">
        <v>483</v>
      </c>
      <c r="F5344" s="216" t="s">
        <v>464</v>
      </c>
      <c r="G5344" s="147">
        <v>1</v>
      </c>
      <c r="H5344" s="133" t="s">
        <v>485</v>
      </c>
      <c r="I5344" s="51">
        <f t="shared" ref="I5344:I5349" si="204">ROUND(G5344*H5344,2)</f>
        <v>14.47</v>
      </c>
    </row>
    <row r="5345" spans="1:9" s="11" customFormat="1" ht="13.7" customHeight="1">
      <c r="A5345" s="135"/>
      <c r="B5345" s="16"/>
      <c r="C5345" s="16"/>
      <c r="D5345" s="16"/>
      <c r="E5345" s="50" t="s">
        <v>486</v>
      </c>
      <c r="F5345" s="216" t="s">
        <v>464</v>
      </c>
      <c r="G5345" s="147">
        <v>0.5</v>
      </c>
      <c r="H5345" s="133" t="s">
        <v>487</v>
      </c>
      <c r="I5345" s="51">
        <f t="shared" si="204"/>
        <v>9.23</v>
      </c>
    </row>
    <row r="5346" spans="1:9" s="11" customFormat="1" ht="17.649999999999999" customHeight="1">
      <c r="A5346" s="135"/>
      <c r="B5346" s="16"/>
      <c r="C5346" s="16"/>
      <c r="D5346" s="16"/>
      <c r="E5346" s="50" t="s">
        <v>1861</v>
      </c>
      <c r="F5346" s="216" t="s">
        <v>446</v>
      </c>
      <c r="G5346" s="147">
        <v>0.36330000000000001</v>
      </c>
      <c r="H5346" s="119" t="s">
        <v>1862</v>
      </c>
      <c r="I5346" s="51">
        <f t="shared" si="204"/>
        <v>25.96</v>
      </c>
    </row>
    <row r="5347" spans="1:9" s="11" customFormat="1" ht="17.649999999999999" customHeight="1">
      <c r="A5347" s="135"/>
      <c r="B5347" s="16"/>
      <c r="C5347" s="16"/>
      <c r="D5347" s="16"/>
      <c r="E5347" s="50" t="s">
        <v>1863</v>
      </c>
      <c r="F5347" s="216" t="s">
        <v>448</v>
      </c>
      <c r="G5347" s="147">
        <v>0.88680000000000003</v>
      </c>
      <c r="H5347" s="119" t="s">
        <v>704</v>
      </c>
      <c r="I5347" s="51">
        <f t="shared" si="204"/>
        <v>0.2</v>
      </c>
    </row>
    <row r="5348" spans="1:9" s="11" customFormat="1" ht="17.649999999999999" customHeight="1">
      <c r="A5348" s="135"/>
      <c r="B5348" s="16"/>
      <c r="C5348" s="16"/>
      <c r="D5348" s="16"/>
      <c r="E5348" s="50" t="s">
        <v>1858</v>
      </c>
      <c r="F5348" s="216" t="s">
        <v>446</v>
      </c>
      <c r="G5348" s="147">
        <v>7.0000000000000007E-2</v>
      </c>
      <c r="H5348" s="119" t="s">
        <v>1859</v>
      </c>
      <c r="I5348" s="51">
        <f t="shared" si="204"/>
        <v>22.98</v>
      </c>
    </row>
    <row r="5349" spans="1:9" s="11" customFormat="1" ht="17.649999999999999" customHeight="1">
      <c r="A5349" s="135"/>
      <c r="B5349" s="16"/>
      <c r="C5349" s="16"/>
      <c r="D5349" s="16"/>
      <c r="E5349" s="50" t="s">
        <v>1860</v>
      </c>
      <c r="F5349" s="216" t="s">
        <v>448</v>
      </c>
      <c r="G5349" s="147">
        <v>0.42</v>
      </c>
      <c r="H5349" s="119" t="s">
        <v>1864</v>
      </c>
      <c r="I5349" s="51">
        <f t="shared" si="204"/>
        <v>67.13</v>
      </c>
    </row>
    <row r="5350" spans="1:9" s="11" customFormat="1" ht="13.7" customHeight="1">
      <c r="A5350" s="135"/>
      <c r="B5350" s="16"/>
      <c r="C5350" s="16"/>
      <c r="D5350" s="16"/>
      <c r="E5350" s="124"/>
      <c r="F5350" s="177" t="s">
        <v>451</v>
      </c>
      <c r="G5350" s="178"/>
      <c r="H5350" s="179"/>
      <c r="I5350" s="200">
        <f>SUM(I5344:I5349)</f>
        <v>139.97</v>
      </c>
    </row>
    <row r="5351" spans="1:9" s="11" customFormat="1" ht="20.100000000000001" customHeight="1">
      <c r="A5351" s="196">
        <v>4763</v>
      </c>
      <c r="B5351" s="110" t="s">
        <v>423</v>
      </c>
      <c r="C5351" s="110" t="s">
        <v>12</v>
      </c>
      <c r="D5351" s="132">
        <v>97659</v>
      </c>
      <c r="E5351" s="111" t="str">
        <f>VLOOKUP(D5351,SERVIÇOS_AGOST!$A$7:$D$7425,2,0)</f>
        <v>REMOÇÃO DE TESOURAS METÁLICAS, COM VÃO MAIOR OU IGUAL A 8M, DE FORMA MECANIZADA, COM REAPROVEITAMENTO. AF_12/2017</v>
      </c>
      <c r="F5351" s="112" t="str">
        <f>VLOOKUP(D5351,SERVIÇOS_AGOST!$A$7:$D$7425,3,0)</f>
        <v>UN</v>
      </c>
      <c r="G5351" s="129">
        <f>VLOOKUP(D5351,SERVIÇOS_AGOST!$A$7:$D$7425,4,0)</f>
        <v>196.08</v>
      </c>
      <c r="H5351" s="114">
        <v>196.08</v>
      </c>
      <c r="I5351" s="115"/>
    </row>
    <row r="5352" spans="1:9" s="11" customFormat="1" ht="13.7" customHeight="1">
      <c r="A5352" s="135"/>
      <c r="B5352" s="16"/>
      <c r="C5352" s="16"/>
      <c r="D5352" s="16"/>
      <c r="E5352" s="50" t="s">
        <v>483</v>
      </c>
      <c r="F5352" s="216" t="s">
        <v>464</v>
      </c>
      <c r="G5352" s="147">
        <v>2</v>
      </c>
      <c r="H5352" s="133" t="s">
        <v>485</v>
      </c>
      <c r="I5352" s="51">
        <f t="shared" ref="I5352:I5357" si="205">ROUND(G5352*H5352,2)</f>
        <v>28.94</v>
      </c>
    </row>
    <row r="5353" spans="1:9" s="11" customFormat="1" ht="13.7" customHeight="1">
      <c r="A5353" s="135"/>
      <c r="B5353" s="16"/>
      <c r="C5353" s="16"/>
      <c r="D5353" s="16"/>
      <c r="E5353" s="50" t="s">
        <v>486</v>
      </c>
      <c r="F5353" s="216" t="s">
        <v>464</v>
      </c>
      <c r="G5353" s="147">
        <v>1</v>
      </c>
      <c r="H5353" s="133" t="s">
        <v>487</v>
      </c>
      <c r="I5353" s="51">
        <f t="shared" si="205"/>
        <v>18.45</v>
      </c>
    </row>
    <row r="5354" spans="1:9" s="11" customFormat="1" ht="17.649999999999999" customHeight="1">
      <c r="A5354" s="135"/>
      <c r="B5354" s="16"/>
      <c r="C5354" s="16"/>
      <c r="D5354" s="16"/>
      <c r="E5354" s="50" t="s">
        <v>1861</v>
      </c>
      <c r="F5354" s="216" t="s">
        <v>446</v>
      </c>
      <c r="G5354" s="147">
        <v>0.5</v>
      </c>
      <c r="H5354" s="119" t="s">
        <v>1862</v>
      </c>
      <c r="I5354" s="51">
        <f t="shared" si="205"/>
        <v>35.729999999999997</v>
      </c>
    </row>
    <row r="5355" spans="1:9" s="11" customFormat="1" ht="17.649999999999999" customHeight="1">
      <c r="A5355" s="135"/>
      <c r="B5355" s="16"/>
      <c r="C5355" s="16"/>
      <c r="D5355" s="16"/>
      <c r="E5355" s="50" t="s">
        <v>1863</v>
      </c>
      <c r="F5355" s="216" t="s">
        <v>448</v>
      </c>
      <c r="G5355" s="147">
        <v>1.5</v>
      </c>
      <c r="H5355" s="119" t="s">
        <v>704</v>
      </c>
      <c r="I5355" s="51">
        <f t="shared" si="205"/>
        <v>0.33</v>
      </c>
    </row>
    <row r="5356" spans="1:9" s="11" customFormat="1" ht="17.649999999999999" customHeight="1">
      <c r="A5356" s="135"/>
      <c r="B5356" s="16"/>
      <c r="C5356" s="16"/>
      <c r="D5356" s="16"/>
      <c r="E5356" s="50" t="s">
        <v>1858</v>
      </c>
      <c r="F5356" s="216" t="s">
        <v>446</v>
      </c>
      <c r="G5356" s="147">
        <v>0.08</v>
      </c>
      <c r="H5356" s="119" t="s">
        <v>1859</v>
      </c>
      <c r="I5356" s="51">
        <f t="shared" si="205"/>
        <v>26.26</v>
      </c>
    </row>
    <row r="5357" spans="1:9" s="11" customFormat="1" ht="17.649999999999999" customHeight="1">
      <c r="A5357" s="135"/>
      <c r="B5357" s="16"/>
      <c r="C5357" s="16"/>
      <c r="D5357" s="16"/>
      <c r="E5357" s="50" t="s">
        <v>1860</v>
      </c>
      <c r="F5357" s="216" t="s">
        <v>448</v>
      </c>
      <c r="G5357" s="147">
        <v>0.42</v>
      </c>
      <c r="H5357" s="119" t="s">
        <v>1864</v>
      </c>
      <c r="I5357" s="51">
        <f t="shared" si="205"/>
        <v>67.13</v>
      </c>
    </row>
    <row r="5358" spans="1:9" s="11" customFormat="1" ht="13.7" customHeight="1">
      <c r="A5358" s="135"/>
      <c r="B5358" s="16"/>
      <c r="C5358" s="16"/>
      <c r="D5358" s="16"/>
      <c r="E5358" s="124"/>
      <c r="F5358" s="177" t="s">
        <v>451</v>
      </c>
      <c r="G5358" s="178"/>
      <c r="H5358" s="179"/>
      <c r="I5358" s="200">
        <f>SUM(I5352:I5357)</f>
        <v>176.84</v>
      </c>
    </row>
    <row r="5359" spans="1:9" s="11" customFormat="1" ht="17.649999999999999" customHeight="1">
      <c r="A5359" s="196">
        <v>4764</v>
      </c>
      <c r="B5359" s="110" t="s">
        <v>423</v>
      </c>
      <c r="C5359" s="110" t="s">
        <v>12</v>
      </c>
      <c r="D5359" s="132">
        <v>97660</v>
      </c>
      <c r="E5359" s="111" t="str">
        <f>VLOOKUP(D5359,SERVIÇOS_AGOST!$A$7:$D$7425,2,0)</f>
        <v>REMOÇÃO DE INTERRUPTORES/TOMADAS ELÉTRICAS, DE FORMA MANUAL, SEM REAPROVEITAMENTO. AF_12/2017</v>
      </c>
      <c r="F5359" s="112" t="str">
        <f>VLOOKUP(D5359,SERVIÇOS_AGOST!$A$7:$D$7425,3,0)</f>
        <v>UN</v>
      </c>
      <c r="G5359" s="129">
        <f>VLOOKUP(D5359,SERVIÇOS_AGOST!$A$7:$D$7425,4,0)</f>
        <v>0.45</v>
      </c>
      <c r="H5359" s="114">
        <v>0.45</v>
      </c>
      <c r="I5359" s="115"/>
    </row>
    <row r="5360" spans="1:9" s="11" customFormat="1" ht="13.7" customHeight="1">
      <c r="A5360" s="135"/>
      <c r="B5360" s="16"/>
      <c r="C5360" s="16"/>
      <c r="D5360" s="16"/>
      <c r="E5360" s="50" t="s">
        <v>871</v>
      </c>
      <c r="F5360" s="216" t="s">
        <v>464</v>
      </c>
      <c r="G5360" s="147">
        <v>9.4999999999999998E-3</v>
      </c>
      <c r="H5360" s="210">
        <v>19.09</v>
      </c>
      <c r="I5360" s="51">
        <f>ROUND(G5360*H5360,2)</f>
        <v>0.18</v>
      </c>
    </row>
    <row r="5361" spans="1:9" s="11" customFormat="1" ht="13.7" customHeight="1">
      <c r="A5361" s="135"/>
      <c r="B5361" s="16"/>
      <c r="C5361" s="16"/>
      <c r="D5361" s="16"/>
      <c r="E5361" s="50" t="s">
        <v>483</v>
      </c>
      <c r="F5361" s="216" t="s">
        <v>464</v>
      </c>
      <c r="G5361" s="147">
        <v>1.4999999999999999E-2</v>
      </c>
      <c r="H5361" s="133" t="s">
        <v>485</v>
      </c>
      <c r="I5361" s="51">
        <f>ROUND(G5361*H5361,2)</f>
        <v>0.22</v>
      </c>
    </row>
    <row r="5362" spans="1:9" s="11" customFormat="1" ht="13.7" customHeight="1">
      <c r="A5362" s="135"/>
      <c r="B5362" s="16"/>
      <c r="C5362" s="16"/>
      <c r="D5362" s="16"/>
      <c r="E5362" s="124"/>
      <c r="F5362" s="177" t="s">
        <v>451</v>
      </c>
      <c r="G5362" s="178"/>
      <c r="H5362" s="179"/>
      <c r="I5362" s="200">
        <f>SUM(I5360:I5361)</f>
        <v>0.4</v>
      </c>
    </row>
    <row r="5363" spans="1:9" s="11" customFormat="1" ht="20.100000000000001" customHeight="1">
      <c r="A5363" s="196">
        <v>4765</v>
      </c>
      <c r="B5363" s="110" t="s">
        <v>423</v>
      </c>
      <c r="C5363" s="110" t="s">
        <v>12</v>
      </c>
      <c r="D5363" s="132">
        <v>97661</v>
      </c>
      <c r="E5363" s="111" t="str">
        <f>VLOOKUP(D5363,SERVIÇOS_AGOST!$A$7:$D$7425,2,0)</f>
        <v>REMOÇÃO DE CABOS ELÉTRICOS, DE FORMA MANUAL, SEM REAPROVEITAMENTO. AF_12/2017</v>
      </c>
      <c r="F5363" s="112" t="str">
        <f>VLOOKUP(D5363,SERVIÇOS_AGOST!$A$7:$D$7425,3,0)</f>
        <v>M</v>
      </c>
      <c r="G5363" s="129">
        <f>VLOOKUP(D5363,SERVIÇOS_AGOST!$A$7:$D$7425,4,0)</f>
        <v>0.45</v>
      </c>
      <c r="H5363" s="114">
        <v>0.45</v>
      </c>
      <c r="I5363" s="115"/>
    </row>
    <row r="5364" spans="1:9" s="11" customFormat="1" ht="13.7" customHeight="1">
      <c r="A5364" s="135"/>
      <c r="B5364" s="16"/>
      <c r="C5364" s="16"/>
      <c r="D5364" s="16"/>
      <c r="E5364" s="50" t="s">
        <v>871</v>
      </c>
      <c r="F5364" s="216" t="s">
        <v>464</v>
      </c>
      <c r="G5364" s="147">
        <v>9.5999999999999992E-3</v>
      </c>
      <c r="H5364" s="210">
        <v>19.09</v>
      </c>
      <c r="I5364" s="51">
        <f>ROUND(G5364*H5364,2)</f>
        <v>0.18</v>
      </c>
    </row>
    <row r="5365" spans="1:9" s="11" customFormat="1" ht="13.7" customHeight="1">
      <c r="A5365" s="135"/>
      <c r="B5365" s="16"/>
      <c r="C5365" s="16"/>
      <c r="D5365" s="16"/>
      <c r="E5365" s="50" t="s">
        <v>483</v>
      </c>
      <c r="F5365" s="216" t="s">
        <v>464</v>
      </c>
      <c r="G5365" s="147">
        <v>1.4999999999999999E-2</v>
      </c>
      <c r="H5365" s="133" t="s">
        <v>485</v>
      </c>
      <c r="I5365" s="51">
        <f>ROUND(G5365*H5365,2)</f>
        <v>0.22</v>
      </c>
    </row>
    <row r="5366" spans="1:9" s="11" customFormat="1" ht="13.7" customHeight="1">
      <c r="A5366" s="135"/>
      <c r="B5366" s="16"/>
      <c r="C5366" s="16"/>
      <c r="D5366" s="16"/>
      <c r="E5366" s="124"/>
      <c r="F5366" s="177" t="s">
        <v>451</v>
      </c>
      <c r="G5366" s="178"/>
      <c r="H5366" s="179"/>
      <c r="I5366" s="200">
        <f>SUM(I5364:I5365)</f>
        <v>0.4</v>
      </c>
    </row>
    <row r="5367" spans="1:9" s="11" customFormat="1" ht="20.100000000000001" customHeight="1">
      <c r="A5367" s="196">
        <v>4766</v>
      </c>
      <c r="B5367" s="110" t="s">
        <v>423</v>
      </c>
      <c r="C5367" s="110" t="s">
        <v>12</v>
      </c>
      <c r="D5367" s="132">
        <v>97662</v>
      </c>
      <c r="E5367" s="111" t="str">
        <f>VLOOKUP(D5367,SERVIÇOS_AGOST!$A$7:$D$7425,2,0)</f>
        <v>REMOÇÃO DE TUBULAÇÕES (TUBOS E CONEXÕES) DE ÁGUA FRIA, DE FORMA MANUAL, SEM REAPROVEITAMENTO. AF_12/2017</v>
      </c>
      <c r="F5367" s="112" t="str">
        <f>VLOOKUP(D5367,SERVIÇOS_AGOST!$A$7:$D$7425,3,0)</f>
        <v>M</v>
      </c>
      <c r="G5367" s="129">
        <f>VLOOKUP(D5367,SERVIÇOS_AGOST!$A$7:$D$7425,4,0)</f>
        <v>0.32</v>
      </c>
      <c r="H5367" s="114">
        <v>0.32</v>
      </c>
      <c r="I5367" s="115"/>
    </row>
    <row r="5368" spans="1:9" s="11" customFormat="1" ht="13.7" customHeight="1">
      <c r="A5368" s="135"/>
      <c r="B5368" s="16"/>
      <c r="C5368" s="16"/>
      <c r="D5368" s="16"/>
      <c r="E5368" s="50" t="s">
        <v>1260</v>
      </c>
      <c r="F5368" s="216" t="s">
        <v>464</v>
      </c>
      <c r="G5368" s="147">
        <v>5.0000000000000001E-3</v>
      </c>
      <c r="H5368" s="214">
        <v>18.260000000000002</v>
      </c>
      <c r="I5368" s="51">
        <f>ROUND(G5368*H5368,2)</f>
        <v>0.09</v>
      </c>
    </row>
    <row r="5369" spans="1:9" s="11" customFormat="1" ht="13.7" customHeight="1">
      <c r="A5369" s="135"/>
      <c r="B5369" s="16"/>
      <c r="C5369" s="16"/>
      <c r="D5369" s="16"/>
      <c r="E5369" s="50" t="s">
        <v>483</v>
      </c>
      <c r="F5369" s="216" t="s">
        <v>464</v>
      </c>
      <c r="G5369" s="147">
        <v>1.2E-2</v>
      </c>
      <c r="H5369" s="133" t="s">
        <v>485</v>
      </c>
      <c r="I5369" s="51">
        <f>ROUND(G5369*H5369,2)</f>
        <v>0.17</v>
      </c>
    </row>
    <row r="5370" spans="1:9" s="11" customFormat="1" ht="13.7" customHeight="1">
      <c r="A5370" s="135"/>
      <c r="B5370" s="16"/>
      <c r="C5370" s="16"/>
      <c r="D5370" s="16"/>
      <c r="E5370" s="124"/>
      <c r="F5370" s="177" t="s">
        <v>451</v>
      </c>
      <c r="G5370" s="178"/>
      <c r="H5370" s="179"/>
      <c r="I5370" s="200">
        <f>SUM(I5368:I5369)</f>
        <v>0.26</v>
      </c>
    </row>
    <row r="5371" spans="1:9" s="11" customFormat="1" ht="9.9499999999999993" customHeight="1">
      <c r="A5371" s="196">
        <v>4767</v>
      </c>
      <c r="B5371" s="110" t="s">
        <v>423</v>
      </c>
      <c r="C5371" s="110" t="s">
        <v>12</v>
      </c>
      <c r="D5371" s="132">
        <v>97663</v>
      </c>
      <c r="E5371" s="111" t="str">
        <f>VLOOKUP(D5371,SERVIÇOS_AGOST!$A$7:$D$7425,2,0)</f>
        <v>REMOÇÃO DE LOUÇAS, DE FORMA MANUAL, SEM REAPROVEITAMENTO. AF_12/2017</v>
      </c>
      <c r="F5371" s="112" t="str">
        <f>VLOOKUP(D5371,SERVIÇOS_AGOST!$A$7:$D$7425,3,0)</f>
        <v>UN</v>
      </c>
      <c r="G5371" s="129">
        <f>VLOOKUP(D5371,SERVIÇOS_AGOST!$A$7:$D$7425,4,0)</f>
        <v>8.18</v>
      </c>
      <c r="H5371" s="114">
        <v>8.18</v>
      </c>
      <c r="I5371" s="115"/>
    </row>
    <row r="5372" spans="1:9" s="11" customFormat="1" ht="13.7" customHeight="1">
      <c r="A5372" s="135"/>
      <c r="B5372" s="16"/>
      <c r="C5372" s="16"/>
      <c r="D5372" s="16"/>
      <c r="E5372" s="50" t="s">
        <v>1260</v>
      </c>
      <c r="F5372" s="216" t="s">
        <v>464</v>
      </c>
      <c r="G5372" s="147">
        <v>0.15</v>
      </c>
      <c r="H5372" s="214">
        <v>18.260000000000002</v>
      </c>
      <c r="I5372" s="51">
        <f>ROUND(G5372*H5372,2)</f>
        <v>2.74</v>
      </c>
    </row>
    <row r="5373" spans="1:9" s="11" customFormat="1" ht="13.7" customHeight="1">
      <c r="A5373" s="135"/>
      <c r="B5373" s="16"/>
      <c r="C5373" s="16"/>
      <c r="D5373" s="16"/>
      <c r="E5373" s="50" t="s">
        <v>483</v>
      </c>
      <c r="F5373" s="216" t="s">
        <v>464</v>
      </c>
      <c r="G5373" s="147">
        <v>0.32</v>
      </c>
      <c r="H5373" s="133" t="s">
        <v>485</v>
      </c>
      <c r="I5373" s="51">
        <f>ROUND(G5373*H5373,2)</f>
        <v>4.63</v>
      </c>
    </row>
    <row r="5374" spans="1:9" s="11" customFormat="1" ht="13.7" customHeight="1">
      <c r="A5374" s="135"/>
      <c r="B5374" s="16"/>
      <c r="C5374" s="16"/>
      <c r="D5374" s="16"/>
      <c r="E5374" s="124"/>
      <c r="F5374" s="177" t="s">
        <v>451</v>
      </c>
      <c r="G5374" s="178"/>
      <c r="H5374" s="179"/>
      <c r="I5374" s="200">
        <f>SUM(I5372:I5373)</f>
        <v>7.37</v>
      </c>
    </row>
    <row r="5375" spans="1:9" s="11" customFormat="1" ht="20.100000000000001" customHeight="1">
      <c r="A5375" s="196">
        <v>4768</v>
      </c>
      <c r="B5375" s="110" t="s">
        <v>423</v>
      </c>
      <c r="C5375" s="110" t="s">
        <v>12</v>
      </c>
      <c r="D5375" s="132">
        <v>97665</v>
      </c>
      <c r="E5375" s="111" t="str">
        <f>VLOOKUP(D5375,SERVIÇOS_AGOST!$A$7:$D$7425,2,0)</f>
        <v>REMOÇÃO DE LUMINÁRIAS, DE FORMA MANUAL, SEM REAPROVEITAMENTO. AF_12/2017</v>
      </c>
      <c r="F5375" s="112" t="str">
        <f>VLOOKUP(D5375,SERVIÇOS_AGOST!$A$7:$D$7425,3,0)</f>
        <v>UN</v>
      </c>
      <c r="G5375" s="129">
        <f>VLOOKUP(D5375,SERVIÇOS_AGOST!$A$7:$D$7425,4,0)</f>
        <v>0.85</v>
      </c>
      <c r="H5375" s="114">
        <v>0.85</v>
      </c>
      <c r="I5375" s="115"/>
    </row>
    <row r="5376" spans="1:9" s="11" customFormat="1" ht="13.7" customHeight="1">
      <c r="A5376" s="135"/>
      <c r="B5376" s="16"/>
      <c r="C5376" s="16"/>
      <c r="D5376" s="16"/>
      <c r="E5376" s="50" t="s">
        <v>871</v>
      </c>
      <c r="F5376" s="216" t="s">
        <v>464</v>
      </c>
      <c r="G5376" s="147">
        <v>1.83E-2</v>
      </c>
      <c r="H5376" s="210">
        <v>19.09</v>
      </c>
      <c r="I5376" s="51">
        <f>ROUND(G5376*H5376,2)</f>
        <v>0.35</v>
      </c>
    </row>
    <row r="5377" spans="1:9" s="11" customFormat="1" ht="13.7" customHeight="1">
      <c r="A5377" s="135"/>
      <c r="B5377" s="16"/>
      <c r="C5377" s="16"/>
      <c r="D5377" s="16"/>
      <c r="E5377" s="50" t="s">
        <v>483</v>
      </c>
      <c r="F5377" s="216" t="s">
        <v>464</v>
      </c>
      <c r="G5377" s="147">
        <v>0.02</v>
      </c>
      <c r="H5377" s="133" t="s">
        <v>485</v>
      </c>
      <c r="I5377" s="51">
        <f>ROUND(G5377*H5377,2)</f>
        <v>0.28999999999999998</v>
      </c>
    </row>
    <row r="5378" spans="1:9" s="11" customFormat="1" ht="13.7" customHeight="1">
      <c r="A5378" s="135"/>
      <c r="B5378" s="16"/>
      <c r="C5378" s="16"/>
      <c r="D5378" s="16"/>
      <c r="E5378" s="124"/>
      <c r="F5378" s="177" t="s">
        <v>451</v>
      </c>
      <c r="G5378" s="178"/>
      <c r="H5378" s="179"/>
      <c r="I5378" s="200">
        <f>SUM(I5376:I5377)</f>
        <v>0.6399999999999999</v>
      </c>
    </row>
    <row r="5379" spans="1:9" s="11" customFormat="1" ht="20.100000000000001" customHeight="1">
      <c r="A5379" s="196">
        <v>4769</v>
      </c>
      <c r="B5379" s="110" t="s">
        <v>423</v>
      </c>
      <c r="C5379" s="110" t="s">
        <v>12</v>
      </c>
      <c r="D5379" s="132">
        <v>97666</v>
      </c>
      <c r="E5379" s="111" t="str">
        <f>VLOOKUP(D5379,SERVIÇOS_AGOST!$A$7:$D$7425,2,0)</f>
        <v>REMOÇÃO DE METAIS SANITÁRIOS, DE FORMA MANUAL, SEM REAPROVEITAMENTO. AF_12/2017</v>
      </c>
      <c r="F5379" s="112" t="str">
        <f>VLOOKUP(D5379,SERVIÇOS_AGOST!$A$7:$D$7425,3,0)</f>
        <v>UN</v>
      </c>
      <c r="G5379" s="129">
        <f>VLOOKUP(D5379,SERVIÇOS_AGOST!$A$7:$D$7425,4,0)</f>
        <v>5.96</v>
      </c>
      <c r="H5379" s="114">
        <v>5.96</v>
      </c>
      <c r="I5379" s="115"/>
    </row>
    <row r="5380" spans="1:9" s="11" customFormat="1" ht="13.7" customHeight="1">
      <c r="A5380" s="135"/>
      <c r="B5380" s="16"/>
      <c r="C5380" s="16"/>
      <c r="D5380" s="16"/>
      <c r="E5380" s="50" t="s">
        <v>1260</v>
      </c>
      <c r="F5380" s="216" t="s">
        <v>464</v>
      </c>
      <c r="G5380" s="147">
        <v>0.1</v>
      </c>
      <c r="H5380" s="214">
        <v>18.260000000000002</v>
      </c>
      <c r="I5380" s="51">
        <f>ROUND(G5380*H5380,2)</f>
        <v>1.83</v>
      </c>
    </row>
    <row r="5381" spans="1:9" s="11" customFormat="1" ht="13.7" customHeight="1">
      <c r="A5381" s="135"/>
      <c r="B5381" s="16"/>
      <c r="C5381" s="16"/>
      <c r="D5381" s="16"/>
      <c r="E5381" s="50" t="s">
        <v>483</v>
      </c>
      <c r="F5381" s="216" t="s">
        <v>464</v>
      </c>
      <c r="G5381" s="147">
        <v>0.22</v>
      </c>
      <c r="H5381" s="133" t="s">
        <v>485</v>
      </c>
      <c r="I5381" s="51">
        <f>ROUND(G5381*H5381,2)</f>
        <v>3.18</v>
      </c>
    </row>
    <row r="5382" spans="1:9" s="11" customFormat="1" ht="13.7" customHeight="1">
      <c r="A5382" s="135"/>
      <c r="B5382" s="16"/>
      <c r="C5382" s="16"/>
      <c r="D5382" s="16"/>
      <c r="E5382" s="124"/>
      <c r="F5382" s="177" t="s">
        <v>451</v>
      </c>
      <c r="G5382" s="178"/>
      <c r="H5382" s="179"/>
      <c r="I5382" s="200">
        <f>SUM(I5380:I5381)</f>
        <v>5.01</v>
      </c>
    </row>
    <row r="5383" spans="1:9" s="11" customFormat="1" ht="20.100000000000001" customHeight="1">
      <c r="A5383" s="196">
        <v>4770</v>
      </c>
      <c r="B5383" s="110" t="s">
        <v>424</v>
      </c>
      <c r="C5383" s="110" t="s">
        <v>12</v>
      </c>
      <c r="D5383" s="132">
        <v>99059</v>
      </c>
      <c r="E5383" s="111" t="str">
        <f>VLOOKUP(D5383,SERVIÇOS_AGOST!$A$7:$D$7425,2,0)</f>
        <v>LOCACAO CONVENCIONAL DE OBRA, UTILIZANDO GABARITO DE TÁBUAS CORRIDAS PONTALETADAS A CADA 2,00M -  2 UTILIZAÇÕES. AF_10/2018</v>
      </c>
      <c r="F5383" s="112" t="str">
        <f>VLOOKUP(D5383,SERVIÇOS_AGOST!$A$7:$D$7425,3,0)</f>
        <v>M</v>
      </c>
      <c r="G5383" s="129">
        <f>VLOOKUP(D5383,SERVIÇOS_AGOST!$A$7:$D$7425,4,0)</f>
        <v>51.34</v>
      </c>
      <c r="H5383" s="114">
        <v>51.34</v>
      </c>
      <c r="I5383" s="115"/>
    </row>
    <row r="5384" spans="1:9" s="11" customFormat="1" ht="17.649999999999999" customHeight="1">
      <c r="A5384" s="135"/>
      <c r="B5384" s="16"/>
      <c r="C5384" s="16"/>
      <c r="D5384" s="16"/>
      <c r="E5384" s="50" t="s">
        <v>1865</v>
      </c>
      <c r="F5384" s="216" t="s">
        <v>53</v>
      </c>
      <c r="G5384" s="147">
        <v>0.74450000000000005</v>
      </c>
      <c r="H5384" s="119" t="s">
        <v>1379</v>
      </c>
      <c r="I5384" s="51">
        <f t="shared" ref="I5384:I5394" si="206">ROUND(G5384*H5384,2)</f>
        <v>5.99</v>
      </c>
    </row>
    <row r="5385" spans="1:9" s="11" customFormat="1" ht="17.649999999999999" customHeight="1">
      <c r="A5385" s="135"/>
      <c r="B5385" s="16"/>
      <c r="C5385" s="16"/>
      <c r="D5385" s="16"/>
      <c r="E5385" s="50" t="s">
        <v>474</v>
      </c>
      <c r="F5385" s="216" t="s">
        <v>53</v>
      </c>
      <c r="G5385" s="147">
        <v>0.41249999999999998</v>
      </c>
      <c r="H5385" s="121">
        <v>24.6</v>
      </c>
      <c r="I5385" s="51">
        <f t="shared" si="206"/>
        <v>10.15</v>
      </c>
    </row>
    <row r="5386" spans="1:9" s="11" customFormat="1" ht="13.7" customHeight="1">
      <c r="A5386" s="135"/>
      <c r="B5386" s="16"/>
      <c r="C5386" s="16"/>
      <c r="D5386" s="16"/>
      <c r="E5386" s="50" t="s">
        <v>756</v>
      </c>
      <c r="F5386" s="216" t="s">
        <v>476</v>
      </c>
      <c r="G5386" s="147">
        <v>0.111</v>
      </c>
      <c r="H5386" s="121">
        <v>20</v>
      </c>
      <c r="I5386" s="51">
        <f t="shared" si="206"/>
        <v>2.2200000000000002</v>
      </c>
    </row>
    <row r="5387" spans="1:9" s="11" customFormat="1" ht="13.7" customHeight="1">
      <c r="A5387" s="135"/>
      <c r="B5387" s="16"/>
      <c r="C5387" s="16"/>
      <c r="D5387" s="16"/>
      <c r="E5387" s="50" t="s">
        <v>1711</v>
      </c>
      <c r="F5387" s="216" t="s">
        <v>645</v>
      </c>
      <c r="G5387" s="147">
        <v>2.5600000000000001E-2</v>
      </c>
      <c r="H5387" s="119" t="s">
        <v>1712</v>
      </c>
      <c r="I5387" s="51">
        <f t="shared" si="206"/>
        <v>0.67</v>
      </c>
    </row>
    <row r="5388" spans="1:9" s="11" customFormat="1" ht="13.7" customHeight="1">
      <c r="A5388" s="135"/>
      <c r="B5388" s="16"/>
      <c r="C5388" s="16"/>
      <c r="D5388" s="16"/>
      <c r="E5388" s="50" t="s">
        <v>1866</v>
      </c>
      <c r="F5388" s="216" t="s">
        <v>53</v>
      </c>
      <c r="G5388" s="147">
        <v>0.55000000000000004</v>
      </c>
      <c r="H5388" s="119" t="s">
        <v>1867</v>
      </c>
      <c r="I5388" s="51">
        <f t="shared" si="206"/>
        <v>6.94</v>
      </c>
    </row>
    <row r="5389" spans="1:9" s="11" customFormat="1" ht="13.7" customHeight="1">
      <c r="A5389" s="135"/>
      <c r="B5389" s="16"/>
      <c r="C5389" s="16"/>
      <c r="D5389" s="16"/>
      <c r="E5389" s="50" t="s">
        <v>463</v>
      </c>
      <c r="F5389" s="216" t="s">
        <v>464</v>
      </c>
      <c r="G5389" s="147">
        <v>0.3</v>
      </c>
      <c r="H5389" s="133" t="s">
        <v>465</v>
      </c>
      <c r="I5389" s="51">
        <f t="shared" si="206"/>
        <v>4.41</v>
      </c>
    </row>
    <row r="5390" spans="1:9" s="11" customFormat="1" ht="13.7" customHeight="1">
      <c r="A5390" s="135"/>
      <c r="B5390" s="16"/>
      <c r="C5390" s="16"/>
      <c r="D5390" s="16"/>
      <c r="E5390" s="50" t="s">
        <v>466</v>
      </c>
      <c r="F5390" s="216" t="s">
        <v>464</v>
      </c>
      <c r="G5390" s="147">
        <v>0.6</v>
      </c>
      <c r="H5390" s="133" t="s">
        <v>467</v>
      </c>
      <c r="I5390" s="51">
        <f t="shared" si="206"/>
        <v>11.18</v>
      </c>
    </row>
    <row r="5391" spans="1:9" s="11" customFormat="1" ht="17.649999999999999" customHeight="1">
      <c r="A5391" s="135"/>
      <c r="B5391" s="16"/>
      <c r="C5391" s="16"/>
      <c r="D5391" s="16"/>
      <c r="E5391" s="50" t="s">
        <v>468</v>
      </c>
      <c r="F5391" s="216" t="s">
        <v>446</v>
      </c>
      <c r="G5391" s="147">
        <v>3.8999999999999998E-3</v>
      </c>
      <c r="H5391" s="121">
        <v>15.48</v>
      </c>
      <c r="I5391" s="51">
        <f t="shared" si="206"/>
        <v>0.06</v>
      </c>
    </row>
    <row r="5392" spans="1:9" s="11" customFormat="1" ht="17.649999999999999" customHeight="1">
      <c r="A5392" s="135"/>
      <c r="B5392" s="16"/>
      <c r="C5392" s="16"/>
      <c r="D5392" s="16"/>
      <c r="E5392" s="50" t="s">
        <v>469</v>
      </c>
      <c r="F5392" s="216" t="s">
        <v>448</v>
      </c>
      <c r="G5392" s="147">
        <v>1.6799999999999999E-2</v>
      </c>
      <c r="H5392" s="121">
        <v>14.47</v>
      </c>
      <c r="I5392" s="51">
        <f t="shared" si="206"/>
        <v>0.24</v>
      </c>
    </row>
    <row r="5393" spans="1:9" s="11" customFormat="1" ht="17.649999999999999" customHeight="1">
      <c r="A5393" s="135"/>
      <c r="B5393" s="16"/>
      <c r="C5393" s="16"/>
      <c r="D5393" s="16"/>
      <c r="E5393" s="50" t="s">
        <v>470</v>
      </c>
      <c r="F5393" s="216" t="s">
        <v>235</v>
      </c>
      <c r="G5393" s="147">
        <v>4.5999999999999999E-3</v>
      </c>
      <c r="H5393" s="133" t="s">
        <v>472</v>
      </c>
      <c r="I5393" s="51">
        <f t="shared" si="206"/>
        <v>1.77</v>
      </c>
    </row>
    <row r="5394" spans="1:9" s="11" customFormat="1" ht="13.7" customHeight="1">
      <c r="A5394" s="135"/>
      <c r="B5394" s="16"/>
      <c r="C5394" s="16"/>
      <c r="D5394" s="16"/>
      <c r="E5394" s="50" t="s">
        <v>1868</v>
      </c>
      <c r="F5394" s="216" t="s">
        <v>297</v>
      </c>
      <c r="G5394" s="147">
        <v>1.5</v>
      </c>
      <c r="H5394" s="119" t="s">
        <v>1869</v>
      </c>
      <c r="I5394" s="51">
        <f t="shared" si="206"/>
        <v>2.93</v>
      </c>
    </row>
    <row r="5395" spans="1:9" s="11" customFormat="1" ht="20.100000000000001" customHeight="1">
      <c r="A5395" s="135"/>
      <c r="B5395" s="16"/>
      <c r="C5395" s="16"/>
      <c r="D5395" s="16"/>
      <c r="E5395" s="124"/>
      <c r="F5395" s="177" t="s">
        <v>451</v>
      </c>
      <c r="G5395" s="178"/>
      <c r="H5395" s="179"/>
      <c r="I5395" s="200">
        <f>SUM(I5384:I5394)</f>
        <v>46.560000000000009</v>
      </c>
    </row>
    <row r="5396" spans="1:9" s="11" customFormat="1" ht="20.100000000000001" customHeight="1">
      <c r="A5396" s="196">
        <v>4771</v>
      </c>
      <c r="B5396" s="110" t="s">
        <v>425</v>
      </c>
      <c r="C5396" s="110" t="s">
        <v>12</v>
      </c>
      <c r="D5396" s="132">
        <v>97914</v>
      </c>
      <c r="E5396" s="111" t="str">
        <f>VLOOKUP(D5396,SERVIÇOS_AGOST!$A$7:$D$7425,2,0)</f>
        <v>TRANSPORTE COM CAMINHÃO BASCULANTE DE 6 M³, EM VIA URBANA PAVIMENTADA, DMT ATÉ 30 KM (UNIDADE: M3XKM). AF_07/2020</v>
      </c>
      <c r="F5396" s="112" t="str">
        <f>VLOOKUP(D5396,SERVIÇOS_AGOST!$A$7:$D$7425,3,0)</f>
        <v>M3XKM</v>
      </c>
      <c r="G5396" s="129">
        <f>VLOOKUP(D5396,SERVIÇOS_AGOST!$A$7:$D$7425,4,0)</f>
        <v>2.82</v>
      </c>
      <c r="H5396" s="114">
        <v>2.82</v>
      </c>
      <c r="I5396" s="115"/>
    </row>
    <row r="5397" spans="1:9" s="11" customFormat="1" ht="25.7" customHeight="1">
      <c r="A5397" s="135"/>
      <c r="B5397" s="16"/>
      <c r="C5397" s="16"/>
      <c r="D5397" s="16"/>
      <c r="E5397" s="50" t="s">
        <v>1870</v>
      </c>
      <c r="F5397" s="216" t="s">
        <v>446</v>
      </c>
      <c r="G5397" s="147">
        <v>1.3899999999999999E-2</v>
      </c>
      <c r="H5397" s="119" t="s">
        <v>1871</v>
      </c>
      <c r="I5397" s="51">
        <f>ROUND(G5397*H5397,2)</f>
        <v>2.34</v>
      </c>
    </row>
    <row r="5398" spans="1:9" s="11" customFormat="1" ht="25.7" customHeight="1">
      <c r="A5398" s="135"/>
      <c r="B5398" s="16"/>
      <c r="C5398" s="16"/>
      <c r="D5398" s="16"/>
      <c r="E5398" s="50" t="s">
        <v>1872</v>
      </c>
      <c r="F5398" s="216" t="s">
        <v>448</v>
      </c>
      <c r="G5398" s="147">
        <v>6.0000000000000001E-3</v>
      </c>
      <c r="H5398" s="119" t="s">
        <v>1873</v>
      </c>
      <c r="I5398" s="51">
        <f>ROUND(G5398*H5398,2)</f>
        <v>0.27</v>
      </c>
    </row>
    <row r="5399" spans="1:9" s="11" customFormat="1" ht="13.7" customHeight="1">
      <c r="A5399" s="135"/>
      <c r="B5399" s="16"/>
      <c r="C5399" s="16"/>
      <c r="D5399" s="16"/>
      <c r="E5399" s="124"/>
      <c r="F5399" s="177" t="s">
        <v>451</v>
      </c>
      <c r="G5399" s="178"/>
      <c r="H5399" s="179"/>
      <c r="I5399" s="200">
        <f>SUM(I5397:I5398)</f>
        <v>2.61</v>
      </c>
    </row>
    <row r="5400" spans="1:9" s="11" customFormat="1" ht="9.9499999999999993" customHeight="1">
      <c r="A5400" s="275">
        <v>4772</v>
      </c>
      <c r="B5400" s="276" t="s">
        <v>426</v>
      </c>
      <c r="C5400" s="276" t="s">
        <v>13</v>
      </c>
      <c r="D5400" s="276" t="s">
        <v>1874</v>
      </c>
      <c r="E5400" s="277" t="s">
        <v>1875</v>
      </c>
      <c r="F5400" s="278" t="s">
        <v>429</v>
      </c>
      <c r="G5400" s="279">
        <v>164.85</v>
      </c>
      <c r="H5400" s="280">
        <v>164.85</v>
      </c>
      <c r="I5400" s="281"/>
    </row>
    <row r="5401" spans="1:9" s="11" customFormat="1" ht="13.7" customHeight="1">
      <c r="A5401" s="135"/>
      <c r="B5401" s="16"/>
      <c r="C5401" s="16"/>
      <c r="D5401" s="16"/>
      <c r="E5401" s="136" t="s">
        <v>1876</v>
      </c>
      <c r="F5401" s="125" t="s">
        <v>429</v>
      </c>
      <c r="G5401" s="160">
        <v>1</v>
      </c>
      <c r="H5401" s="235">
        <f>ROUND(H5400*0.72,2)</f>
        <v>118.69</v>
      </c>
      <c r="I5401" s="266">
        <f>G5401*H5401</f>
        <v>118.69</v>
      </c>
    </row>
    <row r="5402" spans="1:9" s="11" customFormat="1" ht="13.7" customHeight="1">
      <c r="A5402" s="135"/>
      <c r="B5402" s="16"/>
      <c r="C5402" s="16"/>
      <c r="D5402" s="16"/>
      <c r="E5402" s="124"/>
      <c r="F5402" s="177" t="s">
        <v>451</v>
      </c>
      <c r="G5402" s="178"/>
      <c r="H5402" s="179"/>
      <c r="I5402" s="168">
        <f>SUM(I5401:I5401)</f>
        <v>118.69</v>
      </c>
    </row>
    <row r="5403" spans="1:9" s="11" customFormat="1" ht="9.9499999999999993" customHeight="1">
      <c r="A5403" s="196">
        <v>4773</v>
      </c>
      <c r="B5403" s="110" t="s">
        <v>426</v>
      </c>
      <c r="C5403" s="110" t="s">
        <v>13</v>
      </c>
      <c r="D5403" s="110" t="s">
        <v>1877</v>
      </c>
      <c r="E5403" s="111" t="s">
        <v>1878</v>
      </c>
      <c r="F5403" s="112" t="s">
        <v>47</v>
      </c>
      <c r="G5403" s="129">
        <v>164.85</v>
      </c>
      <c r="H5403" s="114">
        <v>164.85</v>
      </c>
      <c r="I5403" s="115"/>
    </row>
    <row r="5404" spans="1:9" s="11" customFormat="1" ht="9.9499999999999993" customHeight="1">
      <c r="A5404" s="135"/>
      <c r="B5404" s="16"/>
      <c r="C5404" s="16"/>
      <c r="D5404" s="16"/>
      <c r="E5404" s="136" t="s">
        <v>1879</v>
      </c>
      <c r="F5404" s="125" t="s">
        <v>19</v>
      </c>
      <c r="G5404" s="137" t="s">
        <v>1880</v>
      </c>
      <c r="H5404" s="97" t="s">
        <v>443</v>
      </c>
      <c r="I5404" s="138" t="s">
        <v>444</v>
      </c>
    </row>
    <row r="5405" spans="1:9" s="11" customFormat="1" ht="9.9499999999999993" customHeight="1">
      <c r="A5405" s="135"/>
      <c r="B5405" s="16"/>
      <c r="C5405" s="16"/>
      <c r="D5405" s="16"/>
      <c r="E5405" s="44" t="s">
        <v>543</v>
      </c>
      <c r="F5405" s="45" t="s">
        <v>235</v>
      </c>
      <c r="G5405" s="147">
        <v>8.9999999999999993E-3</v>
      </c>
      <c r="H5405" s="121">
        <v>62</v>
      </c>
      <c r="I5405" s="51">
        <f>ROUND(G5405*H5405,2)</f>
        <v>0.56000000000000005</v>
      </c>
    </row>
    <row r="5406" spans="1:9" s="11" customFormat="1" ht="9.9499999999999993" customHeight="1">
      <c r="A5406" s="135"/>
      <c r="B5406" s="16"/>
      <c r="C5406" s="16"/>
      <c r="D5406" s="16"/>
      <c r="E5406" s="44" t="s">
        <v>1881</v>
      </c>
      <c r="F5406" s="45" t="s">
        <v>47</v>
      </c>
      <c r="G5406" s="147">
        <v>1</v>
      </c>
      <c r="H5406" s="214">
        <v>123.09</v>
      </c>
      <c r="I5406" s="51">
        <f>ROUND(G5406*H5406,2)</f>
        <v>123.09</v>
      </c>
    </row>
    <row r="5407" spans="1:9" s="11" customFormat="1" ht="9.9499999999999993" customHeight="1">
      <c r="A5407" s="135"/>
      <c r="B5407" s="16"/>
      <c r="C5407" s="16"/>
      <c r="D5407" s="16"/>
      <c r="E5407" s="50" t="s">
        <v>483</v>
      </c>
      <c r="F5407" s="45" t="s">
        <v>464</v>
      </c>
      <c r="G5407" s="120">
        <v>1</v>
      </c>
      <c r="H5407" s="133" t="s">
        <v>485</v>
      </c>
      <c r="I5407" s="51">
        <f>ROUND(G5407*H5407,2)</f>
        <v>14.47</v>
      </c>
    </row>
    <row r="5408" spans="1:9" s="11" customFormat="1" ht="9.9499999999999993" customHeight="1">
      <c r="A5408" s="135"/>
      <c r="B5408" s="16"/>
      <c r="C5408" s="16"/>
      <c r="D5408" s="16"/>
      <c r="E5408" s="50" t="s">
        <v>638</v>
      </c>
      <c r="F5408" s="45" t="s">
        <v>476</v>
      </c>
      <c r="G5408" s="147">
        <v>2.8</v>
      </c>
      <c r="H5408" s="121">
        <v>0.8</v>
      </c>
      <c r="I5408" s="51">
        <f>ROUND(G5408*H5408,2)</f>
        <v>2.2400000000000002</v>
      </c>
    </row>
    <row r="5409" spans="1:9" s="11" customFormat="1" ht="9.9499999999999993" customHeight="1">
      <c r="A5409" s="135"/>
      <c r="B5409" s="16"/>
      <c r="C5409" s="16"/>
      <c r="D5409" s="16"/>
      <c r="E5409" s="44" t="s">
        <v>917</v>
      </c>
      <c r="F5409" s="44" t="s">
        <v>464</v>
      </c>
      <c r="G5409" s="147">
        <v>0.93</v>
      </c>
      <c r="H5409" s="133" t="s">
        <v>540</v>
      </c>
      <c r="I5409" s="51">
        <f>ROUND(G5409*H5409,2)</f>
        <v>17.55</v>
      </c>
    </row>
    <row r="5410" spans="1:9" s="11" customFormat="1" ht="13.7" customHeight="1">
      <c r="A5410" s="135"/>
      <c r="B5410" s="16"/>
      <c r="C5410" s="16"/>
      <c r="D5410" s="16"/>
      <c r="E5410" s="124"/>
      <c r="F5410" s="177" t="s">
        <v>451</v>
      </c>
      <c r="G5410" s="178"/>
      <c r="H5410" s="179"/>
      <c r="I5410" s="200">
        <f>SUM(I5405:I5409)</f>
        <v>157.91000000000003</v>
      </c>
    </row>
    <row r="5411" spans="1:9" s="11" customFormat="1" ht="9.9499999999999993" customHeight="1">
      <c r="A5411" s="196">
        <v>4774</v>
      </c>
      <c r="B5411" s="110" t="s">
        <v>426</v>
      </c>
      <c r="C5411" s="110" t="s">
        <v>13</v>
      </c>
      <c r="D5411" s="110" t="s">
        <v>1882</v>
      </c>
      <c r="E5411" s="111" t="s">
        <v>1883</v>
      </c>
      <c r="F5411" s="112" t="s">
        <v>47</v>
      </c>
      <c r="G5411" s="129">
        <v>118.68</v>
      </c>
      <c r="H5411" s="114">
        <v>118.68</v>
      </c>
      <c r="I5411" s="115"/>
    </row>
    <row r="5412" spans="1:9" s="11" customFormat="1" ht="9.9499999999999993" customHeight="1">
      <c r="A5412" s="135"/>
      <c r="B5412" s="16"/>
      <c r="C5412" s="16"/>
      <c r="D5412" s="16"/>
      <c r="E5412" s="136" t="s">
        <v>1879</v>
      </c>
      <c r="F5412" s="125" t="s">
        <v>19</v>
      </c>
      <c r="G5412" s="137" t="s">
        <v>1880</v>
      </c>
      <c r="H5412" s="97" t="s">
        <v>443</v>
      </c>
      <c r="I5412" s="138" t="s">
        <v>444</v>
      </c>
    </row>
    <row r="5413" spans="1:9" s="11" customFormat="1" ht="9.9499999999999993" customHeight="1">
      <c r="A5413" s="135"/>
      <c r="B5413" s="16"/>
      <c r="C5413" s="16"/>
      <c r="D5413" s="16"/>
      <c r="E5413" s="50" t="s">
        <v>483</v>
      </c>
      <c r="F5413" s="45" t="s">
        <v>464</v>
      </c>
      <c r="G5413" s="120">
        <v>1</v>
      </c>
      <c r="H5413" s="133" t="s">
        <v>485</v>
      </c>
      <c r="I5413" s="51">
        <f>ROUND(G5413*H5413,2)</f>
        <v>14.47</v>
      </c>
    </row>
    <row r="5414" spans="1:9" s="11" customFormat="1" ht="9.9499999999999993" customHeight="1">
      <c r="A5414" s="135"/>
      <c r="B5414" s="16"/>
      <c r="C5414" s="16"/>
      <c r="D5414" s="16"/>
      <c r="E5414" s="44" t="s">
        <v>917</v>
      </c>
      <c r="F5414" s="44" t="s">
        <v>464</v>
      </c>
      <c r="G5414" s="147">
        <v>0.94</v>
      </c>
      <c r="H5414" s="133" t="s">
        <v>540</v>
      </c>
      <c r="I5414" s="51">
        <f>ROUND(G5414*H5414,2)</f>
        <v>17.739999999999998</v>
      </c>
    </row>
    <row r="5415" spans="1:9" s="11" customFormat="1" ht="9.9499999999999993" customHeight="1">
      <c r="A5415" s="135"/>
      <c r="B5415" s="16"/>
      <c r="C5415" s="16"/>
      <c r="D5415" s="16"/>
      <c r="E5415" s="50" t="s">
        <v>638</v>
      </c>
      <c r="F5415" s="45" t="s">
        <v>476</v>
      </c>
      <c r="G5415" s="147">
        <v>2.8</v>
      </c>
      <c r="H5415" s="121">
        <v>0.8</v>
      </c>
      <c r="I5415" s="51">
        <f>ROUND(G5415*H5415,2)</f>
        <v>2.2400000000000002</v>
      </c>
    </row>
    <row r="5416" spans="1:9" s="11" customFormat="1" ht="9.9499999999999993" customHeight="1">
      <c r="A5416" s="135"/>
      <c r="B5416" s="16"/>
      <c r="C5416" s="16"/>
      <c r="D5416" s="16"/>
      <c r="E5416" s="44" t="s">
        <v>543</v>
      </c>
      <c r="F5416" s="45" t="s">
        <v>235</v>
      </c>
      <c r="G5416" s="147">
        <v>8.9999999999999993E-3</v>
      </c>
      <c r="H5416" s="121">
        <v>62</v>
      </c>
      <c r="I5416" s="51">
        <f>ROUND(G5416*H5416,2)</f>
        <v>0.56000000000000005</v>
      </c>
    </row>
    <row r="5417" spans="1:9" s="11" customFormat="1" ht="9.9499999999999993" customHeight="1">
      <c r="A5417" s="135"/>
      <c r="B5417" s="16"/>
      <c r="C5417" s="16"/>
      <c r="D5417" s="16"/>
      <c r="E5417" s="44" t="s">
        <v>1884</v>
      </c>
      <c r="F5417" s="45" t="s">
        <v>47</v>
      </c>
      <c r="G5417" s="147">
        <v>1</v>
      </c>
      <c r="H5417" s="214">
        <v>76.92</v>
      </c>
      <c r="I5417" s="51">
        <f>ROUND(G5417*H5417,2)</f>
        <v>76.92</v>
      </c>
    </row>
    <row r="5418" spans="1:9" s="11" customFormat="1" ht="13.7" customHeight="1">
      <c r="A5418" s="135"/>
      <c r="B5418" s="16"/>
      <c r="C5418" s="16"/>
      <c r="D5418" s="16"/>
      <c r="E5418" s="124"/>
      <c r="F5418" s="177" t="s">
        <v>451</v>
      </c>
      <c r="G5418" s="178"/>
      <c r="H5418" s="179"/>
      <c r="I5418" s="200">
        <f>SUM(I5413:I5417)</f>
        <v>111.93</v>
      </c>
    </row>
    <row r="5419" spans="1:9" s="11" customFormat="1" ht="20.100000000000001" customHeight="1">
      <c r="A5419" s="196">
        <v>4775</v>
      </c>
      <c r="B5419" s="110" t="s">
        <v>426</v>
      </c>
      <c r="C5419" s="110" t="s">
        <v>13</v>
      </c>
      <c r="D5419" s="110" t="s">
        <v>1885</v>
      </c>
      <c r="E5419" s="111" t="s">
        <v>1886</v>
      </c>
      <c r="F5419" s="112" t="s">
        <v>47</v>
      </c>
      <c r="G5419" s="129">
        <v>921.57</v>
      </c>
      <c r="H5419" s="114">
        <v>921.57</v>
      </c>
      <c r="I5419" s="115"/>
    </row>
    <row r="5420" spans="1:9" s="11" customFormat="1" ht="9.9499999999999993" customHeight="1">
      <c r="A5420" s="135"/>
      <c r="B5420" s="16"/>
      <c r="C5420" s="16"/>
      <c r="D5420" s="16"/>
      <c r="E5420" s="136" t="s">
        <v>1879</v>
      </c>
      <c r="F5420" s="125" t="s">
        <v>19</v>
      </c>
      <c r="G5420" s="137" t="s">
        <v>1880</v>
      </c>
      <c r="H5420" s="97" t="s">
        <v>443</v>
      </c>
      <c r="I5420" s="138" t="s">
        <v>444</v>
      </c>
    </row>
    <row r="5421" spans="1:9" s="11" customFormat="1" ht="20.100000000000001" customHeight="1">
      <c r="A5421" s="135"/>
      <c r="B5421" s="16"/>
      <c r="C5421" s="16"/>
      <c r="D5421" s="16"/>
      <c r="E5421" s="44" t="s">
        <v>1887</v>
      </c>
      <c r="F5421" s="45" t="s">
        <v>47</v>
      </c>
      <c r="G5421" s="147">
        <v>1</v>
      </c>
      <c r="H5421" s="214">
        <v>725.56</v>
      </c>
      <c r="I5421" s="51">
        <f>ROUND(G5421*H5421,2)</f>
        <v>725.56</v>
      </c>
    </row>
    <row r="5422" spans="1:9" s="11" customFormat="1" ht="9.9499999999999993" customHeight="1">
      <c r="A5422" s="135"/>
      <c r="B5422" s="16"/>
      <c r="C5422" s="16"/>
      <c r="D5422" s="16"/>
      <c r="E5422" s="44" t="s">
        <v>1888</v>
      </c>
      <c r="F5422" s="45" t="s">
        <v>19</v>
      </c>
      <c r="G5422" s="147">
        <v>0.28000000000000003</v>
      </c>
      <c r="H5422" s="214">
        <v>559.74</v>
      </c>
      <c r="I5422" s="51">
        <f>ROUND(G5422*H5422,2)</f>
        <v>156.72999999999999</v>
      </c>
    </row>
    <row r="5423" spans="1:9" s="11" customFormat="1" ht="9.9499999999999993" customHeight="1">
      <c r="A5423" s="135"/>
      <c r="B5423" s="16"/>
      <c r="C5423" s="16"/>
      <c r="D5423" s="16"/>
      <c r="E5423" s="44" t="s">
        <v>917</v>
      </c>
      <c r="F5423" s="44" t="s">
        <v>464</v>
      </c>
      <c r="G5423" s="147">
        <v>0.97</v>
      </c>
      <c r="H5423" s="133" t="s">
        <v>540</v>
      </c>
      <c r="I5423" s="51">
        <f>ROUND(G5423*H5423,2)</f>
        <v>18.3</v>
      </c>
    </row>
    <row r="5424" spans="1:9" s="11" customFormat="1" ht="9.9499999999999993" customHeight="1">
      <c r="A5424" s="135"/>
      <c r="B5424" s="16"/>
      <c r="C5424" s="16"/>
      <c r="D5424" s="16"/>
      <c r="E5424" s="50" t="s">
        <v>483</v>
      </c>
      <c r="F5424" s="45" t="s">
        <v>464</v>
      </c>
      <c r="G5424" s="120">
        <v>1</v>
      </c>
      <c r="H5424" s="133" t="s">
        <v>485</v>
      </c>
      <c r="I5424" s="51">
        <f>ROUND(G5424*H5424,2)</f>
        <v>14.47</v>
      </c>
    </row>
    <row r="5425" spans="1:9" s="11" customFormat="1" ht="13.7" customHeight="1">
      <c r="A5425" s="135"/>
      <c r="B5425" s="16"/>
      <c r="C5425" s="16"/>
      <c r="D5425" s="16"/>
      <c r="E5425" s="124"/>
      <c r="F5425" s="177" t="s">
        <v>451</v>
      </c>
      <c r="G5425" s="178"/>
      <c r="H5425" s="179"/>
      <c r="I5425" s="200">
        <f>SUM(I5421:I5424)</f>
        <v>915.06</v>
      </c>
    </row>
    <row r="5426" spans="1:9" s="11" customFormat="1" ht="9.9499999999999993" customHeight="1">
      <c r="A5426" s="196">
        <v>4776</v>
      </c>
      <c r="B5426" s="110" t="s">
        <v>426</v>
      </c>
      <c r="C5426" s="110" t="s">
        <v>12</v>
      </c>
      <c r="D5426" s="132">
        <v>98524</v>
      </c>
      <c r="E5426" s="111" t="str">
        <f>VLOOKUP(D5426,SERVIÇOS_AGOST!$A$7:$D$7425,2,0)</f>
        <v>LIMPEZA MANUAL DE VEGETAÇÃO EM TERRENO COM ENXADA.AF_05/2018</v>
      </c>
      <c r="F5426" s="112" t="str">
        <f>VLOOKUP(D5426,SERVIÇOS_AGOST!$A$7:$D$7425,3,0)</f>
        <v>M2</v>
      </c>
      <c r="G5426" s="113">
        <f>VLOOKUP(D5426,SERVIÇOS_AGOST!$A$7:$D$7425,4,0)</f>
        <v>2.0499999999999998</v>
      </c>
      <c r="H5426" s="114">
        <v>2.0499999999999998</v>
      </c>
      <c r="I5426" s="115"/>
    </row>
    <row r="5427" spans="1:9" s="11" customFormat="1" ht="13.7" customHeight="1">
      <c r="A5427" s="135"/>
      <c r="B5427" s="16"/>
      <c r="C5427" s="16"/>
      <c r="D5427" s="16"/>
      <c r="E5427" s="50" t="s">
        <v>483</v>
      </c>
      <c r="F5427" s="216" t="s">
        <v>464</v>
      </c>
      <c r="G5427" s="120">
        <v>0.06</v>
      </c>
      <c r="H5427" s="133" t="s">
        <v>485</v>
      </c>
      <c r="I5427" s="51">
        <f>ROUND(H5427*G5427,2)</f>
        <v>0.87</v>
      </c>
    </row>
    <row r="5428" spans="1:9" s="11" customFormat="1" ht="13.7" customHeight="1">
      <c r="A5428" s="135"/>
      <c r="B5428" s="16"/>
      <c r="C5428" s="16"/>
      <c r="D5428" s="16"/>
      <c r="E5428" s="50" t="s">
        <v>1889</v>
      </c>
      <c r="F5428" s="216" t="s">
        <v>464</v>
      </c>
      <c r="G5428" s="120">
        <v>7.0000000000000007E-2</v>
      </c>
      <c r="H5428" s="214">
        <v>14.3</v>
      </c>
      <c r="I5428" s="51">
        <f>ROUND(H5428*G5428,2)</f>
        <v>1</v>
      </c>
    </row>
    <row r="5429" spans="1:9" s="11" customFormat="1" ht="13.7" customHeight="1">
      <c r="A5429" s="135"/>
      <c r="B5429" s="16"/>
      <c r="C5429" s="16"/>
      <c r="D5429" s="16"/>
      <c r="E5429" s="124"/>
      <c r="F5429" s="177" t="s">
        <v>451</v>
      </c>
      <c r="G5429" s="178"/>
      <c r="H5429" s="179"/>
      <c r="I5429" s="200">
        <f>SUM(I5427:I5428)</f>
        <v>1.87</v>
      </c>
    </row>
    <row r="5430" spans="1:9" s="11" customFormat="1" ht="9.9499999999999993" customHeight="1">
      <c r="A5430" s="196">
        <v>4777</v>
      </c>
      <c r="B5430" s="110" t="s">
        <v>426</v>
      </c>
      <c r="C5430" s="110" t="s">
        <v>12</v>
      </c>
      <c r="D5430" s="132">
        <v>98504</v>
      </c>
      <c r="E5430" s="111" t="str">
        <f>VLOOKUP(D5430,SERVIÇOS_AGOST!$A$7:$D$7425,2,0)</f>
        <v>PLANTIO DE GRAMA BATATAIS EM PLACAS. AF_05/2018</v>
      </c>
      <c r="F5430" s="112" t="str">
        <f>VLOOKUP(D5430,SERVIÇOS_AGOST!$A$7:$D$7425,3,0)</f>
        <v>M2</v>
      </c>
      <c r="G5430" s="113">
        <f>VLOOKUP(D5430,SERVIÇOS_AGOST!$A$7:$D$7425,4,0)</f>
        <v>14.95</v>
      </c>
      <c r="H5430" s="114">
        <v>14.95</v>
      </c>
      <c r="I5430" s="115"/>
    </row>
    <row r="5431" spans="1:9" s="11" customFormat="1" ht="13.7" customHeight="1">
      <c r="A5431" s="135"/>
      <c r="B5431" s="16"/>
      <c r="C5431" s="16"/>
      <c r="D5431" s="16"/>
      <c r="E5431" s="50" t="s">
        <v>1890</v>
      </c>
      <c r="F5431" s="216" t="s">
        <v>47</v>
      </c>
      <c r="G5431" s="120">
        <v>1</v>
      </c>
      <c r="H5431" s="119" t="s">
        <v>1891</v>
      </c>
      <c r="I5431" s="51">
        <f>ROUND(H5431*G5431,2)</f>
        <v>12.85</v>
      </c>
    </row>
    <row r="5432" spans="1:9" s="11" customFormat="1" ht="13.7" customHeight="1">
      <c r="A5432" s="135"/>
      <c r="B5432" s="16"/>
      <c r="C5432" s="16"/>
      <c r="D5432" s="16"/>
      <c r="E5432" s="50" t="s">
        <v>483</v>
      </c>
      <c r="F5432" s="216" t="s">
        <v>464</v>
      </c>
      <c r="G5432" s="120">
        <v>0.05</v>
      </c>
      <c r="H5432" s="133" t="s">
        <v>485</v>
      </c>
      <c r="I5432" s="51">
        <f>ROUND(H5432*G5432,2)</f>
        <v>0.72</v>
      </c>
    </row>
    <row r="5433" spans="1:9" s="11" customFormat="1" ht="13.7" customHeight="1">
      <c r="A5433" s="135"/>
      <c r="B5433" s="16"/>
      <c r="C5433" s="16"/>
      <c r="D5433" s="16"/>
      <c r="E5433" s="50" t="s">
        <v>1889</v>
      </c>
      <c r="F5433" s="216" t="s">
        <v>464</v>
      </c>
      <c r="G5433" s="120">
        <v>3.9100000000000003E-2</v>
      </c>
      <c r="H5433" s="214">
        <v>14.3</v>
      </c>
      <c r="I5433" s="51">
        <f>ROUND(H5433*G5433,2)</f>
        <v>0.56000000000000005</v>
      </c>
    </row>
    <row r="5434" spans="1:9" s="11" customFormat="1" ht="13.7" customHeight="1">
      <c r="A5434" s="135"/>
      <c r="B5434" s="16"/>
      <c r="C5434" s="16"/>
      <c r="D5434" s="16"/>
      <c r="E5434" s="124"/>
      <c r="F5434" s="177" t="s">
        <v>451</v>
      </c>
      <c r="G5434" s="178"/>
      <c r="H5434" s="179"/>
      <c r="I5434" s="200">
        <f>SUM(I5431:I5433)</f>
        <v>14.13</v>
      </c>
    </row>
    <row r="5435" spans="1:9" s="11" customFormat="1" ht="39.950000000000003" customHeight="1">
      <c r="A5435" s="196">
        <v>4778</v>
      </c>
      <c r="B5435" s="110" t="s">
        <v>426</v>
      </c>
      <c r="C5435" s="110" t="s">
        <v>12</v>
      </c>
      <c r="D5435" s="132">
        <v>102362</v>
      </c>
      <c r="E5435" s="111" t="str">
        <f>VLOOKUP(D5435,SERVIÇOS_AGOST!$A$7:$D$7425,2,0)</f>
        <v>ALAMBRADO PARA QUADRA POLIESPORTIVA, ESTRUTURADO POR TUBOS DE ACO GALVANIZADO, (MONTANTES COM DIAMETRO 2", TRAVESSAS E ESCORAS COM DIÂMETRO 1 ¼</v>
      </c>
      <c r="F5435" s="112" t="str">
        <f>VLOOKUP(D5435,SERVIÇOS_AGOST!$A$7:$D$7425,3,0)</f>
        <v>M2</v>
      </c>
      <c r="G5435" s="113">
        <f>VLOOKUP(D5435,SERVIÇOS_AGOST!$A$7:$D$7425,4,0)</f>
        <v>179.51</v>
      </c>
      <c r="H5435" s="114">
        <v>179.51</v>
      </c>
      <c r="I5435" s="115"/>
    </row>
    <row r="5436" spans="1:9" s="11" customFormat="1" ht="17.649999999999999" customHeight="1">
      <c r="A5436" s="135"/>
      <c r="B5436" s="16"/>
      <c r="C5436" s="16"/>
      <c r="D5436" s="16"/>
      <c r="E5436" s="50" t="s">
        <v>1892</v>
      </c>
      <c r="F5436" s="216" t="s">
        <v>47</v>
      </c>
      <c r="G5436" s="120">
        <v>1.0203</v>
      </c>
      <c r="H5436" s="119" t="s">
        <v>1893</v>
      </c>
      <c r="I5436" s="51">
        <f t="shared" ref="I5436:I5443" si="207">ROUND(H5436*G5436,2)</f>
        <v>32.54</v>
      </c>
    </row>
    <row r="5437" spans="1:9" s="11" customFormat="1" ht="17.649999999999999" customHeight="1">
      <c r="A5437" s="135"/>
      <c r="B5437" s="16"/>
      <c r="C5437" s="16"/>
      <c r="D5437" s="16"/>
      <c r="E5437" s="50" t="s">
        <v>1487</v>
      </c>
      <c r="F5437" s="216" t="s">
        <v>53</v>
      </c>
      <c r="G5437" s="120">
        <v>0.61050000000000004</v>
      </c>
      <c r="H5437" s="119" t="s">
        <v>1488</v>
      </c>
      <c r="I5437" s="51">
        <f t="shared" si="207"/>
        <v>50.77</v>
      </c>
    </row>
    <row r="5438" spans="1:9" s="11" customFormat="1" ht="17.649999999999999" customHeight="1">
      <c r="A5438" s="135"/>
      <c r="B5438" s="16"/>
      <c r="C5438" s="16"/>
      <c r="D5438" s="16"/>
      <c r="E5438" s="50" t="s">
        <v>1894</v>
      </c>
      <c r="F5438" s="216" t="s">
        <v>53</v>
      </c>
      <c r="G5438" s="120">
        <v>0.87009999999999998</v>
      </c>
      <c r="H5438" s="119" t="s">
        <v>1895</v>
      </c>
      <c r="I5438" s="51">
        <f t="shared" si="207"/>
        <v>43.19</v>
      </c>
    </row>
    <row r="5439" spans="1:9" s="11" customFormat="1" ht="13.7" customHeight="1">
      <c r="A5439" s="135"/>
      <c r="B5439" s="16"/>
      <c r="C5439" s="16"/>
      <c r="D5439" s="16"/>
      <c r="E5439" s="50" t="s">
        <v>614</v>
      </c>
      <c r="F5439" s="216" t="s">
        <v>476</v>
      </c>
      <c r="G5439" s="120">
        <v>2.5000000000000001E-3</v>
      </c>
      <c r="H5439" s="121">
        <v>22.56</v>
      </c>
      <c r="I5439" s="51">
        <f t="shared" si="207"/>
        <v>0.06</v>
      </c>
    </row>
    <row r="5440" spans="1:9" s="11" customFormat="1" ht="17.649999999999999" customHeight="1">
      <c r="A5440" s="135"/>
      <c r="B5440" s="16"/>
      <c r="C5440" s="16"/>
      <c r="D5440" s="16"/>
      <c r="E5440" s="50" t="s">
        <v>1896</v>
      </c>
      <c r="F5440" s="216" t="s">
        <v>476</v>
      </c>
      <c r="G5440" s="120">
        <v>7.9699999999999993E-2</v>
      </c>
      <c r="H5440" s="119" t="s">
        <v>1897</v>
      </c>
      <c r="I5440" s="51">
        <f t="shared" si="207"/>
        <v>1.69</v>
      </c>
    </row>
    <row r="5441" spans="1:9" s="11" customFormat="1" ht="13.7" customHeight="1">
      <c r="A5441" s="135"/>
      <c r="B5441" s="16"/>
      <c r="C5441" s="16"/>
      <c r="D5441" s="16"/>
      <c r="E5441" s="50" t="s">
        <v>621</v>
      </c>
      <c r="F5441" s="216" t="s">
        <v>464</v>
      </c>
      <c r="G5441" s="120">
        <v>0.97740000000000005</v>
      </c>
      <c r="H5441" s="121">
        <v>18.75</v>
      </c>
      <c r="I5441" s="51">
        <f t="shared" si="207"/>
        <v>18.329999999999998</v>
      </c>
    </row>
    <row r="5442" spans="1:9" s="11" customFormat="1" ht="13.7" customHeight="1">
      <c r="A5442" s="135"/>
      <c r="B5442" s="16"/>
      <c r="C5442" s="16"/>
      <c r="D5442" s="16"/>
      <c r="E5442" s="50" t="s">
        <v>483</v>
      </c>
      <c r="F5442" s="216" t="s">
        <v>464</v>
      </c>
      <c r="G5442" s="120">
        <v>0.99739999999999995</v>
      </c>
      <c r="H5442" s="133" t="s">
        <v>485</v>
      </c>
      <c r="I5442" s="51">
        <f t="shared" si="207"/>
        <v>14.43</v>
      </c>
    </row>
    <row r="5443" spans="1:9" s="11" customFormat="1" ht="17.649999999999999" customHeight="1">
      <c r="A5443" s="135"/>
      <c r="B5443" s="16"/>
      <c r="C5443" s="16"/>
      <c r="D5443" s="16"/>
      <c r="E5443" s="50" t="s">
        <v>1898</v>
      </c>
      <c r="F5443" s="216" t="s">
        <v>235</v>
      </c>
      <c r="G5443" s="120">
        <v>4.4999999999999997E-3</v>
      </c>
      <c r="H5443" s="119" t="s">
        <v>1899</v>
      </c>
      <c r="I5443" s="51">
        <f t="shared" si="207"/>
        <v>1.61</v>
      </c>
    </row>
    <row r="5444" spans="1:9" s="11" customFormat="1" ht="13.7" customHeight="1">
      <c r="A5444" s="135"/>
      <c r="B5444" s="16"/>
      <c r="C5444" s="16"/>
      <c r="D5444" s="16"/>
      <c r="E5444" s="124"/>
      <c r="F5444" s="177" t="s">
        <v>451</v>
      </c>
      <c r="G5444" s="178"/>
      <c r="H5444" s="179"/>
      <c r="I5444" s="200">
        <f>SUM(I5436:I5443)</f>
        <v>162.62</v>
      </c>
    </row>
    <row r="5445" spans="1:9" s="11" customFormat="1" ht="20.100000000000001" customHeight="1">
      <c r="A5445" s="196">
        <v>4779</v>
      </c>
      <c r="B5445" s="110" t="s">
        <v>426</v>
      </c>
      <c r="C5445" s="110" t="s">
        <v>13</v>
      </c>
      <c r="D5445" s="110" t="s">
        <v>1900</v>
      </c>
      <c r="E5445" s="111" t="s">
        <v>1901</v>
      </c>
      <c r="F5445" s="112" t="s">
        <v>47</v>
      </c>
      <c r="G5445" s="113">
        <v>723.69</v>
      </c>
      <c r="H5445" s="114">
        <v>723.69</v>
      </c>
      <c r="I5445" s="115"/>
    </row>
    <row r="5446" spans="1:9" s="11" customFormat="1" ht="9.9499999999999993" customHeight="1">
      <c r="E5446" s="136" t="s">
        <v>1879</v>
      </c>
      <c r="F5446" s="125" t="s">
        <v>19</v>
      </c>
      <c r="G5446" s="137" t="s">
        <v>1880</v>
      </c>
      <c r="H5446" s="97" t="s">
        <v>443</v>
      </c>
      <c r="I5446" s="138" t="s">
        <v>444</v>
      </c>
    </row>
    <row r="5447" spans="1:9" s="11" customFormat="1" ht="20.100000000000001" customHeight="1">
      <c r="E5447" s="44" t="s">
        <v>1902</v>
      </c>
      <c r="F5447" s="45" t="s">
        <v>47</v>
      </c>
      <c r="G5447" s="147">
        <v>1</v>
      </c>
      <c r="H5447" s="214">
        <v>521.04999999999995</v>
      </c>
      <c r="I5447" s="51">
        <f>ROUND(G5447*H5447,2)</f>
        <v>521.04999999999995</v>
      </c>
    </row>
    <row r="5448" spans="1:9" s="11" customFormat="1" ht="13.7" customHeight="1">
      <c r="E5448" s="124"/>
      <c r="F5448" s="177" t="s">
        <v>451</v>
      </c>
      <c r="G5448" s="178"/>
      <c r="H5448" s="179"/>
      <c r="I5448" s="200">
        <f>SUM(I5447)</f>
        <v>521.04999999999995</v>
      </c>
    </row>
    <row r="5449" spans="1:9" s="11" customFormat="1" ht="13.7" customHeight="1">
      <c r="G5449" s="282"/>
      <c r="H5449" s="122"/>
    </row>
    <row r="5450" spans="1:9" s="11" customFormat="1" ht="13.7" customHeight="1">
      <c r="G5450" s="282"/>
      <c r="H5450" s="122"/>
    </row>
  </sheetData>
  <mergeCells count="1">
    <mergeCell ref="A6:F6"/>
  </mergeCells>
  <hyperlinks>
    <hyperlink ref="D24" r:id="rId1" xr:uid="{00000000-0004-0000-0200-000000000000}"/>
    <hyperlink ref="E24" r:id="rId2" xr:uid="{00000000-0004-0000-0200-000001000000}"/>
    <hyperlink ref="D27" r:id="rId3" xr:uid="{00000000-0004-0000-0200-000002000000}"/>
    <hyperlink ref="E27" r:id="rId4" xr:uid="{00000000-0004-0000-0200-000003000000}"/>
    <hyperlink ref="D30" r:id="rId5" xr:uid="{00000000-0004-0000-0200-000004000000}"/>
    <hyperlink ref="E30" r:id="rId6" xr:uid="{00000000-0004-0000-0200-000005000000}"/>
    <hyperlink ref="D33" r:id="rId7" xr:uid="{00000000-0004-0000-0200-000006000000}"/>
    <hyperlink ref="E33" r:id="rId8" xr:uid="{00000000-0004-0000-0200-000007000000}"/>
    <hyperlink ref="E231" r:id="rId9" xr:uid="{00000000-0004-0000-0200-000008000000}"/>
    <hyperlink ref="G236" r:id="rId10" xr:uid="{00000000-0004-0000-0200-000009000000}"/>
    <hyperlink ref="G240" r:id="rId11" xr:uid="{00000000-0004-0000-0200-00000A000000}"/>
    <hyperlink ref="G244" r:id="rId12" xr:uid="{00000000-0004-0000-0200-00000B000000}"/>
    <hyperlink ref="G247" r:id="rId13" xr:uid="{00000000-0004-0000-0200-00000C000000}"/>
    <hyperlink ref="G248" r:id="rId14" xr:uid="{00000000-0004-0000-0200-00000D000000}"/>
    <hyperlink ref="G252" r:id="rId15" xr:uid="{00000000-0004-0000-0200-00000E000000}"/>
    <hyperlink ref="G255" r:id="rId16" xr:uid="{00000000-0004-0000-0200-00000F000000}"/>
    <hyperlink ref="G256" r:id="rId17" xr:uid="{00000000-0004-0000-0200-000010000000}"/>
    <hyperlink ref="G257" r:id="rId18" xr:uid="{00000000-0004-0000-0200-000011000000}"/>
    <hyperlink ref="G260" r:id="rId19" xr:uid="{00000000-0004-0000-0200-000012000000}"/>
    <hyperlink ref="G263" r:id="rId20" xr:uid="{00000000-0004-0000-0200-000013000000}"/>
    <hyperlink ref="G264" r:id="rId21" xr:uid="{00000000-0004-0000-0200-000014000000}"/>
    <hyperlink ref="G265" r:id="rId22" xr:uid="{00000000-0004-0000-0200-000015000000}"/>
    <hyperlink ref="G268" r:id="rId23" xr:uid="{00000000-0004-0000-0200-000016000000}"/>
    <hyperlink ref="G271" r:id="rId24" xr:uid="{00000000-0004-0000-0200-000017000000}"/>
    <hyperlink ref="G272" r:id="rId25" xr:uid="{00000000-0004-0000-0200-000018000000}"/>
    <hyperlink ref="G273" r:id="rId26" xr:uid="{00000000-0004-0000-0200-000019000000}"/>
    <hyperlink ref="G276" r:id="rId27" xr:uid="{00000000-0004-0000-0200-00001A000000}"/>
    <hyperlink ref="G279" r:id="rId28" xr:uid="{00000000-0004-0000-0200-00001B000000}"/>
    <hyperlink ref="G280" r:id="rId29" xr:uid="{00000000-0004-0000-0200-00001C000000}"/>
    <hyperlink ref="G285" r:id="rId30" xr:uid="{00000000-0004-0000-0200-00001D000000}"/>
    <hyperlink ref="G288" r:id="rId31" xr:uid="{00000000-0004-0000-0200-00001E000000}"/>
    <hyperlink ref="G294" r:id="rId32" xr:uid="{00000000-0004-0000-0200-00001F000000}"/>
    <hyperlink ref="G297" r:id="rId33" xr:uid="{00000000-0004-0000-0200-000020000000}"/>
    <hyperlink ref="G298" r:id="rId34" xr:uid="{00000000-0004-0000-0200-000021000000}"/>
    <hyperlink ref="G303" r:id="rId35" xr:uid="{00000000-0004-0000-0200-000022000000}"/>
    <hyperlink ref="G306" r:id="rId36" xr:uid="{00000000-0004-0000-0200-000023000000}"/>
    <hyperlink ref="G307" r:id="rId37" xr:uid="{00000000-0004-0000-0200-000024000000}"/>
    <hyperlink ref="G312" r:id="rId38" xr:uid="{00000000-0004-0000-0200-000025000000}"/>
    <hyperlink ref="G315" r:id="rId39" xr:uid="{00000000-0004-0000-0200-000026000000}"/>
    <hyperlink ref="G316" r:id="rId40" xr:uid="{00000000-0004-0000-0200-000027000000}"/>
    <hyperlink ref="G321" r:id="rId41" xr:uid="{00000000-0004-0000-0200-000028000000}"/>
    <hyperlink ref="G324" r:id="rId42" xr:uid="{00000000-0004-0000-0200-000029000000}"/>
    <hyperlink ref="G325" r:id="rId43" xr:uid="{00000000-0004-0000-0200-00002A000000}"/>
    <hyperlink ref="G326" r:id="rId44" xr:uid="{00000000-0004-0000-0200-00002B000000}"/>
    <hyperlink ref="G330" r:id="rId45" xr:uid="{00000000-0004-0000-0200-00002C000000}"/>
    <hyperlink ref="G333" r:id="rId46" xr:uid="{00000000-0004-0000-0200-00002D000000}"/>
    <hyperlink ref="G334" r:id="rId47" xr:uid="{00000000-0004-0000-0200-00002E000000}"/>
    <hyperlink ref="G339" r:id="rId48" xr:uid="{00000000-0004-0000-0200-00002F000000}"/>
    <hyperlink ref="G342" r:id="rId49" xr:uid="{00000000-0004-0000-0200-000030000000}"/>
    <hyperlink ref="G343" r:id="rId50" xr:uid="{00000000-0004-0000-0200-000031000000}"/>
    <hyperlink ref="G348" r:id="rId51" xr:uid="{00000000-0004-0000-0200-000032000000}"/>
    <hyperlink ref="G352" r:id="rId52" xr:uid="{00000000-0004-0000-0200-000033000000}"/>
    <hyperlink ref="G357" r:id="rId53" xr:uid="{00000000-0004-0000-0200-000034000000}"/>
    <hyperlink ref="G366" r:id="rId54" xr:uid="{00000000-0004-0000-0200-000035000000}"/>
    <hyperlink ref="G369" r:id="rId55" xr:uid="{00000000-0004-0000-0200-000036000000}"/>
    <hyperlink ref="G370" r:id="rId56" xr:uid="{00000000-0004-0000-0200-000037000000}"/>
    <hyperlink ref="G375" r:id="rId57" xr:uid="{00000000-0004-0000-0200-000038000000}"/>
    <hyperlink ref="G378" r:id="rId58" xr:uid="{00000000-0004-0000-0200-000039000000}"/>
    <hyperlink ref="G379" r:id="rId59" xr:uid="{00000000-0004-0000-0200-00003A000000}"/>
    <hyperlink ref="G384" r:id="rId60" xr:uid="{00000000-0004-0000-0200-00003B000000}"/>
    <hyperlink ref="G393" r:id="rId61" xr:uid="{00000000-0004-0000-0200-00003C000000}"/>
    <hyperlink ref="G394" r:id="rId62" xr:uid="{00000000-0004-0000-0200-00003D000000}"/>
    <hyperlink ref="G397" r:id="rId63" xr:uid="{00000000-0004-0000-0200-00003E000000}"/>
    <hyperlink ref="G402" r:id="rId64" xr:uid="{00000000-0004-0000-0200-00003F000000}"/>
    <hyperlink ref="G410" r:id="rId65" xr:uid="{00000000-0004-0000-0200-000040000000}"/>
    <hyperlink ref="G418" r:id="rId66" xr:uid="{00000000-0004-0000-0200-000041000000}"/>
    <hyperlink ref="G426" r:id="rId67" xr:uid="{00000000-0004-0000-0200-000042000000}"/>
    <hyperlink ref="G434" r:id="rId68" xr:uid="{00000000-0004-0000-0200-000043000000}"/>
    <hyperlink ref="G437" r:id="rId69" xr:uid="{00000000-0004-0000-0200-000044000000}"/>
    <hyperlink ref="G442" r:id="rId70" xr:uid="{00000000-0004-0000-0200-000045000000}"/>
    <hyperlink ref="G445" r:id="rId71" xr:uid="{00000000-0004-0000-0200-000046000000}"/>
    <hyperlink ref="G450" r:id="rId72" xr:uid="{00000000-0004-0000-0200-000047000000}"/>
    <hyperlink ref="G454" r:id="rId73" xr:uid="{00000000-0004-0000-0200-000048000000}"/>
    <hyperlink ref="G458" r:id="rId74" xr:uid="{00000000-0004-0000-0200-000049000000}"/>
    <hyperlink ref="G466" r:id="rId75" xr:uid="{00000000-0004-0000-0200-00004A000000}"/>
    <hyperlink ref="G470" r:id="rId76" xr:uid="{00000000-0004-0000-0200-00004B000000}"/>
    <hyperlink ref="G473" r:id="rId77" xr:uid="{00000000-0004-0000-0200-00004C000000}"/>
    <hyperlink ref="G482" r:id="rId78" xr:uid="{00000000-0004-0000-0200-00004D000000}"/>
    <hyperlink ref="G491" r:id="rId79" xr:uid="{00000000-0004-0000-0200-00004E000000}"/>
    <hyperlink ref="G499" r:id="rId80" xr:uid="{00000000-0004-0000-0200-00004F000000}"/>
    <hyperlink ref="G508" r:id="rId81" xr:uid="{00000000-0004-0000-0200-000050000000}"/>
    <hyperlink ref="G516" r:id="rId82" xr:uid="{00000000-0004-0000-0200-000051000000}"/>
    <hyperlink ref="G524" r:id="rId83" xr:uid="{00000000-0004-0000-0200-000052000000}"/>
    <hyperlink ref="G532" r:id="rId84" xr:uid="{00000000-0004-0000-0200-000053000000}"/>
    <hyperlink ref="G540" r:id="rId85" xr:uid="{00000000-0004-0000-0200-000054000000}"/>
    <hyperlink ref="G546" r:id="rId86" xr:uid="{00000000-0004-0000-0200-000055000000}"/>
    <hyperlink ref="G552" r:id="rId87" xr:uid="{00000000-0004-0000-0200-000056000000}"/>
    <hyperlink ref="G558" r:id="rId88" xr:uid="{00000000-0004-0000-0200-000057000000}"/>
    <hyperlink ref="G564" r:id="rId89" xr:uid="{00000000-0004-0000-0200-000058000000}"/>
    <hyperlink ref="G570" r:id="rId90" xr:uid="{00000000-0004-0000-0200-000059000000}"/>
    <hyperlink ref="G577" r:id="rId91" xr:uid="{00000000-0004-0000-0200-00005A000000}"/>
    <hyperlink ref="G584" r:id="rId92" xr:uid="{00000000-0004-0000-0200-00005B000000}"/>
    <hyperlink ref="G591" r:id="rId93" xr:uid="{00000000-0004-0000-0200-00005C000000}"/>
    <hyperlink ref="G597" r:id="rId94" xr:uid="{00000000-0004-0000-0200-00005D000000}"/>
    <hyperlink ref="G603" r:id="rId95" xr:uid="{00000000-0004-0000-0200-00005E000000}"/>
    <hyperlink ref="G609" r:id="rId96" xr:uid="{00000000-0004-0000-0200-00005F000000}"/>
    <hyperlink ref="G615" r:id="rId97" xr:uid="{00000000-0004-0000-0200-000060000000}"/>
    <hyperlink ref="G621" r:id="rId98" xr:uid="{00000000-0004-0000-0200-000061000000}"/>
    <hyperlink ref="G627" r:id="rId99" xr:uid="{00000000-0004-0000-0200-000062000000}"/>
    <hyperlink ref="G634" r:id="rId100" xr:uid="{00000000-0004-0000-0200-000063000000}"/>
    <hyperlink ref="G646" r:id="rId101" xr:uid="{00000000-0004-0000-0200-000064000000}"/>
    <hyperlink ref="G655" r:id="rId102" xr:uid="{00000000-0004-0000-0200-000065000000}"/>
    <hyperlink ref="G665" r:id="rId103" xr:uid="{00000000-0004-0000-0200-000066000000}"/>
    <hyperlink ref="G675" r:id="rId104" xr:uid="{00000000-0004-0000-0200-000067000000}"/>
    <hyperlink ref="G683" r:id="rId105" xr:uid="{00000000-0004-0000-0200-000068000000}"/>
    <hyperlink ref="G691" r:id="rId106" xr:uid="{00000000-0004-0000-0200-000069000000}"/>
    <hyperlink ref="G701" r:id="rId107" xr:uid="{00000000-0004-0000-0200-00006A000000}"/>
    <hyperlink ref="G717" r:id="rId108" xr:uid="{00000000-0004-0000-0200-00006B000000}"/>
    <hyperlink ref="G734" r:id="rId109" xr:uid="{00000000-0004-0000-0200-00006C000000}"/>
    <hyperlink ref="G751" r:id="rId110" xr:uid="{00000000-0004-0000-0200-00006D000000}"/>
    <hyperlink ref="G769" r:id="rId111" xr:uid="{00000000-0004-0000-0200-00006E000000}"/>
    <hyperlink ref="G787" r:id="rId112" xr:uid="{00000000-0004-0000-0200-00006F000000}"/>
    <hyperlink ref="G806" r:id="rId113" xr:uid="{00000000-0004-0000-0200-000070000000}"/>
    <hyperlink ref="G827" r:id="rId114" xr:uid="{00000000-0004-0000-0200-000071000000}"/>
    <hyperlink ref="G837" r:id="rId115" xr:uid="{00000000-0004-0000-0200-000072000000}"/>
    <hyperlink ref="G847" r:id="rId116" xr:uid="{00000000-0004-0000-0200-000073000000}"/>
    <hyperlink ref="G857" r:id="rId117" xr:uid="{00000000-0004-0000-0200-000074000000}"/>
    <hyperlink ref="G867" r:id="rId118" xr:uid="{00000000-0004-0000-0200-000075000000}"/>
    <hyperlink ref="G877" r:id="rId119" xr:uid="{00000000-0004-0000-0200-000076000000}"/>
    <hyperlink ref="G887" r:id="rId120" xr:uid="{00000000-0004-0000-0200-000077000000}"/>
    <hyperlink ref="G897" r:id="rId121" xr:uid="{00000000-0004-0000-0200-000078000000}"/>
    <hyperlink ref="G907" r:id="rId122" xr:uid="{00000000-0004-0000-0200-000079000000}"/>
    <hyperlink ref="G917" r:id="rId123" xr:uid="{00000000-0004-0000-0200-00007A000000}"/>
    <hyperlink ref="G927" r:id="rId124" xr:uid="{00000000-0004-0000-0200-00007B000000}"/>
    <hyperlink ref="G937" r:id="rId125" xr:uid="{00000000-0004-0000-0200-00007C000000}"/>
    <hyperlink ref="G944" r:id="rId126" xr:uid="{00000000-0004-0000-0200-00007D000000}"/>
    <hyperlink ref="G951" r:id="rId127" xr:uid="{00000000-0004-0000-0200-00007E000000}"/>
    <hyperlink ref="G959" r:id="rId128" xr:uid="{00000000-0004-0000-0200-00007F000000}"/>
    <hyperlink ref="G967" r:id="rId129" xr:uid="{00000000-0004-0000-0200-000080000000}"/>
    <hyperlink ref="G975" r:id="rId130" xr:uid="{00000000-0004-0000-0200-000081000000}"/>
    <hyperlink ref="G986" r:id="rId131" xr:uid="{00000000-0004-0000-0200-000082000000}"/>
    <hyperlink ref="G997" r:id="rId132" xr:uid="{00000000-0004-0000-0200-000083000000}"/>
    <hyperlink ref="G1008" r:id="rId133" xr:uid="{00000000-0004-0000-0200-000084000000}"/>
    <hyperlink ref="G1019" r:id="rId134" xr:uid="{00000000-0004-0000-0200-000085000000}"/>
    <hyperlink ref="G1030" r:id="rId135" xr:uid="{00000000-0004-0000-0200-000086000000}"/>
    <hyperlink ref="G1041" r:id="rId136" xr:uid="{00000000-0004-0000-0200-000087000000}"/>
    <hyperlink ref="G1052" r:id="rId137" xr:uid="{00000000-0004-0000-0200-000088000000}"/>
    <hyperlink ref="G1063" r:id="rId138" xr:uid="{00000000-0004-0000-0200-000089000000}"/>
    <hyperlink ref="G1072" r:id="rId139" xr:uid="{00000000-0004-0000-0200-00008A000000}"/>
    <hyperlink ref="G1081" r:id="rId140" xr:uid="{00000000-0004-0000-0200-00008B000000}"/>
    <hyperlink ref="G1088" r:id="rId141" xr:uid="{00000000-0004-0000-0200-00008C000000}"/>
    <hyperlink ref="G1097" r:id="rId142" xr:uid="{00000000-0004-0000-0200-00008D000000}"/>
    <hyperlink ref="G1106" r:id="rId143" xr:uid="{00000000-0004-0000-0200-00008E000000}"/>
    <hyperlink ref="G1115" r:id="rId144" xr:uid="{00000000-0004-0000-0200-00008F000000}"/>
    <hyperlink ref="G1118" r:id="rId145" xr:uid="{00000000-0004-0000-0200-000090000000}"/>
    <hyperlink ref="G1127" r:id="rId146" xr:uid="{00000000-0004-0000-0200-000091000000}"/>
    <hyperlink ref="G1130" r:id="rId147" xr:uid="{00000000-0004-0000-0200-000092000000}"/>
    <hyperlink ref="G1139" r:id="rId148" xr:uid="{00000000-0004-0000-0200-000093000000}"/>
    <hyperlink ref="G1142" r:id="rId149" xr:uid="{00000000-0004-0000-0200-000094000000}"/>
    <hyperlink ref="G1151" r:id="rId150" xr:uid="{00000000-0004-0000-0200-000095000000}"/>
    <hyperlink ref="G1160" r:id="rId151" xr:uid="{00000000-0004-0000-0200-000096000000}"/>
    <hyperlink ref="G1171" r:id="rId152" xr:uid="{00000000-0004-0000-0200-000097000000}"/>
    <hyperlink ref="G1182" r:id="rId153" xr:uid="{00000000-0004-0000-0200-000098000000}"/>
    <hyperlink ref="G1190" r:id="rId154" xr:uid="{00000000-0004-0000-0200-000099000000}"/>
    <hyperlink ref="G1198" r:id="rId155" xr:uid="{00000000-0004-0000-0200-00009A000000}"/>
    <hyperlink ref="G1208" r:id="rId156" xr:uid="{00000000-0004-0000-0200-00009B000000}"/>
    <hyperlink ref="G1217" r:id="rId157" xr:uid="{00000000-0004-0000-0200-00009C000000}"/>
    <hyperlink ref="G1228" r:id="rId158" xr:uid="{00000000-0004-0000-0200-00009D000000}"/>
    <hyperlink ref="G1239" r:id="rId159" xr:uid="{00000000-0004-0000-0200-00009E000000}"/>
    <hyperlink ref="G1250" r:id="rId160" xr:uid="{00000000-0004-0000-0200-00009F000000}"/>
    <hyperlink ref="G1261" r:id="rId161" xr:uid="{00000000-0004-0000-0200-0000A0000000}"/>
    <hyperlink ref="G1272" r:id="rId162" xr:uid="{00000000-0004-0000-0200-0000A1000000}"/>
    <hyperlink ref="G1283" r:id="rId163" xr:uid="{00000000-0004-0000-0200-0000A2000000}"/>
    <hyperlink ref="G1291" r:id="rId164" xr:uid="{00000000-0004-0000-0200-0000A3000000}"/>
    <hyperlink ref="G1299" r:id="rId165" xr:uid="{00000000-0004-0000-0200-0000A4000000}"/>
    <hyperlink ref="G1307" r:id="rId166" xr:uid="{00000000-0004-0000-0200-0000A5000000}"/>
    <hyperlink ref="G1315" r:id="rId167" xr:uid="{00000000-0004-0000-0200-0000A6000000}"/>
    <hyperlink ref="G1323" r:id="rId168" xr:uid="{00000000-0004-0000-0200-0000A7000000}"/>
    <hyperlink ref="G1331" r:id="rId169" xr:uid="{00000000-0004-0000-0200-0000A8000000}"/>
    <hyperlink ref="G1339" r:id="rId170" xr:uid="{00000000-0004-0000-0200-0000A9000000}"/>
    <hyperlink ref="G1347" r:id="rId171" xr:uid="{00000000-0004-0000-0200-0000AA000000}"/>
    <hyperlink ref="G1355" r:id="rId172" xr:uid="{00000000-0004-0000-0200-0000AB000000}"/>
    <hyperlink ref="G1363" r:id="rId173" xr:uid="{00000000-0004-0000-0200-0000AC000000}"/>
    <hyperlink ref="G1371" r:id="rId174" xr:uid="{00000000-0004-0000-0200-0000AD000000}"/>
    <hyperlink ref="G1388" r:id="rId175" xr:uid="{00000000-0004-0000-0200-0000AE000000}"/>
    <hyperlink ref="G1396" r:id="rId176" xr:uid="{00000000-0004-0000-0200-0000AF000000}"/>
    <hyperlink ref="G1403" r:id="rId177" xr:uid="{00000000-0004-0000-0200-0000B0000000}"/>
    <hyperlink ref="G1425" r:id="rId178" xr:uid="{00000000-0004-0000-0200-0000B1000000}"/>
    <hyperlink ref="G1431" r:id="rId179" xr:uid="{00000000-0004-0000-0200-0000B2000000}"/>
    <hyperlink ref="G1437" r:id="rId180" xr:uid="{00000000-0004-0000-0200-0000B3000000}"/>
    <hyperlink ref="G1443" r:id="rId181" xr:uid="{00000000-0004-0000-0200-0000B4000000}"/>
    <hyperlink ref="G1449" r:id="rId182" xr:uid="{00000000-0004-0000-0200-0000B5000000}"/>
    <hyperlink ref="G1454" r:id="rId183" xr:uid="{00000000-0004-0000-0200-0000B6000000}"/>
    <hyperlink ref="G1463" r:id="rId184" xr:uid="{00000000-0004-0000-0200-0000B7000000}"/>
    <hyperlink ref="G1474" r:id="rId185" xr:uid="{00000000-0004-0000-0200-0000B8000000}"/>
    <hyperlink ref="G1485" r:id="rId186" xr:uid="{00000000-0004-0000-0200-0000B9000000}"/>
    <hyperlink ref="G1496" r:id="rId187" xr:uid="{00000000-0004-0000-0200-0000BA000000}"/>
    <hyperlink ref="G1507" r:id="rId188" xr:uid="{00000000-0004-0000-0200-0000BB000000}"/>
    <hyperlink ref="G1515" r:id="rId189" xr:uid="{00000000-0004-0000-0200-0000BC000000}"/>
    <hyperlink ref="G1523" r:id="rId190" xr:uid="{00000000-0004-0000-0200-0000BD000000}"/>
    <hyperlink ref="G1533" r:id="rId191" xr:uid="{00000000-0004-0000-0200-0000BE000000}"/>
    <hyperlink ref="G1543" r:id="rId192" xr:uid="{00000000-0004-0000-0200-0000BF000000}"/>
    <hyperlink ref="G1551" r:id="rId193" xr:uid="{00000000-0004-0000-0200-0000C0000000}"/>
    <hyperlink ref="G1561" r:id="rId194" xr:uid="{00000000-0004-0000-0200-0000C1000000}"/>
    <hyperlink ref="G1570" r:id="rId195" xr:uid="{00000000-0004-0000-0200-0000C2000000}"/>
    <hyperlink ref="G1581" r:id="rId196" xr:uid="{00000000-0004-0000-0200-0000C3000000}"/>
    <hyperlink ref="G1589" r:id="rId197" xr:uid="{00000000-0004-0000-0200-0000C4000000}"/>
    <hyperlink ref="G1600" r:id="rId198" xr:uid="{00000000-0004-0000-0200-0000C5000000}"/>
    <hyperlink ref="G1608" r:id="rId199" xr:uid="{00000000-0004-0000-0200-0000C6000000}"/>
    <hyperlink ref="G1618" r:id="rId200" xr:uid="{00000000-0004-0000-0200-0000C7000000}"/>
    <hyperlink ref="G1628" r:id="rId201" xr:uid="{00000000-0004-0000-0200-0000C8000000}"/>
    <hyperlink ref="G1638" r:id="rId202" xr:uid="{00000000-0004-0000-0200-0000C9000000}"/>
    <hyperlink ref="G1648" r:id="rId203" xr:uid="{00000000-0004-0000-0200-0000CA000000}"/>
    <hyperlink ref="G1659" r:id="rId204" xr:uid="{00000000-0004-0000-0200-0000CB000000}"/>
    <hyperlink ref="G1669" r:id="rId205" xr:uid="{00000000-0004-0000-0200-0000CC000000}"/>
    <hyperlink ref="G1682" r:id="rId206" xr:uid="{00000000-0004-0000-0200-0000CD000000}"/>
    <hyperlink ref="G1695" r:id="rId207" xr:uid="{00000000-0004-0000-0200-0000CE000000}"/>
    <hyperlink ref="G1710" r:id="rId208" xr:uid="{00000000-0004-0000-0200-0000CF000000}"/>
    <hyperlink ref="G1725" r:id="rId209" xr:uid="{00000000-0004-0000-0200-0000D0000000}"/>
    <hyperlink ref="G1739" r:id="rId210" xr:uid="{00000000-0004-0000-0200-0000D1000000}"/>
    <hyperlink ref="G1754" r:id="rId211" xr:uid="{00000000-0004-0000-0200-0000D2000000}"/>
    <hyperlink ref="G1769" r:id="rId212" xr:uid="{00000000-0004-0000-0200-0000D3000000}"/>
    <hyperlink ref="G1775" r:id="rId213" xr:uid="{00000000-0004-0000-0200-0000D4000000}"/>
    <hyperlink ref="G1781" r:id="rId214" xr:uid="{00000000-0004-0000-0200-0000D5000000}"/>
    <hyperlink ref="G1787" r:id="rId215" xr:uid="{00000000-0004-0000-0200-0000D6000000}"/>
    <hyperlink ref="G1793" r:id="rId216" xr:uid="{00000000-0004-0000-0200-0000D7000000}"/>
    <hyperlink ref="G1799" r:id="rId217" xr:uid="{00000000-0004-0000-0200-0000D8000000}"/>
    <hyperlink ref="G1805" r:id="rId218" xr:uid="{00000000-0004-0000-0200-0000D9000000}"/>
    <hyperlink ref="G1813" r:id="rId219" xr:uid="{00000000-0004-0000-0200-0000DA000000}"/>
    <hyperlink ref="G1819" r:id="rId220" xr:uid="{00000000-0004-0000-0200-0000DB000000}"/>
    <hyperlink ref="G1827" r:id="rId221" xr:uid="{00000000-0004-0000-0200-0000DC000000}"/>
    <hyperlink ref="G1834" r:id="rId222" xr:uid="{00000000-0004-0000-0200-0000DD000000}"/>
    <hyperlink ref="G1840" r:id="rId223" xr:uid="{00000000-0004-0000-0200-0000DE000000}"/>
    <hyperlink ref="D1846" r:id="rId224" xr:uid="{00000000-0004-0000-0200-0000DF000000}"/>
    <hyperlink ref="E1846" r:id="rId225" xr:uid="{00000000-0004-0000-0200-0000E0000000}"/>
    <hyperlink ref="D1850" r:id="rId226" xr:uid="{00000000-0004-0000-0200-0000E1000000}"/>
    <hyperlink ref="E1850" r:id="rId227" xr:uid="{00000000-0004-0000-0200-0000E2000000}"/>
    <hyperlink ref="D1854" r:id="rId228" xr:uid="{00000000-0004-0000-0200-0000E3000000}"/>
    <hyperlink ref="E1854" r:id="rId229" xr:uid="{00000000-0004-0000-0200-0000E4000000}"/>
    <hyperlink ref="D1864" r:id="rId230" xr:uid="{00000000-0004-0000-0200-0000E5000000}"/>
    <hyperlink ref="E1864" r:id="rId231" xr:uid="{00000000-0004-0000-0200-0000E6000000}"/>
    <hyperlink ref="D1874" r:id="rId232" xr:uid="{00000000-0004-0000-0200-0000E7000000}"/>
    <hyperlink ref="E1874" r:id="rId233" xr:uid="{00000000-0004-0000-0200-0000E8000000}"/>
    <hyperlink ref="D1884" r:id="rId234" xr:uid="{00000000-0004-0000-0200-0000E9000000}"/>
    <hyperlink ref="E1884" r:id="rId235" xr:uid="{00000000-0004-0000-0200-0000EA000000}"/>
    <hyperlink ref="D1888" r:id="rId236" xr:uid="{00000000-0004-0000-0200-0000EB000000}"/>
    <hyperlink ref="E1888" r:id="rId237" xr:uid="{00000000-0004-0000-0200-0000EC000000}"/>
    <hyperlink ref="D1892" r:id="rId238" xr:uid="{00000000-0004-0000-0200-0000ED000000}"/>
    <hyperlink ref="E1892" r:id="rId239" xr:uid="{00000000-0004-0000-0200-0000EE000000}"/>
    <hyperlink ref="D1896" r:id="rId240" xr:uid="{00000000-0004-0000-0200-0000EF000000}"/>
    <hyperlink ref="E1896" r:id="rId241" xr:uid="{00000000-0004-0000-0200-0000F0000000}"/>
    <hyperlink ref="D1902" r:id="rId242" xr:uid="{00000000-0004-0000-0200-0000F1000000}"/>
    <hyperlink ref="E1902" r:id="rId243" xr:uid="{00000000-0004-0000-0200-0000F2000000}"/>
    <hyperlink ref="D1908" r:id="rId244" xr:uid="{00000000-0004-0000-0200-0000F3000000}"/>
    <hyperlink ref="E1908" r:id="rId245" xr:uid="{00000000-0004-0000-0200-0000F4000000}"/>
    <hyperlink ref="D1914" r:id="rId246" xr:uid="{00000000-0004-0000-0200-0000F5000000}"/>
    <hyperlink ref="E1914" r:id="rId247" xr:uid="{00000000-0004-0000-0200-0000F6000000}"/>
    <hyperlink ref="D1920" r:id="rId248" xr:uid="{00000000-0004-0000-0200-0000F7000000}"/>
    <hyperlink ref="E1920" r:id="rId249" xr:uid="{00000000-0004-0000-0200-0000F8000000}"/>
    <hyperlink ref="D1926" r:id="rId250" xr:uid="{00000000-0004-0000-0200-0000F9000000}"/>
    <hyperlink ref="E1926" r:id="rId251" xr:uid="{00000000-0004-0000-0200-0000FA000000}"/>
    <hyperlink ref="D1932" r:id="rId252" xr:uid="{00000000-0004-0000-0200-0000FB000000}"/>
    <hyperlink ref="E1932" r:id="rId253" xr:uid="{00000000-0004-0000-0200-0000FC000000}"/>
    <hyperlink ref="D1938" r:id="rId254" xr:uid="{00000000-0004-0000-0200-0000FD000000}"/>
    <hyperlink ref="E1938" r:id="rId255" xr:uid="{00000000-0004-0000-0200-0000FE000000}"/>
    <hyperlink ref="D1944" r:id="rId256" xr:uid="{00000000-0004-0000-0200-0000FF000000}"/>
    <hyperlink ref="E1944" r:id="rId257" xr:uid="{00000000-0004-0000-0200-000000010000}"/>
    <hyperlink ref="D1950" r:id="rId258" xr:uid="{00000000-0004-0000-0200-000001010000}"/>
    <hyperlink ref="E1950" r:id="rId259" xr:uid="{00000000-0004-0000-0200-000002010000}"/>
    <hyperlink ref="D1956" r:id="rId260" xr:uid="{00000000-0004-0000-0200-000003010000}"/>
    <hyperlink ref="E1956" r:id="rId261" xr:uid="{00000000-0004-0000-0200-000004010000}"/>
    <hyperlink ref="D1962" r:id="rId262" xr:uid="{00000000-0004-0000-0200-000005010000}"/>
    <hyperlink ref="E1962" r:id="rId263" xr:uid="{00000000-0004-0000-0200-000006010000}"/>
    <hyperlink ref="D1967" r:id="rId264" xr:uid="{00000000-0004-0000-0200-000007010000}"/>
    <hyperlink ref="E1967" r:id="rId265" xr:uid="{00000000-0004-0000-0200-000008010000}"/>
    <hyperlink ref="D1972" r:id="rId266" xr:uid="{00000000-0004-0000-0200-000009010000}"/>
    <hyperlink ref="E1972" r:id="rId267" xr:uid="{00000000-0004-0000-0200-00000A010000}"/>
    <hyperlink ref="D1976" r:id="rId268" xr:uid="{00000000-0004-0000-0200-00000B010000}"/>
    <hyperlink ref="E1976" r:id="rId269" xr:uid="{00000000-0004-0000-0200-00000C010000}"/>
    <hyperlink ref="D1984" r:id="rId270" xr:uid="{00000000-0004-0000-0200-00000D010000}"/>
    <hyperlink ref="E1984" r:id="rId271" xr:uid="{00000000-0004-0000-0200-00000E010000}"/>
    <hyperlink ref="D1991" r:id="rId272" xr:uid="{00000000-0004-0000-0200-00000F010000}"/>
    <hyperlink ref="E1991" r:id="rId273" xr:uid="{00000000-0004-0000-0200-000010010000}"/>
    <hyperlink ref="D1998" r:id="rId274" xr:uid="{00000000-0004-0000-0200-000011010000}"/>
    <hyperlink ref="E1998" r:id="rId275" xr:uid="{00000000-0004-0000-0200-000012010000}"/>
    <hyperlink ref="D2005" r:id="rId276" xr:uid="{00000000-0004-0000-0200-000013010000}"/>
    <hyperlink ref="E2005" r:id="rId277" xr:uid="{00000000-0004-0000-0200-000014010000}"/>
    <hyperlink ref="D2012" r:id="rId278" xr:uid="{00000000-0004-0000-0200-000015010000}"/>
    <hyperlink ref="E2012" r:id="rId279" xr:uid="{00000000-0004-0000-0200-000016010000}"/>
    <hyperlink ref="D2019" r:id="rId280" xr:uid="{00000000-0004-0000-0200-000017010000}"/>
    <hyperlink ref="E2019" r:id="rId281" xr:uid="{00000000-0004-0000-0200-000018010000}"/>
    <hyperlink ref="D2025" r:id="rId282" xr:uid="{00000000-0004-0000-0200-000019010000}"/>
    <hyperlink ref="E2025" r:id="rId283" xr:uid="{00000000-0004-0000-0200-00001A010000}"/>
    <hyperlink ref="D2029" r:id="rId284" xr:uid="{00000000-0004-0000-0200-00001B010000}"/>
    <hyperlink ref="E2029" r:id="rId285" xr:uid="{00000000-0004-0000-0200-00001C010000}"/>
    <hyperlink ref="D2034" r:id="rId286" xr:uid="{00000000-0004-0000-0200-00001D010000}"/>
    <hyperlink ref="E2034" r:id="rId287" xr:uid="{00000000-0004-0000-0200-00001E010000}"/>
    <hyperlink ref="D2039" r:id="rId288" xr:uid="{00000000-0004-0000-0200-00001F010000}"/>
    <hyperlink ref="E2039" r:id="rId289" xr:uid="{00000000-0004-0000-0200-000020010000}"/>
    <hyperlink ref="D2045" r:id="rId290" xr:uid="{00000000-0004-0000-0200-000021010000}"/>
    <hyperlink ref="E2045" r:id="rId291" xr:uid="{00000000-0004-0000-0200-000022010000}"/>
    <hyperlink ref="D2051" r:id="rId292" xr:uid="{00000000-0004-0000-0200-000023010000}"/>
    <hyperlink ref="E2051" r:id="rId293" xr:uid="{00000000-0004-0000-0200-000024010000}"/>
    <hyperlink ref="D2057" r:id="rId294" xr:uid="{00000000-0004-0000-0200-000025010000}"/>
    <hyperlink ref="E2057" r:id="rId295" xr:uid="{00000000-0004-0000-0200-000026010000}"/>
    <hyperlink ref="D2063" r:id="rId296" xr:uid="{00000000-0004-0000-0200-000027010000}"/>
    <hyperlink ref="E2063" r:id="rId297" xr:uid="{00000000-0004-0000-0200-000028010000}"/>
    <hyperlink ref="D2069" r:id="rId298" xr:uid="{00000000-0004-0000-0200-000029010000}"/>
    <hyperlink ref="E2069" r:id="rId299" xr:uid="{00000000-0004-0000-0200-00002A010000}"/>
    <hyperlink ref="D2075" r:id="rId300" xr:uid="{00000000-0004-0000-0200-00002B010000}"/>
    <hyperlink ref="E2075" r:id="rId301" xr:uid="{00000000-0004-0000-0200-00002C010000}"/>
    <hyperlink ref="D2081" r:id="rId302" xr:uid="{00000000-0004-0000-0200-00002D010000}"/>
    <hyperlink ref="E2081" r:id="rId303" xr:uid="{00000000-0004-0000-0200-00002E010000}"/>
    <hyperlink ref="D2087" r:id="rId304" xr:uid="{00000000-0004-0000-0200-00002F010000}"/>
    <hyperlink ref="E2087" r:id="rId305" xr:uid="{00000000-0004-0000-0200-000030010000}"/>
    <hyperlink ref="D2093" r:id="rId306" xr:uid="{00000000-0004-0000-0200-000031010000}"/>
    <hyperlink ref="E2093" r:id="rId307" xr:uid="{00000000-0004-0000-0200-000032010000}"/>
    <hyperlink ref="D2099" r:id="rId308" xr:uid="{00000000-0004-0000-0200-000033010000}"/>
    <hyperlink ref="E2099" r:id="rId309" xr:uid="{00000000-0004-0000-0200-000034010000}"/>
    <hyperlink ref="D2105" r:id="rId310" xr:uid="{00000000-0004-0000-0200-000035010000}"/>
    <hyperlink ref="E2105" r:id="rId311" xr:uid="{00000000-0004-0000-0200-000036010000}"/>
    <hyperlink ref="D2141" r:id="rId312" xr:uid="{00000000-0004-0000-0200-000037010000}"/>
    <hyperlink ref="E2141" r:id="rId313" xr:uid="{00000000-0004-0000-0200-000038010000}"/>
    <hyperlink ref="D2146" r:id="rId314" xr:uid="{00000000-0004-0000-0200-000039010000}"/>
    <hyperlink ref="E2146" r:id="rId315" xr:uid="{00000000-0004-0000-0200-00003A010000}"/>
    <hyperlink ref="D2151" r:id="rId316" xr:uid="{00000000-0004-0000-0200-00003B010000}"/>
    <hyperlink ref="E2151" r:id="rId317" xr:uid="{00000000-0004-0000-0200-00003C010000}"/>
    <hyperlink ref="D2157" r:id="rId318" xr:uid="{00000000-0004-0000-0200-00003D010000}"/>
    <hyperlink ref="E2157" r:id="rId319" xr:uid="{00000000-0004-0000-0200-00003E010000}"/>
    <hyperlink ref="D2163" r:id="rId320" xr:uid="{00000000-0004-0000-0200-00003F010000}"/>
    <hyperlink ref="E2163" r:id="rId321" xr:uid="{00000000-0004-0000-0200-000040010000}"/>
    <hyperlink ref="D2169" r:id="rId322" xr:uid="{00000000-0004-0000-0200-000041010000}"/>
    <hyperlink ref="E2169" r:id="rId323" xr:uid="{00000000-0004-0000-0200-000042010000}"/>
    <hyperlink ref="D2175" r:id="rId324" xr:uid="{00000000-0004-0000-0200-000043010000}"/>
    <hyperlink ref="E2175" r:id="rId325" xr:uid="{00000000-0004-0000-0200-000044010000}"/>
    <hyperlink ref="D2181" r:id="rId326" xr:uid="{00000000-0004-0000-0200-000045010000}"/>
    <hyperlink ref="E2181" r:id="rId327" xr:uid="{00000000-0004-0000-0200-000046010000}"/>
    <hyperlink ref="D2187" r:id="rId328" xr:uid="{00000000-0004-0000-0200-000047010000}"/>
    <hyperlink ref="E2187" r:id="rId329" xr:uid="{00000000-0004-0000-0200-000048010000}"/>
    <hyperlink ref="D2193" r:id="rId330" xr:uid="{00000000-0004-0000-0200-000049010000}"/>
    <hyperlink ref="E2193" r:id="rId331" xr:uid="{00000000-0004-0000-0200-00004A010000}"/>
    <hyperlink ref="D2197" r:id="rId332" xr:uid="{00000000-0004-0000-0200-00004B010000}"/>
    <hyperlink ref="E2197" r:id="rId333" xr:uid="{00000000-0004-0000-0200-00004C010000}"/>
    <hyperlink ref="D2205" r:id="rId334" xr:uid="{00000000-0004-0000-0200-00004D010000}"/>
    <hyperlink ref="E2205" r:id="rId335" xr:uid="{00000000-0004-0000-0200-00004E010000}"/>
    <hyperlink ref="D2212" r:id="rId336" xr:uid="{00000000-0004-0000-0200-00004F010000}"/>
    <hyperlink ref="E2212" r:id="rId337" xr:uid="{00000000-0004-0000-0200-000050010000}"/>
    <hyperlink ref="D2219" r:id="rId338" xr:uid="{00000000-0004-0000-0200-000051010000}"/>
    <hyperlink ref="E2219" r:id="rId339" xr:uid="{00000000-0004-0000-0200-000052010000}"/>
    <hyperlink ref="D2225" r:id="rId340" xr:uid="{00000000-0004-0000-0200-000053010000}"/>
    <hyperlink ref="E2225" r:id="rId341" xr:uid="{00000000-0004-0000-0200-000054010000}"/>
    <hyperlink ref="D2231" r:id="rId342" xr:uid="{00000000-0004-0000-0200-000055010000}"/>
    <hyperlink ref="E2231" r:id="rId343" xr:uid="{00000000-0004-0000-0200-000056010000}"/>
    <hyperlink ref="D2237" r:id="rId344" xr:uid="{00000000-0004-0000-0200-000057010000}"/>
    <hyperlink ref="E2237" r:id="rId345" xr:uid="{00000000-0004-0000-0200-000058010000}"/>
    <hyperlink ref="D2243" r:id="rId346" xr:uid="{00000000-0004-0000-0200-000059010000}"/>
    <hyperlink ref="E2243" r:id="rId347" xr:uid="{00000000-0004-0000-0200-00005A010000}"/>
    <hyperlink ref="D2421" r:id="rId348" xr:uid="{00000000-0004-0000-0200-00005B010000}"/>
    <hyperlink ref="E2421" r:id="rId349" xr:uid="{00000000-0004-0000-0200-00005C010000}"/>
    <hyperlink ref="D2428" r:id="rId350" xr:uid="{00000000-0004-0000-0200-00005D010000}"/>
    <hyperlink ref="E2428" r:id="rId351" xr:uid="{00000000-0004-0000-0200-00005E010000}"/>
    <hyperlink ref="D2434" r:id="rId352" xr:uid="{00000000-0004-0000-0200-00005F010000}"/>
    <hyperlink ref="E2434" r:id="rId353" xr:uid="{00000000-0004-0000-0200-000060010000}"/>
    <hyperlink ref="D2440" r:id="rId354" xr:uid="{00000000-0004-0000-0200-000061010000}"/>
    <hyperlink ref="E2440" r:id="rId355" xr:uid="{00000000-0004-0000-0200-000062010000}"/>
    <hyperlink ref="D2451" r:id="rId356" xr:uid="{00000000-0004-0000-0200-000063010000}"/>
    <hyperlink ref="E2451" r:id="rId357" xr:uid="{00000000-0004-0000-0200-000064010000}"/>
    <hyperlink ref="D4656" r:id="rId358" xr:uid="{00000000-0004-0000-0200-000065010000}"/>
    <hyperlink ref="E4656" r:id="rId359" xr:uid="{00000000-0004-0000-0200-000066010000}"/>
    <hyperlink ref="D5400" r:id="rId360" xr:uid="{00000000-0004-0000-0200-000067010000}"/>
    <hyperlink ref="E5400" r:id="rId361" xr:uid="{00000000-0004-0000-0200-000068010000}"/>
    <hyperlink ref="D5403" r:id="rId362" xr:uid="{00000000-0004-0000-0200-000069010000}"/>
    <hyperlink ref="E5403" r:id="rId363" xr:uid="{00000000-0004-0000-0200-00006A010000}"/>
    <hyperlink ref="D5411" r:id="rId364" xr:uid="{00000000-0004-0000-0200-00006B010000}"/>
    <hyperlink ref="E5411" r:id="rId365" xr:uid="{00000000-0004-0000-0200-00006C010000}"/>
    <hyperlink ref="D5419" r:id="rId366" xr:uid="{00000000-0004-0000-0200-00006D010000}"/>
    <hyperlink ref="E5419" r:id="rId367" xr:uid="{00000000-0004-0000-0200-00006E010000}"/>
    <hyperlink ref="D5445" r:id="rId368" xr:uid="{00000000-0004-0000-0200-00006F010000}"/>
    <hyperlink ref="E5445" r:id="rId369" xr:uid="{00000000-0004-0000-0200-000070010000}"/>
  </hyperlinks>
  <pageMargins left="0.31496099999999999" right="0.31496099999999999" top="1.37795" bottom="0.78740200000000005" header="0.19685" footer="0.31496099999999999"/>
  <pageSetup scale="85" orientation="portrait"/>
  <drawing r:id="rId37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showGridLines="0" topLeftCell="A7" workbookViewId="0"/>
  </sheetViews>
  <sheetFormatPr defaultColWidth="10.85546875" defaultRowHeight="12.95" customHeight="1"/>
  <cols>
    <col min="1" max="1" width="11.42578125" style="5" customWidth="1"/>
    <col min="2" max="2" width="5.42578125" style="5" customWidth="1"/>
    <col min="3" max="3" width="49.7109375" style="5" customWidth="1"/>
    <col min="4" max="4" width="4" style="5" customWidth="1"/>
    <col min="5" max="5" width="4.85546875" style="5" customWidth="1"/>
    <col min="6" max="6" width="10.7109375" style="5" customWidth="1"/>
    <col min="7" max="7" width="7.140625" style="5" customWidth="1"/>
    <col min="8" max="10" width="8.85546875" style="5" customWidth="1"/>
    <col min="11" max="11" width="10.85546875" style="5" customWidth="1"/>
    <col min="12" max="16384" width="10.85546875" style="5"/>
  </cols>
  <sheetData>
    <row r="1" spans="1:10" ht="13.7" customHeight="1">
      <c r="A1" s="283" t="s">
        <v>1903</v>
      </c>
      <c r="B1" s="284"/>
      <c r="C1" s="284"/>
      <c r="D1" s="284"/>
      <c r="E1" s="284"/>
      <c r="F1" s="284"/>
      <c r="G1" s="284"/>
      <c r="H1" s="285"/>
      <c r="I1" s="285"/>
      <c r="J1" s="285"/>
    </row>
    <row r="2" spans="1:10" ht="13.7" customHeight="1">
      <c r="A2" s="283" t="s">
        <v>1904</v>
      </c>
      <c r="B2" s="284"/>
      <c r="C2" s="284"/>
      <c r="D2" s="284"/>
      <c r="E2" s="284"/>
      <c r="F2" s="284"/>
      <c r="G2" s="284"/>
      <c r="H2" s="285"/>
      <c r="I2" s="285"/>
      <c r="J2" s="285"/>
    </row>
    <row r="3" spans="1:10" ht="13.7" customHeight="1">
      <c r="A3" s="286"/>
      <c r="B3" s="286"/>
      <c r="C3" s="286"/>
      <c r="D3" s="286"/>
      <c r="E3" s="286"/>
      <c r="F3" s="286"/>
      <c r="G3" s="286"/>
      <c r="H3" s="285"/>
      <c r="I3" s="285"/>
      <c r="J3" s="285"/>
    </row>
    <row r="4" spans="1:10" ht="13.7" customHeight="1">
      <c r="A4" s="454" t="s">
        <v>29</v>
      </c>
      <c r="B4" s="456" t="s">
        <v>30</v>
      </c>
      <c r="C4" s="457"/>
      <c r="D4" s="458" t="s">
        <v>1905</v>
      </c>
      <c r="E4" s="459"/>
      <c r="F4" s="459"/>
      <c r="G4" s="288">
        <v>1</v>
      </c>
      <c r="H4" s="289"/>
      <c r="I4" s="285"/>
      <c r="J4" s="285"/>
    </row>
    <row r="5" spans="1:10" ht="13.7" customHeight="1">
      <c r="A5" s="455"/>
      <c r="B5" s="457"/>
      <c r="C5" s="457"/>
      <c r="D5" s="458" t="s">
        <v>1906</v>
      </c>
      <c r="E5" s="459"/>
      <c r="F5" s="459"/>
      <c r="G5" s="287" t="s">
        <v>19</v>
      </c>
      <c r="H5" s="289"/>
      <c r="I5" s="285"/>
      <c r="J5" s="285"/>
    </row>
    <row r="6" spans="1:10" ht="13.7" customHeight="1">
      <c r="A6" s="290" t="s">
        <v>1907</v>
      </c>
      <c r="B6" s="291" t="s">
        <v>1908</v>
      </c>
      <c r="C6" s="290" t="s">
        <v>442</v>
      </c>
      <c r="D6" s="290" t="s">
        <v>19</v>
      </c>
      <c r="E6" s="291" t="s">
        <v>20</v>
      </c>
      <c r="F6" s="290" t="s">
        <v>443</v>
      </c>
      <c r="G6" s="290" t="s">
        <v>444</v>
      </c>
      <c r="H6" s="289"/>
      <c r="I6" s="285"/>
      <c r="J6" s="285"/>
    </row>
    <row r="7" spans="1:10" ht="36" customHeight="1">
      <c r="A7" s="292" t="s">
        <v>12</v>
      </c>
      <c r="B7" s="293">
        <v>5928</v>
      </c>
      <c r="C7" s="294" t="s">
        <v>445</v>
      </c>
      <c r="D7" s="292" t="s">
        <v>446</v>
      </c>
      <c r="E7" s="295">
        <v>2.4</v>
      </c>
      <c r="F7" s="295">
        <v>292.7</v>
      </c>
      <c r="G7" s="296">
        <f>E7*F7</f>
        <v>702.4799999999999</v>
      </c>
      <c r="H7" s="289"/>
      <c r="I7" s="285"/>
      <c r="J7" s="285"/>
    </row>
    <row r="8" spans="1:10" ht="36" customHeight="1">
      <c r="A8" s="292" t="s">
        <v>12</v>
      </c>
      <c r="B8" s="293">
        <v>5930</v>
      </c>
      <c r="C8" s="294" t="s">
        <v>447</v>
      </c>
      <c r="D8" s="292" t="s">
        <v>448</v>
      </c>
      <c r="E8" s="295">
        <v>1.6</v>
      </c>
      <c r="F8" s="295">
        <v>50.38</v>
      </c>
      <c r="G8" s="296">
        <f>E8*F8</f>
        <v>80.608000000000004</v>
      </c>
      <c r="H8" s="289"/>
      <c r="I8" s="285"/>
      <c r="J8" s="285"/>
    </row>
    <row r="9" spans="1:10" ht="13.7" customHeight="1">
      <c r="A9" s="297"/>
      <c r="B9" s="298"/>
      <c r="C9" s="299"/>
      <c r="D9" s="300"/>
      <c r="E9" s="301"/>
      <c r="F9" s="301"/>
      <c r="G9" s="302"/>
      <c r="H9" s="289"/>
      <c r="I9" s="285"/>
      <c r="J9" s="285"/>
    </row>
    <row r="10" spans="1:10" ht="13.7" customHeight="1">
      <c r="A10" s="303"/>
      <c r="B10" s="304"/>
      <c r="C10" s="305"/>
      <c r="D10" s="460" t="s">
        <v>449</v>
      </c>
      <c r="E10" s="461"/>
      <c r="F10" s="462"/>
      <c r="G10" s="296">
        <f>14.93*E7+14.93*E8</f>
        <v>59.72</v>
      </c>
      <c r="H10" s="289"/>
      <c r="I10" s="285"/>
      <c r="J10" s="285"/>
    </row>
    <row r="11" spans="1:10" ht="13.7" customHeight="1">
      <c r="A11" s="306"/>
      <c r="B11" s="307"/>
      <c r="C11" s="308"/>
      <c r="D11" s="460" t="s">
        <v>450</v>
      </c>
      <c r="E11" s="461"/>
      <c r="F11" s="462"/>
      <c r="G11" s="296">
        <f>G10*0.8783</f>
        <v>52.452075999999998</v>
      </c>
      <c r="H11" s="289"/>
      <c r="I11" s="285"/>
      <c r="J11" s="285"/>
    </row>
    <row r="12" spans="1:10" ht="13.7" customHeight="1">
      <c r="A12" s="306"/>
      <c r="B12" s="307"/>
      <c r="C12" s="308"/>
      <c r="D12" s="450" t="s">
        <v>451</v>
      </c>
      <c r="E12" s="451"/>
      <c r="F12" s="451"/>
      <c r="G12" s="296">
        <f>G7+G10+G11</f>
        <v>814.65207599999997</v>
      </c>
      <c r="H12" s="289"/>
      <c r="I12" s="285"/>
      <c r="J12" s="285"/>
    </row>
    <row r="13" spans="1:10" ht="13.7" customHeight="1">
      <c r="A13" s="309"/>
      <c r="B13" s="284"/>
      <c r="C13" s="310"/>
      <c r="D13" s="450" t="s">
        <v>1909</v>
      </c>
      <c r="E13" s="451"/>
      <c r="F13" s="451"/>
      <c r="G13" s="311">
        <f>G12*0.2808</f>
        <v>228.75430294079999</v>
      </c>
      <c r="H13" s="289"/>
      <c r="I13" s="285"/>
      <c r="J13" s="285"/>
    </row>
    <row r="14" spans="1:10" ht="13.7" customHeight="1">
      <c r="A14" s="312"/>
      <c r="B14" s="286"/>
      <c r="C14" s="313"/>
      <c r="D14" s="452" t="s">
        <v>1910</v>
      </c>
      <c r="E14" s="453"/>
      <c r="F14" s="453"/>
      <c r="G14" s="314">
        <f>G13+G12</f>
        <v>1043.4063789407999</v>
      </c>
      <c r="H14" s="289"/>
      <c r="I14" s="285"/>
      <c r="J14" s="285"/>
    </row>
    <row r="15" spans="1:10" ht="13.7" customHeight="1">
      <c r="A15" s="315"/>
      <c r="B15" s="315"/>
      <c r="C15" s="315"/>
      <c r="D15" s="315"/>
      <c r="E15" s="315"/>
      <c r="F15" s="315"/>
      <c r="G15" s="315"/>
      <c r="H15" s="285"/>
      <c r="I15" s="285"/>
      <c r="J15" s="285"/>
    </row>
    <row r="16" spans="1:10" ht="13.7" customHeight="1">
      <c r="A16" s="284"/>
      <c r="B16" s="284"/>
      <c r="C16" s="284"/>
      <c r="D16" s="284"/>
      <c r="E16" s="284"/>
      <c r="F16" s="284"/>
      <c r="G16" s="284"/>
      <c r="H16" s="285"/>
      <c r="I16" s="285"/>
      <c r="J16" s="285"/>
    </row>
    <row r="17" spans="1:10" ht="13.7" customHeight="1">
      <c r="A17" s="286"/>
      <c r="B17" s="286"/>
      <c r="C17" s="286"/>
      <c r="D17" s="286"/>
      <c r="E17" s="286"/>
      <c r="F17" s="286"/>
      <c r="G17" s="286"/>
      <c r="H17" s="285"/>
      <c r="I17" s="285"/>
      <c r="J17" s="285"/>
    </row>
    <row r="18" spans="1:10" ht="13.7" customHeight="1">
      <c r="A18" s="454" t="s">
        <v>32</v>
      </c>
      <c r="B18" s="456" t="s">
        <v>33</v>
      </c>
      <c r="C18" s="457"/>
      <c r="D18" s="458" t="s">
        <v>1905</v>
      </c>
      <c r="E18" s="459"/>
      <c r="F18" s="459"/>
      <c r="G18" s="288">
        <v>1</v>
      </c>
      <c r="H18" s="289"/>
      <c r="I18" s="285"/>
      <c r="J18" s="285"/>
    </row>
    <row r="19" spans="1:10" ht="13.7" customHeight="1">
      <c r="A19" s="455"/>
      <c r="B19" s="457"/>
      <c r="C19" s="457"/>
      <c r="D19" s="458" t="s">
        <v>1906</v>
      </c>
      <c r="E19" s="459"/>
      <c r="F19" s="459"/>
      <c r="G19" s="287" t="s">
        <v>19</v>
      </c>
      <c r="H19" s="289"/>
      <c r="I19" s="285"/>
      <c r="J19" s="285"/>
    </row>
    <row r="20" spans="1:10" ht="13.7" customHeight="1">
      <c r="A20" s="290" t="s">
        <v>1907</v>
      </c>
      <c r="B20" s="291" t="s">
        <v>1908</v>
      </c>
      <c r="C20" s="290" t="s">
        <v>442</v>
      </c>
      <c r="D20" s="290" t="s">
        <v>19</v>
      </c>
      <c r="E20" s="291" t="s">
        <v>20</v>
      </c>
      <c r="F20" s="290" t="s">
        <v>443</v>
      </c>
      <c r="G20" s="290" t="s">
        <v>444</v>
      </c>
      <c r="H20" s="289"/>
      <c r="I20" s="285"/>
      <c r="J20" s="285"/>
    </row>
    <row r="21" spans="1:10" ht="36" customHeight="1">
      <c r="A21" s="292" t="s">
        <v>12</v>
      </c>
      <c r="B21" s="293">
        <v>5928</v>
      </c>
      <c r="C21" s="294" t="s">
        <v>445</v>
      </c>
      <c r="D21" s="292" t="s">
        <v>446</v>
      </c>
      <c r="E21" s="295">
        <v>2.4</v>
      </c>
      <c r="F21" s="295">
        <f>F7</f>
        <v>292.7</v>
      </c>
      <c r="G21" s="296">
        <f>E21*F21</f>
        <v>702.4799999999999</v>
      </c>
      <c r="H21" s="289"/>
      <c r="I21" s="285"/>
      <c r="J21" s="285"/>
    </row>
    <row r="22" spans="1:10" ht="36" customHeight="1">
      <c r="A22" s="292" t="s">
        <v>12</v>
      </c>
      <c r="B22" s="293">
        <v>5930</v>
      </c>
      <c r="C22" s="294" t="s">
        <v>447</v>
      </c>
      <c r="D22" s="292" t="s">
        <v>448</v>
      </c>
      <c r="E22" s="295">
        <v>1.6</v>
      </c>
      <c r="F22" s="295">
        <f>F8</f>
        <v>50.38</v>
      </c>
      <c r="G22" s="296">
        <f>E22*F22</f>
        <v>80.608000000000004</v>
      </c>
      <c r="H22" s="289"/>
      <c r="I22" s="285"/>
      <c r="J22" s="285"/>
    </row>
    <row r="23" spans="1:10" ht="13.7" customHeight="1">
      <c r="A23" s="297"/>
      <c r="B23" s="298"/>
      <c r="C23" s="299"/>
      <c r="D23" s="300"/>
      <c r="E23" s="301"/>
      <c r="F23" s="301"/>
      <c r="G23" s="302"/>
      <c r="H23" s="289"/>
      <c r="I23" s="285"/>
      <c r="J23" s="285"/>
    </row>
    <row r="24" spans="1:10" ht="13.7" customHeight="1">
      <c r="A24" s="303"/>
      <c r="B24" s="304"/>
      <c r="C24" s="305"/>
      <c r="D24" s="460" t="s">
        <v>449</v>
      </c>
      <c r="E24" s="461"/>
      <c r="F24" s="462"/>
      <c r="G24" s="296">
        <f>14.93*E21+14.93*E22</f>
        <v>59.72</v>
      </c>
      <c r="H24" s="289"/>
      <c r="I24" s="285"/>
      <c r="J24" s="285"/>
    </row>
    <row r="25" spans="1:10" ht="13.7" customHeight="1">
      <c r="A25" s="306"/>
      <c r="B25" s="307"/>
      <c r="C25" s="308"/>
      <c r="D25" s="460" t="s">
        <v>450</v>
      </c>
      <c r="E25" s="461"/>
      <c r="F25" s="462"/>
      <c r="G25" s="296">
        <f>G24*0.8783</f>
        <v>52.452075999999998</v>
      </c>
      <c r="H25" s="289"/>
      <c r="I25" s="285"/>
      <c r="J25" s="285"/>
    </row>
    <row r="26" spans="1:10" ht="13.7" customHeight="1">
      <c r="A26" s="306"/>
      <c r="B26" s="307"/>
      <c r="C26" s="308"/>
      <c r="D26" s="450" t="s">
        <v>451</v>
      </c>
      <c r="E26" s="451"/>
      <c r="F26" s="451"/>
      <c r="G26" s="296">
        <f>G21+G24+G25</f>
        <v>814.65207599999997</v>
      </c>
      <c r="H26" s="289"/>
      <c r="I26" s="285"/>
      <c r="J26" s="285"/>
    </row>
    <row r="27" spans="1:10" ht="13.7" customHeight="1">
      <c r="A27" s="309"/>
      <c r="B27" s="284"/>
      <c r="C27" s="310"/>
      <c r="D27" s="450" t="s">
        <v>1909</v>
      </c>
      <c r="E27" s="451"/>
      <c r="F27" s="451"/>
      <c r="G27" s="311">
        <f>G26*0.2808</f>
        <v>228.75430294079999</v>
      </c>
      <c r="H27" s="289"/>
      <c r="I27" s="285"/>
      <c r="J27" s="285"/>
    </row>
    <row r="28" spans="1:10" ht="13.7" customHeight="1">
      <c r="A28" s="312"/>
      <c r="B28" s="286"/>
      <c r="C28" s="313"/>
      <c r="D28" s="452" t="s">
        <v>1910</v>
      </c>
      <c r="E28" s="453"/>
      <c r="F28" s="453"/>
      <c r="G28" s="314">
        <f>G27+G26</f>
        <v>1043.4063789407999</v>
      </c>
      <c r="H28" s="289"/>
      <c r="I28" s="285"/>
      <c r="J28" s="285"/>
    </row>
  </sheetData>
  <mergeCells count="18">
    <mergeCell ref="D12:F12"/>
    <mergeCell ref="D13:F13"/>
    <mergeCell ref="D14:F14"/>
    <mergeCell ref="A4:A5"/>
    <mergeCell ref="B4:C5"/>
    <mergeCell ref="D4:F4"/>
    <mergeCell ref="D5:F5"/>
    <mergeCell ref="D10:F10"/>
    <mergeCell ref="D11:F11"/>
    <mergeCell ref="D26:F26"/>
    <mergeCell ref="D27:F27"/>
    <mergeCell ref="D28:F28"/>
    <mergeCell ref="A18:A19"/>
    <mergeCell ref="B18:C19"/>
    <mergeCell ref="D18:F18"/>
    <mergeCell ref="D19:F19"/>
    <mergeCell ref="D24:F24"/>
    <mergeCell ref="D25:F25"/>
  </mergeCells>
  <pageMargins left="0.31496099999999999" right="0.31496099999999999" top="1.37795" bottom="0.78740200000000005" header="0.19685" footer="0.31496099999999999"/>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showGridLines="0" workbookViewId="0"/>
  </sheetViews>
  <sheetFormatPr defaultColWidth="10.85546875" defaultRowHeight="12.95" customHeight="1"/>
  <cols>
    <col min="1" max="2" width="8.85546875" style="5" customWidth="1"/>
    <col min="3" max="3" width="50.7109375" style="5" customWidth="1"/>
    <col min="4" max="4" width="15.85546875" style="5" customWidth="1"/>
    <col min="5" max="5" width="8.85546875" style="5" customWidth="1"/>
    <col min="6" max="6" width="10.85546875" style="5" customWidth="1"/>
    <col min="7" max="16384" width="10.85546875" style="5"/>
  </cols>
  <sheetData>
    <row r="1" spans="1:5" ht="13.7" customHeight="1">
      <c r="A1" s="285"/>
      <c r="B1" s="285"/>
      <c r="C1" s="316"/>
      <c r="D1" s="316"/>
      <c r="E1" s="285"/>
    </row>
    <row r="2" spans="1:5" ht="13.7" customHeight="1">
      <c r="A2" s="285"/>
      <c r="B2" s="317"/>
      <c r="C2" s="463" t="s">
        <v>1912</v>
      </c>
      <c r="D2" s="464"/>
      <c r="E2" s="289"/>
    </row>
    <row r="3" spans="1:5" ht="13.7" customHeight="1">
      <c r="A3" s="285"/>
      <c r="B3" s="317"/>
      <c r="C3" s="318" t="s">
        <v>1913</v>
      </c>
      <c r="D3" s="319">
        <v>255925.2</v>
      </c>
      <c r="E3" s="289"/>
    </row>
    <row r="4" spans="1:5" ht="13.7" customHeight="1">
      <c r="A4" s="285"/>
      <c r="B4" s="317"/>
      <c r="C4" s="318" t="s">
        <v>1914</v>
      </c>
      <c r="D4" s="320">
        <v>151416.73000000001</v>
      </c>
      <c r="E4" s="289"/>
    </row>
    <row r="5" spans="1:5" ht="13.7" customHeight="1">
      <c r="A5" s="285"/>
      <c r="B5" s="317"/>
      <c r="C5" s="318" t="s">
        <v>1915</v>
      </c>
      <c r="D5" s="320">
        <v>139623.59</v>
      </c>
      <c r="E5" s="289"/>
    </row>
    <row r="6" spans="1:5" ht="13.7" customHeight="1">
      <c r="A6" s="285"/>
      <c r="B6" s="317"/>
      <c r="C6" s="321" t="s">
        <v>1916</v>
      </c>
      <c r="D6" s="322">
        <f>SUM(D3:D5)</f>
        <v>546965.52</v>
      </c>
      <c r="E6" s="289"/>
    </row>
    <row r="7" spans="1:5" ht="13.7" customHeight="1">
      <c r="A7" s="285"/>
      <c r="B7" s="285"/>
      <c r="C7" s="323"/>
      <c r="D7" s="324"/>
      <c r="E7" s="285"/>
    </row>
    <row r="8" spans="1:5" ht="13.7" customHeight="1">
      <c r="A8" s="285"/>
      <c r="B8" s="285"/>
      <c r="C8" s="316"/>
      <c r="D8" s="316"/>
      <c r="E8" s="285"/>
    </row>
    <row r="9" spans="1:5" ht="13.7" customHeight="1">
      <c r="A9" s="285"/>
      <c r="B9" s="317"/>
      <c r="C9" s="463" t="s">
        <v>1917</v>
      </c>
      <c r="D9" s="464"/>
      <c r="E9" s="289"/>
    </row>
    <row r="10" spans="1:5" ht="13.7" customHeight="1">
      <c r="A10" s="285"/>
      <c r="B10" s="317"/>
      <c r="C10" s="318" t="s">
        <v>1918</v>
      </c>
      <c r="D10" s="319">
        <f>ATA_SERVIÇOS_ATUALIZADA_AGOST!J809</f>
        <v>8305527.8789999969</v>
      </c>
      <c r="E10" s="289"/>
    </row>
    <row r="11" spans="1:5" ht="13.7" customHeight="1">
      <c r="A11" s="285"/>
      <c r="B11" s="317"/>
      <c r="C11" s="321" t="s">
        <v>1919</v>
      </c>
      <c r="D11" s="322">
        <f>D10</f>
        <v>8305527.8789999969</v>
      </c>
      <c r="E11" s="289"/>
    </row>
    <row r="12" spans="1:5" ht="13.7" customHeight="1">
      <c r="A12" s="285"/>
      <c r="B12" s="285"/>
      <c r="C12" s="324"/>
      <c r="D12" s="324"/>
      <c r="E12" s="285"/>
    </row>
    <row r="13" spans="1:5" ht="13.7" customHeight="1">
      <c r="A13" s="285"/>
      <c r="B13" s="285"/>
      <c r="C13" s="316"/>
      <c r="D13" s="316"/>
      <c r="E13" s="285"/>
    </row>
    <row r="14" spans="1:5" ht="13.7" customHeight="1">
      <c r="A14" s="285"/>
      <c r="B14" s="317"/>
      <c r="C14" s="463" t="s">
        <v>1920</v>
      </c>
      <c r="D14" s="464"/>
      <c r="E14" s="289"/>
    </row>
    <row r="15" spans="1:5" ht="13.7" customHeight="1">
      <c r="A15" s="285"/>
      <c r="B15" s="317"/>
      <c r="C15" s="325" t="s">
        <v>1921</v>
      </c>
      <c r="D15" s="319">
        <f>D6</f>
        <v>546965.52</v>
      </c>
      <c r="E15" s="289"/>
    </row>
    <row r="16" spans="1:5" ht="13.7" customHeight="1">
      <c r="A16" s="285"/>
      <c r="B16" s="317"/>
      <c r="C16" s="325" t="s">
        <v>1919</v>
      </c>
      <c r="D16" s="319">
        <f>D11</f>
        <v>8305527.8789999969</v>
      </c>
      <c r="E16" s="289"/>
    </row>
    <row r="17" spans="1:5" ht="13.7" customHeight="1">
      <c r="A17" s="285"/>
      <c r="B17" s="317"/>
      <c r="C17" s="325" t="s">
        <v>1922</v>
      </c>
      <c r="D17" s="326">
        <f>SUM(D15:D16)</f>
        <v>8852493.3989999965</v>
      </c>
      <c r="E17" s="289"/>
    </row>
  </sheetData>
  <mergeCells count="3">
    <mergeCell ref="C2:D2"/>
    <mergeCell ref="C9:D9"/>
    <mergeCell ref="C14:D14"/>
  </mergeCell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7"/>
  <sheetViews>
    <sheetView showGridLines="0" workbookViewId="0">
      <selection sqref="A1:B1"/>
    </sheetView>
  </sheetViews>
  <sheetFormatPr defaultColWidth="10.85546875" defaultRowHeight="12.95" customHeight="1"/>
  <cols>
    <col min="1" max="1" width="11.140625" style="5" customWidth="1"/>
    <col min="2" max="2" width="12.28515625" style="5" customWidth="1"/>
    <col min="3" max="3" width="51.42578125" style="5" customWidth="1"/>
    <col min="4" max="4" width="7.140625" style="5" customWidth="1"/>
    <col min="5" max="5" width="10.28515625" style="5" customWidth="1"/>
    <col min="6" max="6" width="9.140625" style="5" customWidth="1"/>
    <col min="7" max="7" width="11" style="5" customWidth="1"/>
    <col min="8" max="8" width="8.85546875" style="5" customWidth="1"/>
    <col min="9" max="9" width="10.42578125" style="5" customWidth="1"/>
    <col min="10" max="10" width="10.85546875" style="5" customWidth="1"/>
    <col min="11" max="16384" width="10.85546875" style="5"/>
  </cols>
  <sheetData>
    <row r="1" spans="1:9" ht="14.1" customHeight="1">
      <c r="A1" s="465" t="s">
        <v>1924</v>
      </c>
      <c r="B1" s="467"/>
      <c r="C1" s="327" t="s">
        <v>481</v>
      </c>
      <c r="D1" s="328" t="s">
        <v>464</v>
      </c>
      <c r="E1" s="328" t="s">
        <v>1925</v>
      </c>
      <c r="F1" s="328" t="s">
        <v>28</v>
      </c>
      <c r="G1" s="329">
        <f>G21</f>
        <v>21.34</v>
      </c>
      <c r="H1" s="330"/>
      <c r="I1" s="331"/>
    </row>
    <row r="2" spans="1:9" ht="14.1" customHeight="1">
      <c r="A2" s="332" t="s">
        <v>1926</v>
      </c>
      <c r="B2" s="332" t="s">
        <v>1927</v>
      </c>
      <c r="C2" s="333" t="s">
        <v>1928</v>
      </c>
      <c r="D2" s="334" t="s">
        <v>1906</v>
      </c>
      <c r="E2" s="334" t="s">
        <v>1929</v>
      </c>
      <c r="F2" s="334" t="s">
        <v>1930</v>
      </c>
      <c r="G2" s="334" t="s">
        <v>1931</v>
      </c>
      <c r="H2" s="330"/>
      <c r="I2" s="285"/>
    </row>
    <row r="3" spans="1:9" ht="14.1" customHeight="1">
      <c r="A3" s="335" t="s">
        <v>1932</v>
      </c>
      <c r="B3" s="336">
        <v>34794</v>
      </c>
      <c r="C3" s="337" t="s">
        <v>1933</v>
      </c>
      <c r="D3" s="338" t="s">
        <v>464</v>
      </c>
      <c r="E3" s="339">
        <v>1</v>
      </c>
      <c r="F3" s="340">
        <v>15.31</v>
      </c>
      <c r="G3" s="340">
        <f t="shared" ref="G3:G11" si="0">ROUND(E3*F3,2)</f>
        <v>15.31</v>
      </c>
      <c r="H3" s="330"/>
      <c r="I3" s="285"/>
    </row>
    <row r="4" spans="1:9" ht="13.7" customHeight="1">
      <c r="A4" s="338" t="s">
        <v>1932</v>
      </c>
      <c r="B4" s="341">
        <v>37370</v>
      </c>
      <c r="C4" s="337" t="s">
        <v>1934</v>
      </c>
      <c r="D4" s="338" t="s">
        <v>464</v>
      </c>
      <c r="E4" s="339">
        <v>1</v>
      </c>
      <c r="F4" s="340">
        <v>0.01</v>
      </c>
      <c r="G4" s="340">
        <f t="shared" si="0"/>
        <v>0.01</v>
      </c>
      <c r="H4" s="330"/>
      <c r="I4" s="285"/>
    </row>
    <row r="5" spans="1:9" ht="13.7" customHeight="1">
      <c r="A5" s="338" t="s">
        <v>1932</v>
      </c>
      <c r="B5" s="341">
        <v>37371</v>
      </c>
      <c r="C5" s="337" t="s">
        <v>1935</v>
      </c>
      <c r="D5" s="338" t="s">
        <v>464</v>
      </c>
      <c r="E5" s="339">
        <v>1</v>
      </c>
      <c r="F5" s="340">
        <v>0.56999999999999995</v>
      </c>
      <c r="G5" s="340">
        <f t="shared" si="0"/>
        <v>0.56999999999999995</v>
      </c>
      <c r="H5" s="330"/>
      <c r="I5" s="285"/>
    </row>
    <row r="6" spans="1:9" ht="13.7" customHeight="1">
      <c r="A6" s="338" t="s">
        <v>1932</v>
      </c>
      <c r="B6" s="341">
        <v>37372</v>
      </c>
      <c r="C6" s="337" t="s">
        <v>1936</v>
      </c>
      <c r="D6" s="338" t="s">
        <v>464</v>
      </c>
      <c r="E6" s="339">
        <v>1</v>
      </c>
      <c r="F6" s="340">
        <v>0.81</v>
      </c>
      <c r="G6" s="340">
        <f t="shared" si="0"/>
        <v>0.81</v>
      </c>
      <c r="H6" s="330"/>
      <c r="I6" s="285"/>
    </row>
    <row r="7" spans="1:9" ht="13.7" customHeight="1">
      <c r="A7" s="338" t="s">
        <v>1932</v>
      </c>
      <c r="B7" s="341">
        <v>37373</v>
      </c>
      <c r="C7" s="337" t="s">
        <v>1937</v>
      </c>
      <c r="D7" s="338" t="s">
        <v>464</v>
      </c>
      <c r="E7" s="339">
        <v>1</v>
      </c>
      <c r="F7" s="340">
        <v>0.01</v>
      </c>
      <c r="G7" s="340">
        <f t="shared" si="0"/>
        <v>0.01</v>
      </c>
      <c r="H7" s="330"/>
      <c r="I7" s="285"/>
    </row>
    <row r="8" spans="1:9" ht="24" customHeight="1">
      <c r="A8" s="338" t="s">
        <v>1932</v>
      </c>
      <c r="B8" s="341">
        <v>43460</v>
      </c>
      <c r="C8" s="337" t="s">
        <v>1938</v>
      </c>
      <c r="D8" s="338" t="s">
        <v>464</v>
      </c>
      <c r="E8" s="339">
        <v>1</v>
      </c>
      <c r="F8" s="340">
        <v>0.78</v>
      </c>
      <c r="G8" s="340">
        <f t="shared" si="0"/>
        <v>0.78</v>
      </c>
      <c r="H8" s="330"/>
      <c r="I8" s="285"/>
    </row>
    <row r="9" spans="1:9" ht="13.7" customHeight="1">
      <c r="A9" s="338" t="s">
        <v>1932</v>
      </c>
      <c r="B9" s="341">
        <v>43484</v>
      </c>
      <c r="C9" s="337" t="s">
        <v>1939</v>
      </c>
      <c r="D9" s="338" t="s">
        <v>464</v>
      </c>
      <c r="E9" s="339">
        <v>1</v>
      </c>
      <c r="F9" s="340">
        <v>1.07</v>
      </c>
      <c r="G9" s="340">
        <f t="shared" si="0"/>
        <v>1.07</v>
      </c>
      <c r="H9" s="330"/>
      <c r="I9" s="285"/>
    </row>
    <row r="10" spans="1:9" ht="13.7" customHeight="1">
      <c r="A10" s="338" t="s">
        <v>1940</v>
      </c>
      <c r="B10" s="342"/>
      <c r="C10" s="337" t="s">
        <v>1941</v>
      </c>
      <c r="D10" s="338" t="s">
        <v>464</v>
      </c>
      <c r="E10" s="339">
        <v>0.2</v>
      </c>
      <c r="F10" s="340">
        <v>13.9</v>
      </c>
      <c r="G10" s="340">
        <f t="shared" si="0"/>
        <v>2.78</v>
      </c>
      <c r="H10" s="330"/>
      <c r="I10" s="285"/>
    </row>
    <row r="11" spans="1:9" ht="14.1" customHeight="1">
      <c r="A11" s="343" t="s">
        <v>1940</v>
      </c>
      <c r="B11" s="344"/>
      <c r="C11" s="345" t="s">
        <v>1942</v>
      </c>
      <c r="D11" s="343" t="s">
        <v>464</v>
      </c>
      <c r="E11" s="346"/>
      <c r="F11" s="347">
        <v>13.9</v>
      </c>
      <c r="G11" s="347">
        <f t="shared" si="0"/>
        <v>0</v>
      </c>
      <c r="H11" s="330"/>
      <c r="I11" s="285"/>
    </row>
    <row r="12" spans="1:9" ht="14.1" customHeight="1">
      <c r="A12" s="348"/>
      <c r="B12" s="349"/>
      <c r="C12" s="349"/>
      <c r="D12" s="350"/>
      <c r="E12" s="351"/>
      <c r="F12" s="352" t="s">
        <v>1943</v>
      </c>
      <c r="G12" s="353">
        <f>ROUND(SUM(G3:G11),2)</f>
        <v>21.34</v>
      </c>
      <c r="H12" s="330"/>
      <c r="I12" s="285"/>
    </row>
    <row r="13" spans="1:9" ht="14.1" customHeight="1">
      <c r="A13" s="332" t="s">
        <v>1926</v>
      </c>
      <c r="B13" s="332" t="s">
        <v>1927</v>
      </c>
      <c r="C13" s="333" t="s">
        <v>1944</v>
      </c>
      <c r="D13" s="334" t="s">
        <v>1906</v>
      </c>
      <c r="E13" s="334" t="s">
        <v>1929</v>
      </c>
      <c r="F13" s="334" t="s">
        <v>1930</v>
      </c>
      <c r="G13" s="334" t="s">
        <v>1931</v>
      </c>
      <c r="H13" s="330"/>
      <c r="I13" s="285"/>
    </row>
    <row r="14" spans="1:9" ht="14.1" customHeight="1">
      <c r="A14" s="335"/>
      <c r="B14" s="354"/>
      <c r="C14" s="355"/>
      <c r="D14" s="356"/>
      <c r="E14" s="357"/>
      <c r="F14" s="340"/>
      <c r="G14" s="340"/>
      <c r="H14" s="330"/>
      <c r="I14" s="285"/>
    </row>
    <row r="15" spans="1:9" ht="14.1" customHeight="1">
      <c r="A15" s="343"/>
      <c r="B15" s="344"/>
      <c r="C15" s="358"/>
      <c r="D15" s="359"/>
      <c r="E15" s="360"/>
      <c r="F15" s="347"/>
      <c r="G15" s="347"/>
      <c r="H15" s="330"/>
      <c r="I15" s="285"/>
    </row>
    <row r="16" spans="1:9" ht="14.1" customHeight="1">
      <c r="A16" s="348"/>
      <c r="B16" s="349"/>
      <c r="C16" s="349"/>
      <c r="D16" s="350"/>
      <c r="E16" s="351"/>
      <c r="F16" s="352" t="s">
        <v>1945</v>
      </c>
      <c r="G16" s="353">
        <f>ROUND(SUM(G14:G15),2)</f>
        <v>0</v>
      </c>
      <c r="H16" s="330"/>
      <c r="I16" s="285"/>
    </row>
    <row r="17" spans="1:9" ht="14.1" customHeight="1">
      <c r="A17" s="332" t="s">
        <v>1926</v>
      </c>
      <c r="B17" s="332" t="s">
        <v>1927</v>
      </c>
      <c r="C17" s="333" t="s">
        <v>1946</v>
      </c>
      <c r="D17" s="334" t="s">
        <v>1906</v>
      </c>
      <c r="E17" s="334" t="s">
        <v>1929</v>
      </c>
      <c r="F17" s="334" t="s">
        <v>1930</v>
      </c>
      <c r="G17" s="334" t="s">
        <v>1931</v>
      </c>
      <c r="H17" s="330"/>
      <c r="I17" s="285"/>
    </row>
    <row r="18" spans="1:9" ht="14.1" customHeight="1">
      <c r="A18" s="335"/>
      <c r="B18" s="354"/>
      <c r="C18" s="355"/>
      <c r="D18" s="356"/>
      <c r="E18" s="361"/>
      <c r="F18" s="340"/>
      <c r="G18" s="340">
        <f>TRUNC(E18*F18,2)</f>
        <v>0</v>
      </c>
      <c r="H18" s="330"/>
      <c r="I18" s="285"/>
    </row>
    <row r="19" spans="1:9" ht="14.1" customHeight="1">
      <c r="A19" s="344"/>
      <c r="B19" s="344"/>
      <c r="C19" s="358"/>
      <c r="D19" s="359"/>
      <c r="E19" s="362"/>
      <c r="F19" s="359"/>
      <c r="G19" s="347">
        <f>ROUND(E19*F19,2)</f>
        <v>0</v>
      </c>
      <c r="H19" s="330"/>
      <c r="I19" s="285"/>
    </row>
    <row r="20" spans="1:9" ht="14.1" customHeight="1">
      <c r="A20" s="363"/>
      <c r="B20" s="364"/>
      <c r="C20" s="364"/>
      <c r="D20" s="365"/>
      <c r="E20" s="366"/>
      <c r="F20" s="367" t="s">
        <v>1947</v>
      </c>
      <c r="G20" s="353">
        <f>ROUND(SUM(G18:G19),2)</f>
        <v>0</v>
      </c>
      <c r="H20" s="330"/>
      <c r="I20" s="285"/>
    </row>
    <row r="21" spans="1:9" ht="14.1" customHeight="1">
      <c r="A21" s="368"/>
      <c r="B21" s="369"/>
      <c r="C21" s="370"/>
      <c r="D21" s="371"/>
      <c r="E21" s="371"/>
      <c r="F21" s="372" t="s">
        <v>1948</v>
      </c>
      <c r="G21" s="373">
        <f>ROUND(SUM(G12,G16,G20),2)</f>
        <v>21.34</v>
      </c>
      <c r="H21" s="330"/>
      <c r="I21" s="285"/>
    </row>
    <row r="22" spans="1:9" ht="14.1" customHeight="1">
      <c r="A22" s="374"/>
      <c r="B22" s="374"/>
      <c r="C22" s="375"/>
      <c r="D22" s="374"/>
      <c r="E22" s="374"/>
      <c r="F22" s="374"/>
      <c r="G22" s="374"/>
      <c r="H22" s="285"/>
      <c r="I22" s="285"/>
    </row>
    <row r="23" spans="1:9" ht="14.1" customHeight="1">
      <c r="A23" s="465" t="s">
        <v>1949</v>
      </c>
      <c r="B23" s="468"/>
      <c r="C23" s="327" t="s">
        <v>482</v>
      </c>
      <c r="D23" s="328" t="s">
        <v>464</v>
      </c>
      <c r="E23" s="328" t="s">
        <v>1925</v>
      </c>
      <c r="F23" s="328" t="s">
        <v>28</v>
      </c>
      <c r="G23" s="329">
        <f>G43</f>
        <v>17.39</v>
      </c>
      <c r="H23" s="330"/>
      <c r="I23" s="285"/>
    </row>
    <row r="24" spans="1:9" ht="14.1" customHeight="1">
      <c r="A24" s="332" t="s">
        <v>1926</v>
      </c>
      <c r="B24" s="332" t="s">
        <v>1927</v>
      </c>
      <c r="C24" s="333" t="s">
        <v>1928</v>
      </c>
      <c r="D24" s="334" t="s">
        <v>1906</v>
      </c>
      <c r="E24" s="334" t="s">
        <v>1929</v>
      </c>
      <c r="F24" s="334" t="s">
        <v>1930</v>
      </c>
      <c r="G24" s="334" t="s">
        <v>1931</v>
      </c>
      <c r="H24" s="330"/>
      <c r="I24" s="285"/>
    </row>
    <row r="25" spans="1:9" ht="14.1" customHeight="1">
      <c r="A25" s="335" t="s">
        <v>1932</v>
      </c>
      <c r="B25" s="336">
        <v>251</v>
      </c>
      <c r="C25" s="337" t="s">
        <v>1950</v>
      </c>
      <c r="D25" s="338" t="s">
        <v>464</v>
      </c>
      <c r="E25" s="339">
        <v>1</v>
      </c>
      <c r="F25" s="340">
        <v>11.78</v>
      </c>
      <c r="G25" s="340">
        <f t="shared" ref="G25:G33" si="1">ROUND(E25*F25,2)</f>
        <v>11.78</v>
      </c>
      <c r="H25" s="330"/>
      <c r="I25" s="285"/>
    </row>
    <row r="26" spans="1:9" ht="13.7" customHeight="1">
      <c r="A26" s="338" t="s">
        <v>1932</v>
      </c>
      <c r="B26" s="341">
        <v>37370</v>
      </c>
      <c r="C26" s="337" t="s">
        <v>1934</v>
      </c>
      <c r="D26" s="338" t="s">
        <v>464</v>
      </c>
      <c r="E26" s="339">
        <v>1</v>
      </c>
      <c r="F26" s="340">
        <v>0.01</v>
      </c>
      <c r="G26" s="340">
        <f t="shared" si="1"/>
        <v>0.01</v>
      </c>
      <c r="H26" s="330"/>
      <c r="I26" s="285"/>
    </row>
    <row r="27" spans="1:9" ht="13.7" customHeight="1">
      <c r="A27" s="338" t="s">
        <v>1932</v>
      </c>
      <c r="B27" s="341">
        <v>37371</v>
      </c>
      <c r="C27" s="337" t="s">
        <v>1935</v>
      </c>
      <c r="D27" s="338" t="s">
        <v>464</v>
      </c>
      <c r="E27" s="339">
        <v>1</v>
      </c>
      <c r="F27" s="340">
        <v>0.56999999999999995</v>
      </c>
      <c r="G27" s="340">
        <f t="shared" si="1"/>
        <v>0.56999999999999995</v>
      </c>
      <c r="H27" s="330"/>
      <c r="I27" s="285"/>
    </row>
    <row r="28" spans="1:9" ht="13.7" customHeight="1">
      <c r="A28" s="338" t="s">
        <v>1932</v>
      </c>
      <c r="B28" s="341">
        <v>37372</v>
      </c>
      <c r="C28" s="337" t="s">
        <v>1936</v>
      </c>
      <c r="D28" s="338" t="s">
        <v>464</v>
      </c>
      <c r="E28" s="339">
        <v>1</v>
      </c>
      <c r="F28" s="340">
        <v>0.81</v>
      </c>
      <c r="G28" s="340">
        <f t="shared" si="1"/>
        <v>0.81</v>
      </c>
      <c r="H28" s="330"/>
      <c r="I28" s="285"/>
    </row>
    <row r="29" spans="1:9" ht="13.7" customHeight="1">
      <c r="A29" s="338" t="s">
        <v>1932</v>
      </c>
      <c r="B29" s="341">
        <v>37373</v>
      </c>
      <c r="C29" s="337" t="s">
        <v>1937</v>
      </c>
      <c r="D29" s="338" t="s">
        <v>464</v>
      </c>
      <c r="E29" s="339">
        <v>1</v>
      </c>
      <c r="F29" s="340">
        <v>0.01</v>
      </c>
      <c r="G29" s="340">
        <f t="shared" si="1"/>
        <v>0.01</v>
      </c>
      <c r="H29" s="330"/>
      <c r="I29" s="285"/>
    </row>
    <row r="30" spans="1:9" ht="24" customHeight="1">
      <c r="A30" s="338" t="s">
        <v>1932</v>
      </c>
      <c r="B30" s="341">
        <v>43460</v>
      </c>
      <c r="C30" s="337" t="s">
        <v>1938</v>
      </c>
      <c r="D30" s="338" t="s">
        <v>464</v>
      </c>
      <c r="E30" s="339">
        <v>1</v>
      </c>
      <c r="F30" s="340">
        <v>0.78</v>
      </c>
      <c r="G30" s="340">
        <f t="shared" si="1"/>
        <v>0.78</v>
      </c>
      <c r="H30" s="330"/>
      <c r="I30" s="285"/>
    </row>
    <row r="31" spans="1:9" ht="13.7" customHeight="1">
      <c r="A31" s="338" t="s">
        <v>1932</v>
      </c>
      <c r="B31" s="341">
        <v>43484</v>
      </c>
      <c r="C31" s="337" t="s">
        <v>1939</v>
      </c>
      <c r="D31" s="338" t="s">
        <v>464</v>
      </c>
      <c r="E31" s="339">
        <v>1</v>
      </c>
      <c r="F31" s="340">
        <v>1.07</v>
      </c>
      <c r="G31" s="340">
        <f t="shared" si="1"/>
        <v>1.07</v>
      </c>
      <c r="H31" s="330"/>
      <c r="I31" s="285"/>
    </row>
    <row r="32" spans="1:9" ht="13.7" customHeight="1">
      <c r="A32" s="338" t="s">
        <v>1940</v>
      </c>
      <c r="B32" s="342"/>
      <c r="C32" s="337" t="s">
        <v>1941</v>
      </c>
      <c r="D32" s="338" t="s">
        <v>464</v>
      </c>
      <c r="E32" s="339">
        <v>0.2</v>
      </c>
      <c r="F32" s="340">
        <v>11.78</v>
      </c>
      <c r="G32" s="340">
        <f t="shared" si="1"/>
        <v>2.36</v>
      </c>
      <c r="H32" s="330"/>
      <c r="I32" s="285"/>
    </row>
    <row r="33" spans="1:9" ht="14.1" customHeight="1">
      <c r="A33" s="343" t="s">
        <v>1940</v>
      </c>
      <c r="B33" s="344"/>
      <c r="C33" s="345" t="s">
        <v>1942</v>
      </c>
      <c r="D33" s="343" t="s">
        <v>464</v>
      </c>
      <c r="E33" s="346"/>
      <c r="F33" s="347">
        <v>11.78</v>
      </c>
      <c r="G33" s="347">
        <f t="shared" si="1"/>
        <v>0</v>
      </c>
      <c r="H33" s="330"/>
      <c r="I33" s="285"/>
    </row>
    <row r="34" spans="1:9" ht="14.1" customHeight="1">
      <c r="A34" s="348"/>
      <c r="B34" s="349"/>
      <c r="C34" s="349"/>
      <c r="D34" s="350"/>
      <c r="E34" s="351"/>
      <c r="F34" s="352" t="s">
        <v>1943</v>
      </c>
      <c r="G34" s="353">
        <f>ROUND(SUM(G25:G33),2)</f>
        <v>17.39</v>
      </c>
      <c r="H34" s="330"/>
      <c r="I34" s="285"/>
    </row>
    <row r="35" spans="1:9" ht="14.1" customHeight="1">
      <c r="A35" s="332" t="s">
        <v>1926</v>
      </c>
      <c r="B35" s="332" t="s">
        <v>1927</v>
      </c>
      <c r="C35" s="333" t="s">
        <v>1944</v>
      </c>
      <c r="D35" s="334" t="s">
        <v>1906</v>
      </c>
      <c r="E35" s="334" t="s">
        <v>1929</v>
      </c>
      <c r="F35" s="334" t="s">
        <v>1930</v>
      </c>
      <c r="G35" s="334" t="s">
        <v>1931</v>
      </c>
      <c r="H35" s="330"/>
      <c r="I35" s="285"/>
    </row>
    <row r="36" spans="1:9" ht="14.1" customHeight="1">
      <c r="A36" s="335"/>
      <c r="B36" s="354"/>
      <c r="C36" s="355"/>
      <c r="D36" s="356"/>
      <c r="E36" s="357"/>
      <c r="F36" s="340"/>
      <c r="G36" s="340"/>
      <c r="H36" s="330"/>
      <c r="I36" s="285"/>
    </row>
    <row r="37" spans="1:9" ht="14.1" customHeight="1">
      <c r="A37" s="343"/>
      <c r="B37" s="344"/>
      <c r="C37" s="358"/>
      <c r="D37" s="359"/>
      <c r="E37" s="360"/>
      <c r="F37" s="347"/>
      <c r="G37" s="347"/>
      <c r="H37" s="330"/>
      <c r="I37" s="285"/>
    </row>
    <row r="38" spans="1:9" ht="14.1" customHeight="1">
      <c r="A38" s="348"/>
      <c r="B38" s="349"/>
      <c r="C38" s="349"/>
      <c r="D38" s="350"/>
      <c r="E38" s="351"/>
      <c r="F38" s="352" t="s">
        <v>1945</v>
      </c>
      <c r="G38" s="353">
        <f>ROUND(SUM(G36:G37),2)</f>
        <v>0</v>
      </c>
      <c r="H38" s="330"/>
      <c r="I38" s="285"/>
    </row>
    <row r="39" spans="1:9" ht="14.1" customHeight="1">
      <c r="A39" s="332" t="s">
        <v>1926</v>
      </c>
      <c r="B39" s="332" t="s">
        <v>1927</v>
      </c>
      <c r="C39" s="333" t="s">
        <v>1946</v>
      </c>
      <c r="D39" s="334" t="s">
        <v>1906</v>
      </c>
      <c r="E39" s="334" t="s">
        <v>1929</v>
      </c>
      <c r="F39" s="334" t="s">
        <v>1930</v>
      </c>
      <c r="G39" s="334" t="s">
        <v>1931</v>
      </c>
      <c r="H39" s="330"/>
      <c r="I39" s="285"/>
    </row>
    <row r="40" spans="1:9" ht="14.1" customHeight="1">
      <c r="A40" s="335"/>
      <c r="B40" s="354"/>
      <c r="C40" s="355"/>
      <c r="D40" s="356"/>
      <c r="E40" s="361"/>
      <c r="F40" s="340"/>
      <c r="G40" s="340">
        <f>TRUNC(E40*F40,2)</f>
        <v>0</v>
      </c>
      <c r="H40" s="330"/>
      <c r="I40" s="285"/>
    </row>
    <row r="41" spans="1:9" ht="14.1" customHeight="1">
      <c r="A41" s="344"/>
      <c r="B41" s="344"/>
      <c r="C41" s="358"/>
      <c r="D41" s="359"/>
      <c r="E41" s="362"/>
      <c r="F41" s="359"/>
      <c r="G41" s="347">
        <f>ROUND(E41*F41,2)</f>
        <v>0</v>
      </c>
      <c r="H41" s="330"/>
      <c r="I41" s="285"/>
    </row>
    <row r="42" spans="1:9" ht="14.1" customHeight="1">
      <c r="A42" s="363"/>
      <c r="B42" s="364"/>
      <c r="C42" s="364"/>
      <c r="D42" s="365"/>
      <c r="E42" s="366"/>
      <c r="F42" s="367" t="s">
        <v>1947</v>
      </c>
      <c r="G42" s="353">
        <f>ROUND(SUM(G40:G41),2)</f>
        <v>0</v>
      </c>
      <c r="H42" s="330"/>
      <c r="I42" s="285"/>
    </row>
    <row r="43" spans="1:9" ht="14.1" customHeight="1">
      <c r="A43" s="368"/>
      <c r="B43" s="369"/>
      <c r="C43" s="370"/>
      <c r="D43" s="371"/>
      <c r="E43" s="371"/>
      <c r="F43" s="372" t="s">
        <v>1948</v>
      </c>
      <c r="G43" s="373">
        <f>ROUND(SUM(G34,G38,G42),2)</f>
        <v>17.39</v>
      </c>
      <c r="H43" s="330"/>
      <c r="I43" s="285"/>
    </row>
    <row r="44" spans="1:9" ht="14.1" customHeight="1">
      <c r="A44" s="374"/>
      <c r="B44" s="374"/>
      <c r="C44" s="375"/>
      <c r="D44" s="374"/>
      <c r="E44" s="374"/>
      <c r="F44" s="374"/>
      <c r="G44" s="374"/>
      <c r="H44" s="285"/>
      <c r="I44" s="285"/>
    </row>
    <row r="45" spans="1:9" ht="14.1" customHeight="1">
      <c r="A45" s="465" t="s">
        <v>1951</v>
      </c>
      <c r="B45" s="468"/>
      <c r="C45" s="327" t="s">
        <v>483</v>
      </c>
      <c r="D45" s="328" t="s">
        <v>464</v>
      </c>
      <c r="E45" s="328" t="s">
        <v>1925</v>
      </c>
      <c r="F45" s="328" t="s">
        <v>28</v>
      </c>
      <c r="G45" s="329">
        <f>G65</f>
        <v>16.329999999999998</v>
      </c>
      <c r="H45" s="330"/>
      <c r="I45" s="285"/>
    </row>
    <row r="46" spans="1:9" ht="14.1" customHeight="1">
      <c r="A46" s="332" t="s">
        <v>1926</v>
      </c>
      <c r="B46" s="332" t="s">
        <v>1927</v>
      </c>
      <c r="C46" s="333" t="s">
        <v>1928</v>
      </c>
      <c r="D46" s="334" t="s">
        <v>1906</v>
      </c>
      <c r="E46" s="334" t="s">
        <v>1929</v>
      </c>
      <c r="F46" s="334" t="s">
        <v>1930</v>
      </c>
      <c r="G46" s="334" t="s">
        <v>1931</v>
      </c>
      <c r="H46" s="330"/>
      <c r="I46" s="285"/>
    </row>
    <row r="47" spans="1:9" ht="14.1" customHeight="1">
      <c r="A47" s="335" t="s">
        <v>1932</v>
      </c>
      <c r="B47" s="336">
        <v>6111</v>
      </c>
      <c r="C47" s="337" t="s">
        <v>1952</v>
      </c>
      <c r="D47" s="338" t="s">
        <v>464</v>
      </c>
      <c r="E47" s="339">
        <v>1</v>
      </c>
      <c r="F47" s="340">
        <v>11.17</v>
      </c>
      <c r="G47" s="340">
        <f t="shared" ref="G47:G55" si="2">ROUND(E47*F47,2)</f>
        <v>11.17</v>
      </c>
      <c r="H47" s="330"/>
      <c r="I47" s="285"/>
    </row>
    <row r="48" spans="1:9" ht="13.7" customHeight="1">
      <c r="A48" s="338" t="s">
        <v>1932</v>
      </c>
      <c r="B48" s="341">
        <v>37370</v>
      </c>
      <c r="C48" s="337" t="s">
        <v>1934</v>
      </c>
      <c r="D48" s="338" t="s">
        <v>464</v>
      </c>
      <c r="E48" s="339">
        <v>1</v>
      </c>
      <c r="F48" s="340">
        <v>0.01</v>
      </c>
      <c r="G48" s="340">
        <f t="shared" si="2"/>
        <v>0.01</v>
      </c>
      <c r="H48" s="330"/>
      <c r="I48" s="285"/>
    </row>
    <row r="49" spans="1:9" ht="13.7" customHeight="1">
      <c r="A49" s="338" t="s">
        <v>1932</v>
      </c>
      <c r="B49" s="341">
        <v>37371</v>
      </c>
      <c r="C49" s="337" t="s">
        <v>1935</v>
      </c>
      <c r="D49" s="338" t="s">
        <v>464</v>
      </c>
      <c r="E49" s="339">
        <v>1</v>
      </c>
      <c r="F49" s="340">
        <v>0.56999999999999995</v>
      </c>
      <c r="G49" s="340">
        <f t="shared" si="2"/>
        <v>0.56999999999999995</v>
      </c>
      <c r="H49" s="330"/>
      <c r="I49" s="285"/>
    </row>
    <row r="50" spans="1:9" ht="13.7" customHeight="1">
      <c r="A50" s="338" t="s">
        <v>1932</v>
      </c>
      <c r="B50" s="341">
        <v>37372</v>
      </c>
      <c r="C50" s="337" t="s">
        <v>1936</v>
      </c>
      <c r="D50" s="338" t="s">
        <v>464</v>
      </c>
      <c r="E50" s="339">
        <v>1</v>
      </c>
      <c r="F50" s="340">
        <v>0.81</v>
      </c>
      <c r="G50" s="340">
        <f t="shared" si="2"/>
        <v>0.81</v>
      </c>
      <c r="H50" s="330"/>
      <c r="I50" s="285"/>
    </row>
    <row r="51" spans="1:9" ht="13.7" customHeight="1">
      <c r="A51" s="338" t="s">
        <v>1932</v>
      </c>
      <c r="B51" s="341">
        <v>37373</v>
      </c>
      <c r="C51" s="337" t="s">
        <v>1937</v>
      </c>
      <c r="D51" s="338" t="s">
        <v>464</v>
      </c>
      <c r="E51" s="339">
        <v>1</v>
      </c>
      <c r="F51" s="340">
        <v>0.01</v>
      </c>
      <c r="G51" s="340">
        <f t="shared" si="2"/>
        <v>0.01</v>
      </c>
      <c r="H51" s="330"/>
      <c r="I51" s="285"/>
    </row>
    <row r="52" spans="1:9" ht="24" customHeight="1">
      <c r="A52" s="338" t="s">
        <v>1932</v>
      </c>
      <c r="B52" s="341">
        <v>43467</v>
      </c>
      <c r="C52" s="337" t="s">
        <v>1953</v>
      </c>
      <c r="D52" s="338" t="s">
        <v>464</v>
      </c>
      <c r="E52" s="339">
        <v>1</v>
      </c>
      <c r="F52" s="340">
        <v>0.56000000000000005</v>
      </c>
      <c r="G52" s="340">
        <f t="shared" si="2"/>
        <v>0.56000000000000005</v>
      </c>
      <c r="H52" s="330"/>
      <c r="I52" s="285"/>
    </row>
    <row r="53" spans="1:9" ht="13.7" customHeight="1">
      <c r="A53" s="338" t="s">
        <v>1932</v>
      </c>
      <c r="B53" s="341">
        <v>43491</v>
      </c>
      <c r="C53" s="337" t="s">
        <v>1954</v>
      </c>
      <c r="D53" s="338" t="s">
        <v>464</v>
      </c>
      <c r="E53" s="339">
        <v>1</v>
      </c>
      <c r="F53" s="340">
        <v>1.1499999999999999</v>
      </c>
      <c r="G53" s="340">
        <f t="shared" si="2"/>
        <v>1.1499999999999999</v>
      </c>
      <c r="H53" s="330"/>
      <c r="I53" s="285"/>
    </row>
    <row r="54" spans="1:9" ht="13.7" customHeight="1">
      <c r="A54" s="338" t="s">
        <v>1940</v>
      </c>
      <c r="B54" s="342"/>
      <c r="C54" s="337" t="s">
        <v>1941</v>
      </c>
      <c r="D54" s="338" t="s">
        <v>464</v>
      </c>
      <c r="E54" s="339">
        <v>0.2</v>
      </c>
      <c r="F54" s="340">
        <v>10.27</v>
      </c>
      <c r="G54" s="340">
        <f t="shared" si="2"/>
        <v>2.0499999999999998</v>
      </c>
      <c r="H54" s="330"/>
      <c r="I54" s="285"/>
    </row>
    <row r="55" spans="1:9" ht="14.1" customHeight="1">
      <c r="A55" s="343" t="s">
        <v>1940</v>
      </c>
      <c r="B55" s="344"/>
      <c r="C55" s="345" t="s">
        <v>1942</v>
      </c>
      <c r="D55" s="343" t="s">
        <v>464</v>
      </c>
      <c r="E55" s="346"/>
      <c r="F55" s="347">
        <v>10.27</v>
      </c>
      <c r="G55" s="347">
        <f t="shared" si="2"/>
        <v>0</v>
      </c>
      <c r="H55" s="330"/>
      <c r="I55" s="285"/>
    </row>
    <row r="56" spans="1:9" ht="14.1" customHeight="1">
      <c r="A56" s="348"/>
      <c r="B56" s="349"/>
      <c r="C56" s="349"/>
      <c r="D56" s="350"/>
      <c r="E56" s="351"/>
      <c r="F56" s="352" t="s">
        <v>1943</v>
      </c>
      <c r="G56" s="353">
        <f>ROUND(SUM(G47:G55),2)</f>
        <v>16.329999999999998</v>
      </c>
      <c r="H56" s="330"/>
      <c r="I56" s="285"/>
    </row>
    <row r="57" spans="1:9" ht="14.1" customHeight="1">
      <c r="A57" s="332" t="s">
        <v>1926</v>
      </c>
      <c r="B57" s="332" t="s">
        <v>1927</v>
      </c>
      <c r="C57" s="333" t="s">
        <v>1944</v>
      </c>
      <c r="D57" s="334" t="s">
        <v>1906</v>
      </c>
      <c r="E57" s="334" t="s">
        <v>1929</v>
      </c>
      <c r="F57" s="334" t="s">
        <v>1930</v>
      </c>
      <c r="G57" s="334" t="s">
        <v>1931</v>
      </c>
      <c r="H57" s="330"/>
      <c r="I57" s="285"/>
    </row>
    <row r="58" spans="1:9" ht="14.1" customHeight="1">
      <c r="A58" s="335"/>
      <c r="B58" s="354"/>
      <c r="C58" s="355"/>
      <c r="D58" s="356"/>
      <c r="E58" s="357"/>
      <c r="F58" s="340"/>
      <c r="G58" s="340"/>
      <c r="H58" s="330"/>
      <c r="I58" s="285"/>
    </row>
    <row r="59" spans="1:9" ht="14.1" customHeight="1">
      <c r="A59" s="343"/>
      <c r="B59" s="344"/>
      <c r="C59" s="358"/>
      <c r="D59" s="359"/>
      <c r="E59" s="360"/>
      <c r="F59" s="347"/>
      <c r="G59" s="347"/>
      <c r="H59" s="330"/>
      <c r="I59" s="285"/>
    </row>
    <row r="60" spans="1:9" ht="14.1" customHeight="1">
      <c r="A60" s="348"/>
      <c r="B60" s="349"/>
      <c r="C60" s="349"/>
      <c r="D60" s="350"/>
      <c r="E60" s="351"/>
      <c r="F60" s="352" t="s">
        <v>1945</v>
      </c>
      <c r="G60" s="353">
        <f>ROUND(SUM(G58:G59),2)</f>
        <v>0</v>
      </c>
      <c r="H60" s="330"/>
      <c r="I60" s="285"/>
    </row>
    <row r="61" spans="1:9" ht="14.1" customHeight="1">
      <c r="A61" s="332" t="s">
        <v>1926</v>
      </c>
      <c r="B61" s="332" t="s">
        <v>1927</v>
      </c>
      <c r="C61" s="333" t="s">
        <v>1946</v>
      </c>
      <c r="D61" s="334" t="s">
        <v>1906</v>
      </c>
      <c r="E61" s="334" t="s">
        <v>1929</v>
      </c>
      <c r="F61" s="334" t="s">
        <v>1930</v>
      </c>
      <c r="G61" s="334" t="s">
        <v>1931</v>
      </c>
      <c r="H61" s="330"/>
      <c r="I61" s="285"/>
    </row>
    <row r="62" spans="1:9" ht="14.1" customHeight="1">
      <c r="A62" s="335"/>
      <c r="B62" s="354"/>
      <c r="C62" s="355"/>
      <c r="D62" s="356"/>
      <c r="E62" s="361"/>
      <c r="F62" s="340"/>
      <c r="G62" s="340">
        <f>TRUNC(E62*F62,2)</f>
        <v>0</v>
      </c>
      <c r="H62" s="330"/>
      <c r="I62" s="285"/>
    </row>
    <row r="63" spans="1:9" ht="14.1" customHeight="1">
      <c r="A63" s="344"/>
      <c r="B63" s="344"/>
      <c r="C63" s="358"/>
      <c r="D63" s="359"/>
      <c r="E63" s="362"/>
      <c r="F63" s="359"/>
      <c r="G63" s="347">
        <f>ROUND(E63*F63,2)</f>
        <v>0</v>
      </c>
      <c r="H63" s="330"/>
      <c r="I63" s="285"/>
    </row>
    <row r="64" spans="1:9" ht="14.1" customHeight="1">
      <c r="A64" s="363"/>
      <c r="B64" s="364"/>
      <c r="C64" s="364"/>
      <c r="D64" s="365"/>
      <c r="E64" s="366"/>
      <c r="F64" s="367" t="s">
        <v>1947</v>
      </c>
      <c r="G64" s="353">
        <f>ROUND(SUM(G62:G63),2)</f>
        <v>0</v>
      </c>
      <c r="H64" s="330"/>
      <c r="I64" s="285"/>
    </row>
    <row r="65" spans="1:9" ht="14.1" customHeight="1">
      <c r="A65" s="368"/>
      <c r="B65" s="369"/>
      <c r="C65" s="370"/>
      <c r="D65" s="371"/>
      <c r="E65" s="371"/>
      <c r="F65" s="372" t="s">
        <v>1948</v>
      </c>
      <c r="G65" s="373">
        <f>ROUND(SUM(G56,G60,G64),2)</f>
        <v>16.329999999999998</v>
      </c>
      <c r="H65" s="330"/>
      <c r="I65" s="285"/>
    </row>
    <row r="66" spans="1:9" ht="14.1" customHeight="1">
      <c r="A66" s="374"/>
      <c r="B66" s="374"/>
      <c r="C66" s="375"/>
      <c r="D66" s="374"/>
      <c r="E66" s="374"/>
      <c r="F66" s="374"/>
      <c r="G66" s="374"/>
      <c r="H66" s="285"/>
      <c r="I66" s="285"/>
    </row>
    <row r="67" spans="1:9" ht="14.1" customHeight="1">
      <c r="A67" s="465" t="s">
        <v>1955</v>
      </c>
      <c r="B67" s="468"/>
      <c r="C67" s="327" t="s">
        <v>539</v>
      </c>
      <c r="D67" s="328" t="s">
        <v>464</v>
      </c>
      <c r="E67" s="328" t="s">
        <v>1925</v>
      </c>
      <c r="F67" s="328" t="s">
        <v>28</v>
      </c>
      <c r="G67" s="329">
        <f>G87</f>
        <v>21.4</v>
      </c>
      <c r="H67" s="330"/>
      <c r="I67" s="285"/>
    </row>
    <row r="68" spans="1:9" ht="14.1" customHeight="1">
      <c r="A68" s="332" t="s">
        <v>1926</v>
      </c>
      <c r="B68" s="332" t="s">
        <v>1927</v>
      </c>
      <c r="C68" s="333" t="s">
        <v>1928</v>
      </c>
      <c r="D68" s="334" t="s">
        <v>1906</v>
      </c>
      <c r="E68" s="334" t="s">
        <v>1929</v>
      </c>
      <c r="F68" s="334" t="s">
        <v>1930</v>
      </c>
      <c r="G68" s="334" t="s">
        <v>1931</v>
      </c>
      <c r="H68" s="330"/>
      <c r="I68" s="285"/>
    </row>
    <row r="69" spans="1:9" ht="14.1" customHeight="1">
      <c r="A69" s="335" t="s">
        <v>1932</v>
      </c>
      <c r="B69" s="336">
        <v>4750</v>
      </c>
      <c r="C69" s="337" t="s">
        <v>1956</v>
      </c>
      <c r="D69" s="338" t="s">
        <v>464</v>
      </c>
      <c r="E69" s="339">
        <v>1</v>
      </c>
      <c r="F69" s="340">
        <v>15.38</v>
      </c>
      <c r="G69" s="340">
        <f t="shared" ref="G69:G77" si="3">ROUND(E69*F69,2)</f>
        <v>15.38</v>
      </c>
      <c r="H69" s="330"/>
      <c r="I69" s="285"/>
    </row>
    <row r="70" spans="1:9" ht="13.7" customHeight="1">
      <c r="A70" s="338" t="s">
        <v>1932</v>
      </c>
      <c r="B70" s="341">
        <v>37370</v>
      </c>
      <c r="C70" s="337" t="s">
        <v>1934</v>
      </c>
      <c r="D70" s="338" t="s">
        <v>464</v>
      </c>
      <c r="E70" s="339">
        <v>1</v>
      </c>
      <c r="F70" s="340">
        <v>0.01</v>
      </c>
      <c r="G70" s="340">
        <f t="shared" si="3"/>
        <v>0.01</v>
      </c>
      <c r="H70" s="330"/>
      <c r="I70" s="285"/>
    </row>
    <row r="71" spans="1:9" ht="13.7" customHeight="1">
      <c r="A71" s="338" t="s">
        <v>1932</v>
      </c>
      <c r="B71" s="341">
        <v>37371</v>
      </c>
      <c r="C71" s="337" t="s">
        <v>1935</v>
      </c>
      <c r="D71" s="338" t="s">
        <v>464</v>
      </c>
      <c r="E71" s="339">
        <v>1</v>
      </c>
      <c r="F71" s="340">
        <v>0.56999999999999995</v>
      </c>
      <c r="G71" s="340">
        <f t="shared" si="3"/>
        <v>0.56999999999999995</v>
      </c>
      <c r="H71" s="330"/>
      <c r="I71" s="285"/>
    </row>
    <row r="72" spans="1:9" ht="13.7" customHeight="1">
      <c r="A72" s="338" t="s">
        <v>1932</v>
      </c>
      <c r="B72" s="341">
        <v>37372</v>
      </c>
      <c r="C72" s="337" t="s">
        <v>1936</v>
      </c>
      <c r="D72" s="338" t="s">
        <v>464</v>
      </c>
      <c r="E72" s="339">
        <v>1</v>
      </c>
      <c r="F72" s="340">
        <v>0.81</v>
      </c>
      <c r="G72" s="340">
        <f t="shared" si="3"/>
        <v>0.81</v>
      </c>
      <c r="H72" s="330"/>
      <c r="I72" s="285"/>
    </row>
    <row r="73" spans="1:9" ht="13.7" customHeight="1">
      <c r="A73" s="338" t="s">
        <v>1932</v>
      </c>
      <c r="B73" s="341">
        <v>37373</v>
      </c>
      <c r="C73" s="337" t="s">
        <v>1937</v>
      </c>
      <c r="D73" s="338" t="s">
        <v>464</v>
      </c>
      <c r="E73" s="339">
        <v>1</v>
      </c>
      <c r="F73" s="340">
        <v>0.01</v>
      </c>
      <c r="G73" s="340">
        <f t="shared" si="3"/>
        <v>0.01</v>
      </c>
      <c r="H73" s="330"/>
      <c r="I73" s="285"/>
    </row>
    <row r="74" spans="1:9" ht="24" customHeight="1">
      <c r="A74" s="338" t="s">
        <v>1932</v>
      </c>
      <c r="B74" s="341">
        <v>43465</v>
      </c>
      <c r="C74" s="337" t="s">
        <v>1957</v>
      </c>
      <c r="D74" s="338" t="s">
        <v>464</v>
      </c>
      <c r="E74" s="339">
        <v>1</v>
      </c>
      <c r="F74" s="340">
        <v>0.74</v>
      </c>
      <c r="G74" s="340">
        <f t="shared" si="3"/>
        <v>0.74</v>
      </c>
      <c r="H74" s="330"/>
      <c r="I74" s="285"/>
    </row>
    <row r="75" spans="1:9" ht="13.7" customHeight="1">
      <c r="A75" s="338" t="s">
        <v>1932</v>
      </c>
      <c r="B75" s="341">
        <v>43489</v>
      </c>
      <c r="C75" s="337" t="s">
        <v>1958</v>
      </c>
      <c r="D75" s="338" t="s">
        <v>464</v>
      </c>
      <c r="E75" s="339">
        <v>1</v>
      </c>
      <c r="F75" s="340">
        <v>1.0900000000000001</v>
      </c>
      <c r="G75" s="340">
        <f t="shared" si="3"/>
        <v>1.0900000000000001</v>
      </c>
      <c r="H75" s="330"/>
      <c r="I75" s="285"/>
    </row>
    <row r="76" spans="1:9" ht="13.7" customHeight="1">
      <c r="A76" s="338" t="s">
        <v>1940</v>
      </c>
      <c r="B76" s="342"/>
      <c r="C76" s="337" t="s">
        <v>1941</v>
      </c>
      <c r="D76" s="338" t="s">
        <v>464</v>
      </c>
      <c r="E76" s="339">
        <v>0.2</v>
      </c>
      <c r="F76" s="340">
        <v>13.97</v>
      </c>
      <c r="G76" s="340">
        <f t="shared" si="3"/>
        <v>2.79</v>
      </c>
      <c r="H76" s="330"/>
      <c r="I76" s="285"/>
    </row>
    <row r="77" spans="1:9" ht="14.1" customHeight="1">
      <c r="A77" s="343" t="s">
        <v>1940</v>
      </c>
      <c r="B77" s="344"/>
      <c r="C77" s="345" t="s">
        <v>1942</v>
      </c>
      <c r="D77" s="343" t="s">
        <v>464</v>
      </c>
      <c r="E77" s="346"/>
      <c r="F77" s="347">
        <v>13.97</v>
      </c>
      <c r="G77" s="347">
        <f t="shared" si="3"/>
        <v>0</v>
      </c>
      <c r="H77" s="330"/>
      <c r="I77" s="285"/>
    </row>
    <row r="78" spans="1:9" ht="14.1" customHeight="1">
      <c r="A78" s="348"/>
      <c r="B78" s="349"/>
      <c r="C78" s="349"/>
      <c r="D78" s="350"/>
      <c r="E78" s="351"/>
      <c r="F78" s="352" t="s">
        <v>1943</v>
      </c>
      <c r="G78" s="353">
        <f>ROUND(SUM(G69:G77),2)</f>
        <v>21.4</v>
      </c>
      <c r="H78" s="330"/>
      <c r="I78" s="285"/>
    </row>
    <row r="79" spans="1:9" ht="14.1" customHeight="1">
      <c r="A79" s="332" t="s">
        <v>1926</v>
      </c>
      <c r="B79" s="332" t="s">
        <v>1927</v>
      </c>
      <c r="C79" s="333" t="s">
        <v>1944</v>
      </c>
      <c r="D79" s="334" t="s">
        <v>1906</v>
      </c>
      <c r="E79" s="334" t="s">
        <v>1929</v>
      </c>
      <c r="F79" s="334" t="s">
        <v>1930</v>
      </c>
      <c r="G79" s="334" t="s">
        <v>1931</v>
      </c>
      <c r="H79" s="330"/>
      <c r="I79" s="285"/>
    </row>
    <row r="80" spans="1:9" ht="14.1" customHeight="1">
      <c r="A80" s="335"/>
      <c r="B80" s="354"/>
      <c r="C80" s="355"/>
      <c r="D80" s="356"/>
      <c r="E80" s="357"/>
      <c r="F80" s="340"/>
      <c r="G80" s="340"/>
      <c r="H80" s="330"/>
      <c r="I80" s="285"/>
    </row>
    <row r="81" spans="1:9" ht="14.1" customHeight="1">
      <c r="A81" s="343"/>
      <c r="B81" s="344"/>
      <c r="C81" s="358"/>
      <c r="D81" s="359"/>
      <c r="E81" s="360"/>
      <c r="F81" s="347"/>
      <c r="G81" s="347"/>
      <c r="H81" s="330"/>
      <c r="I81" s="285"/>
    </row>
    <row r="82" spans="1:9" ht="14.1" customHeight="1">
      <c r="A82" s="348"/>
      <c r="B82" s="349"/>
      <c r="C82" s="349"/>
      <c r="D82" s="350"/>
      <c r="E82" s="351"/>
      <c r="F82" s="352" t="s">
        <v>1945</v>
      </c>
      <c r="G82" s="353">
        <f>ROUND(SUM(G80:G81),2)</f>
        <v>0</v>
      </c>
      <c r="H82" s="330"/>
      <c r="I82" s="285"/>
    </row>
    <row r="83" spans="1:9" ht="14.1" customHeight="1">
      <c r="A83" s="332" t="s">
        <v>1926</v>
      </c>
      <c r="B83" s="332" t="s">
        <v>1927</v>
      </c>
      <c r="C83" s="333" t="s">
        <v>1946</v>
      </c>
      <c r="D83" s="334" t="s">
        <v>1906</v>
      </c>
      <c r="E83" s="334" t="s">
        <v>1929</v>
      </c>
      <c r="F83" s="334" t="s">
        <v>1930</v>
      </c>
      <c r="G83" s="334" t="s">
        <v>1931</v>
      </c>
      <c r="H83" s="330"/>
      <c r="I83" s="285"/>
    </row>
    <row r="84" spans="1:9" ht="14.1" customHeight="1">
      <c r="A84" s="335"/>
      <c r="B84" s="354"/>
      <c r="C84" s="355"/>
      <c r="D84" s="356"/>
      <c r="E84" s="361"/>
      <c r="F84" s="340"/>
      <c r="G84" s="340">
        <f>TRUNC(E84*F84,2)</f>
        <v>0</v>
      </c>
      <c r="H84" s="330"/>
      <c r="I84" s="285"/>
    </row>
    <row r="85" spans="1:9" ht="14.1" customHeight="1">
      <c r="A85" s="344"/>
      <c r="B85" s="344"/>
      <c r="C85" s="358"/>
      <c r="D85" s="359"/>
      <c r="E85" s="362"/>
      <c r="F85" s="359"/>
      <c r="G85" s="347">
        <f>ROUND(E85*F85,2)</f>
        <v>0</v>
      </c>
      <c r="H85" s="330"/>
      <c r="I85" s="285"/>
    </row>
    <row r="86" spans="1:9" ht="14.1" customHeight="1">
      <c r="A86" s="363"/>
      <c r="B86" s="364"/>
      <c r="C86" s="364"/>
      <c r="D86" s="365"/>
      <c r="E86" s="366"/>
      <c r="F86" s="367" t="s">
        <v>1947</v>
      </c>
      <c r="G86" s="353">
        <f>ROUND(SUM(G84:G85),2)</f>
        <v>0</v>
      </c>
      <c r="H86" s="330"/>
      <c r="I86" s="285"/>
    </row>
    <row r="87" spans="1:9" ht="14.1" customHeight="1">
      <c r="A87" s="368"/>
      <c r="B87" s="369"/>
      <c r="C87" s="370"/>
      <c r="D87" s="371"/>
      <c r="E87" s="371"/>
      <c r="F87" s="372" t="s">
        <v>1948</v>
      </c>
      <c r="G87" s="373">
        <f>ROUND(SUM(G78,G82,G86),2)</f>
        <v>21.4</v>
      </c>
      <c r="H87" s="330"/>
      <c r="I87" s="285"/>
    </row>
    <row r="88" spans="1:9" ht="14.1" customHeight="1">
      <c r="A88" s="374"/>
      <c r="B88" s="374"/>
      <c r="C88" s="375"/>
      <c r="D88" s="374"/>
      <c r="E88" s="374"/>
      <c r="F88" s="374"/>
      <c r="G88" s="374"/>
      <c r="H88" s="285"/>
      <c r="I88" s="285"/>
    </row>
    <row r="89" spans="1:9" ht="24.95" customHeight="1">
      <c r="A89" s="465" t="s">
        <v>51</v>
      </c>
      <c r="B89" s="466"/>
      <c r="C89" s="327" t="s">
        <v>52</v>
      </c>
      <c r="D89" s="328" t="s">
        <v>53</v>
      </c>
      <c r="E89" s="328" t="s">
        <v>1925</v>
      </c>
      <c r="F89" s="328" t="s">
        <v>28</v>
      </c>
      <c r="G89" s="329">
        <f>G103</f>
        <v>59.54</v>
      </c>
      <c r="H89" s="330"/>
      <c r="I89" s="331"/>
    </row>
    <row r="90" spans="1:9" ht="14.1" customHeight="1">
      <c r="A90" s="332" t="s">
        <v>1926</v>
      </c>
      <c r="B90" s="332" t="s">
        <v>1927</v>
      </c>
      <c r="C90" s="333" t="s">
        <v>1928</v>
      </c>
      <c r="D90" s="334" t="s">
        <v>1906</v>
      </c>
      <c r="E90" s="334" t="s">
        <v>1929</v>
      </c>
      <c r="F90" s="334" t="s">
        <v>1930</v>
      </c>
      <c r="G90" s="334" t="s">
        <v>1931</v>
      </c>
      <c r="H90" s="330"/>
      <c r="I90" s="285"/>
    </row>
    <row r="91" spans="1:9" ht="14.1" customHeight="1">
      <c r="A91" s="335" t="s">
        <v>1959</v>
      </c>
      <c r="B91" s="335" t="s">
        <v>1924</v>
      </c>
      <c r="C91" s="337" t="s">
        <v>481</v>
      </c>
      <c r="D91" s="338" t="s">
        <v>464</v>
      </c>
      <c r="E91" s="339">
        <v>1.2</v>
      </c>
      <c r="F91" s="340">
        <f>G1</f>
        <v>21.34</v>
      </c>
      <c r="G91" s="340">
        <f>ROUND(E91*F91,2)</f>
        <v>25.61</v>
      </c>
      <c r="H91" s="330"/>
      <c r="I91" s="285"/>
    </row>
    <row r="92" spans="1:9" ht="13.7" customHeight="1">
      <c r="A92" s="338" t="s">
        <v>1959</v>
      </c>
      <c r="B92" s="338" t="s">
        <v>1949</v>
      </c>
      <c r="C92" s="337" t="s">
        <v>482</v>
      </c>
      <c r="D92" s="338" t="s">
        <v>464</v>
      </c>
      <c r="E92" s="339">
        <v>1.2</v>
      </c>
      <c r="F92" s="340">
        <f>G23</f>
        <v>17.39</v>
      </c>
      <c r="G92" s="340">
        <f>ROUND(E92*F92,2)</f>
        <v>20.87</v>
      </c>
      <c r="H92" s="330"/>
      <c r="I92" s="285"/>
    </row>
    <row r="93" spans="1:9" ht="14.1" customHeight="1">
      <c r="A93" s="343" t="s">
        <v>1959</v>
      </c>
      <c r="B93" s="343" t="s">
        <v>1951</v>
      </c>
      <c r="C93" s="345" t="s">
        <v>483</v>
      </c>
      <c r="D93" s="343" t="s">
        <v>484</v>
      </c>
      <c r="E93" s="346">
        <v>0.8</v>
      </c>
      <c r="F93" s="347">
        <f>G45</f>
        <v>16.329999999999998</v>
      </c>
      <c r="G93" s="347">
        <f>ROUND(E93*F93,2)</f>
        <v>13.06</v>
      </c>
      <c r="H93" s="330"/>
      <c r="I93" s="285"/>
    </row>
    <row r="94" spans="1:9" ht="14.1" customHeight="1">
      <c r="A94" s="348"/>
      <c r="B94" s="349"/>
      <c r="C94" s="349"/>
      <c r="D94" s="350"/>
      <c r="E94" s="351"/>
      <c r="F94" s="352" t="s">
        <v>1943</v>
      </c>
      <c r="G94" s="353">
        <f>ROUND(SUM(G91:G93),2)</f>
        <v>59.54</v>
      </c>
      <c r="H94" s="330"/>
      <c r="I94" s="285"/>
    </row>
    <row r="95" spans="1:9" ht="14.1" customHeight="1">
      <c r="A95" s="332" t="s">
        <v>1926</v>
      </c>
      <c r="B95" s="332" t="s">
        <v>1927</v>
      </c>
      <c r="C95" s="333" t="s">
        <v>1944</v>
      </c>
      <c r="D95" s="334" t="s">
        <v>1906</v>
      </c>
      <c r="E95" s="334" t="s">
        <v>1929</v>
      </c>
      <c r="F95" s="334" t="s">
        <v>1930</v>
      </c>
      <c r="G95" s="334" t="s">
        <v>1931</v>
      </c>
      <c r="H95" s="330"/>
      <c r="I95" s="285"/>
    </row>
    <row r="96" spans="1:9" ht="14.1" customHeight="1">
      <c r="A96" s="335"/>
      <c r="B96" s="354"/>
      <c r="C96" s="355"/>
      <c r="D96" s="356"/>
      <c r="E96" s="357"/>
      <c r="F96" s="340"/>
      <c r="G96" s="340"/>
      <c r="H96" s="330"/>
      <c r="I96" s="285"/>
    </row>
    <row r="97" spans="1:9" ht="14.1" customHeight="1">
      <c r="A97" s="343"/>
      <c r="B97" s="344"/>
      <c r="C97" s="358"/>
      <c r="D97" s="359"/>
      <c r="E97" s="360"/>
      <c r="F97" s="347"/>
      <c r="G97" s="347"/>
      <c r="H97" s="330"/>
      <c r="I97" s="285"/>
    </row>
    <row r="98" spans="1:9" ht="14.1" customHeight="1">
      <c r="A98" s="348"/>
      <c r="B98" s="349"/>
      <c r="C98" s="349"/>
      <c r="D98" s="350"/>
      <c r="E98" s="351"/>
      <c r="F98" s="352" t="s">
        <v>1945</v>
      </c>
      <c r="G98" s="353">
        <f>ROUND(SUM(G96:G97),2)</f>
        <v>0</v>
      </c>
      <c r="H98" s="330"/>
      <c r="I98" s="285"/>
    </row>
    <row r="99" spans="1:9" ht="14.1" customHeight="1">
      <c r="A99" s="332" t="s">
        <v>1926</v>
      </c>
      <c r="B99" s="332" t="s">
        <v>1927</v>
      </c>
      <c r="C99" s="333" t="s">
        <v>1946</v>
      </c>
      <c r="D99" s="334" t="s">
        <v>1906</v>
      </c>
      <c r="E99" s="334" t="s">
        <v>1929</v>
      </c>
      <c r="F99" s="334" t="s">
        <v>1930</v>
      </c>
      <c r="G99" s="334" t="s">
        <v>1931</v>
      </c>
      <c r="H99" s="330"/>
      <c r="I99" s="285"/>
    </row>
    <row r="100" spans="1:9" ht="14.1" customHeight="1">
      <c r="A100" s="335"/>
      <c r="B100" s="354"/>
      <c r="C100" s="355"/>
      <c r="D100" s="356"/>
      <c r="E100" s="361"/>
      <c r="F100" s="340"/>
      <c r="G100" s="340">
        <f>TRUNC(E100*F100,2)</f>
        <v>0</v>
      </c>
      <c r="H100" s="330"/>
      <c r="I100" s="285"/>
    </row>
    <row r="101" spans="1:9" ht="14.1" customHeight="1">
      <c r="A101" s="344"/>
      <c r="B101" s="344"/>
      <c r="C101" s="358"/>
      <c r="D101" s="359"/>
      <c r="E101" s="362"/>
      <c r="F101" s="359"/>
      <c r="G101" s="347">
        <f>ROUND(E101*F101,2)</f>
        <v>0</v>
      </c>
      <c r="H101" s="330"/>
      <c r="I101" s="285"/>
    </row>
    <row r="102" spans="1:9" ht="14.1" customHeight="1">
      <c r="A102" s="363"/>
      <c r="B102" s="364"/>
      <c r="C102" s="364"/>
      <c r="D102" s="365"/>
      <c r="E102" s="366"/>
      <c r="F102" s="367" t="s">
        <v>1947</v>
      </c>
      <c r="G102" s="353">
        <f>ROUND(SUM(G100:G101),2)</f>
        <v>0</v>
      </c>
      <c r="H102" s="330"/>
      <c r="I102" s="285"/>
    </row>
    <row r="103" spans="1:9" ht="14.1" customHeight="1">
      <c r="A103" s="368"/>
      <c r="B103" s="369"/>
      <c r="C103" s="370"/>
      <c r="D103" s="371"/>
      <c r="E103" s="371"/>
      <c r="F103" s="372" t="s">
        <v>1948</v>
      </c>
      <c r="G103" s="373">
        <f>ROUND(SUM(G94,G98,G102),2)</f>
        <v>59.54</v>
      </c>
      <c r="H103" s="330"/>
      <c r="I103" s="285"/>
    </row>
    <row r="104" spans="1:9" ht="14.1" customHeight="1">
      <c r="A104" s="374"/>
      <c r="B104" s="374"/>
      <c r="C104" s="375"/>
      <c r="D104" s="374"/>
      <c r="E104" s="374"/>
      <c r="F104" s="374"/>
      <c r="G104" s="374"/>
      <c r="H104" s="285"/>
      <c r="I104" s="285"/>
    </row>
    <row r="105" spans="1:9" ht="24.95" customHeight="1">
      <c r="A105" s="465" t="s">
        <v>55</v>
      </c>
      <c r="B105" s="466"/>
      <c r="C105" s="327" t="s">
        <v>56</v>
      </c>
      <c r="D105" s="328" t="s">
        <v>53</v>
      </c>
      <c r="E105" s="328" t="s">
        <v>1925</v>
      </c>
      <c r="F105" s="328" t="s">
        <v>28</v>
      </c>
      <c r="G105" s="329">
        <f>G119</f>
        <v>65.05</v>
      </c>
      <c r="H105" s="330"/>
      <c r="I105" s="285"/>
    </row>
    <row r="106" spans="1:9" ht="14.1" customHeight="1">
      <c r="A106" s="332" t="s">
        <v>1926</v>
      </c>
      <c r="B106" s="332" t="s">
        <v>1927</v>
      </c>
      <c r="C106" s="333" t="s">
        <v>1928</v>
      </c>
      <c r="D106" s="334" t="s">
        <v>1906</v>
      </c>
      <c r="E106" s="334" t="s">
        <v>1929</v>
      </c>
      <c r="F106" s="334" t="s">
        <v>1930</v>
      </c>
      <c r="G106" s="334" t="s">
        <v>1931</v>
      </c>
      <c r="H106" s="330"/>
      <c r="I106" s="285"/>
    </row>
    <row r="107" spans="1:9" ht="14.1" customHeight="1">
      <c r="A107" s="335" t="s">
        <v>1959</v>
      </c>
      <c r="B107" s="335" t="s">
        <v>1924</v>
      </c>
      <c r="C107" s="337" t="s">
        <v>481</v>
      </c>
      <c r="D107" s="338" t="s">
        <v>464</v>
      </c>
      <c r="E107" s="339">
        <v>1.3</v>
      </c>
      <c r="F107" s="340">
        <f>G1</f>
        <v>21.34</v>
      </c>
      <c r="G107" s="340">
        <f>ROUND(E107*F107,2)</f>
        <v>27.74</v>
      </c>
      <c r="H107" s="330"/>
      <c r="I107" s="285"/>
    </row>
    <row r="108" spans="1:9" ht="13.7" customHeight="1">
      <c r="A108" s="338" t="s">
        <v>1959</v>
      </c>
      <c r="B108" s="338" t="s">
        <v>1949</v>
      </c>
      <c r="C108" s="337" t="s">
        <v>482</v>
      </c>
      <c r="D108" s="338" t="s">
        <v>464</v>
      </c>
      <c r="E108" s="339">
        <v>1.3</v>
      </c>
      <c r="F108" s="340">
        <f>G23</f>
        <v>17.39</v>
      </c>
      <c r="G108" s="340">
        <f>ROUND(E108*F108,2)</f>
        <v>22.61</v>
      </c>
      <c r="H108" s="330"/>
      <c r="I108" s="285"/>
    </row>
    <row r="109" spans="1:9" ht="14.1" customHeight="1">
      <c r="A109" s="343" t="s">
        <v>1959</v>
      </c>
      <c r="B109" s="343" t="s">
        <v>1951</v>
      </c>
      <c r="C109" s="345" t="s">
        <v>483</v>
      </c>
      <c r="D109" s="343" t="s">
        <v>484</v>
      </c>
      <c r="E109" s="346">
        <v>0.9</v>
      </c>
      <c r="F109" s="347">
        <f>G45</f>
        <v>16.329999999999998</v>
      </c>
      <c r="G109" s="347">
        <f>ROUND(E109*F109,2)</f>
        <v>14.7</v>
      </c>
      <c r="H109" s="330"/>
      <c r="I109" s="285"/>
    </row>
    <row r="110" spans="1:9" ht="14.1" customHeight="1">
      <c r="A110" s="348"/>
      <c r="B110" s="349"/>
      <c r="C110" s="349"/>
      <c r="D110" s="350"/>
      <c r="E110" s="351"/>
      <c r="F110" s="352" t="s">
        <v>1943</v>
      </c>
      <c r="G110" s="353">
        <f>ROUND(SUM(G107:G109),2)</f>
        <v>65.05</v>
      </c>
      <c r="H110" s="330"/>
      <c r="I110" s="285"/>
    </row>
    <row r="111" spans="1:9" ht="14.1" customHeight="1">
      <c r="A111" s="332" t="s">
        <v>1926</v>
      </c>
      <c r="B111" s="332" t="s">
        <v>1927</v>
      </c>
      <c r="C111" s="333" t="s">
        <v>1944</v>
      </c>
      <c r="D111" s="334" t="s">
        <v>1906</v>
      </c>
      <c r="E111" s="334" t="s">
        <v>1929</v>
      </c>
      <c r="F111" s="334" t="s">
        <v>1930</v>
      </c>
      <c r="G111" s="334" t="s">
        <v>1931</v>
      </c>
      <c r="H111" s="330"/>
      <c r="I111" s="285"/>
    </row>
    <row r="112" spans="1:9" ht="14.1" customHeight="1">
      <c r="A112" s="335"/>
      <c r="B112" s="354"/>
      <c r="C112" s="355"/>
      <c r="D112" s="356"/>
      <c r="E112" s="357"/>
      <c r="F112" s="340"/>
      <c r="G112" s="340"/>
      <c r="H112" s="330"/>
      <c r="I112" s="285"/>
    </row>
    <row r="113" spans="1:9" ht="14.1" customHeight="1">
      <c r="A113" s="343"/>
      <c r="B113" s="344"/>
      <c r="C113" s="358"/>
      <c r="D113" s="359"/>
      <c r="E113" s="360"/>
      <c r="F113" s="347"/>
      <c r="G113" s="347"/>
      <c r="H113" s="330"/>
      <c r="I113" s="285"/>
    </row>
    <row r="114" spans="1:9" ht="14.1" customHeight="1">
      <c r="A114" s="348"/>
      <c r="B114" s="349"/>
      <c r="C114" s="349"/>
      <c r="D114" s="350"/>
      <c r="E114" s="351"/>
      <c r="F114" s="352" t="s">
        <v>1945</v>
      </c>
      <c r="G114" s="353">
        <f>ROUND(SUM(G112:G113),2)</f>
        <v>0</v>
      </c>
      <c r="H114" s="330"/>
      <c r="I114" s="285"/>
    </row>
    <row r="115" spans="1:9" ht="14.1" customHeight="1">
      <c r="A115" s="332" t="s">
        <v>1926</v>
      </c>
      <c r="B115" s="332" t="s">
        <v>1927</v>
      </c>
      <c r="C115" s="333" t="s">
        <v>1946</v>
      </c>
      <c r="D115" s="334" t="s">
        <v>1906</v>
      </c>
      <c r="E115" s="334" t="s">
        <v>1929</v>
      </c>
      <c r="F115" s="334" t="s">
        <v>1930</v>
      </c>
      <c r="G115" s="334" t="s">
        <v>1931</v>
      </c>
      <c r="H115" s="330"/>
      <c r="I115" s="285"/>
    </row>
    <row r="116" spans="1:9" ht="14.1" customHeight="1">
      <c r="A116" s="335"/>
      <c r="B116" s="354"/>
      <c r="C116" s="355"/>
      <c r="D116" s="356"/>
      <c r="E116" s="361"/>
      <c r="F116" s="340"/>
      <c r="G116" s="340">
        <f>TRUNC(E116*F116,2)</f>
        <v>0</v>
      </c>
      <c r="H116" s="330"/>
      <c r="I116" s="285"/>
    </row>
    <row r="117" spans="1:9" ht="14.1" customHeight="1">
      <c r="A117" s="344"/>
      <c r="B117" s="344"/>
      <c r="C117" s="358"/>
      <c r="D117" s="359"/>
      <c r="E117" s="362"/>
      <c r="F117" s="359"/>
      <c r="G117" s="347">
        <f>ROUND(E117*F117,2)</f>
        <v>0</v>
      </c>
      <c r="H117" s="330"/>
      <c r="I117" s="285"/>
    </row>
    <row r="118" spans="1:9" ht="14.1" customHeight="1">
      <c r="A118" s="363"/>
      <c r="B118" s="364"/>
      <c r="C118" s="364"/>
      <c r="D118" s="365"/>
      <c r="E118" s="366"/>
      <c r="F118" s="367" t="s">
        <v>1947</v>
      </c>
      <c r="G118" s="353">
        <f>ROUND(SUM(G116:G117),2)</f>
        <v>0</v>
      </c>
      <c r="H118" s="330"/>
      <c r="I118" s="285"/>
    </row>
    <row r="119" spans="1:9" ht="14.1" customHeight="1">
      <c r="A119" s="368"/>
      <c r="B119" s="369"/>
      <c r="C119" s="370"/>
      <c r="D119" s="371"/>
      <c r="E119" s="371"/>
      <c r="F119" s="372" t="s">
        <v>1948</v>
      </c>
      <c r="G119" s="373">
        <f>ROUND(SUM(G110,G114,G118),2)</f>
        <v>65.05</v>
      </c>
      <c r="H119" s="330"/>
      <c r="I119" s="285"/>
    </row>
    <row r="120" spans="1:9" ht="14.1" customHeight="1">
      <c r="A120" s="374"/>
      <c r="B120" s="374"/>
      <c r="C120" s="375"/>
      <c r="D120" s="374"/>
      <c r="E120" s="374"/>
      <c r="F120" s="374"/>
      <c r="G120" s="374"/>
      <c r="H120" s="285"/>
      <c r="I120" s="285"/>
    </row>
    <row r="121" spans="1:9" ht="24.95" customHeight="1">
      <c r="A121" s="465" t="s">
        <v>58</v>
      </c>
      <c r="B121" s="466"/>
      <c r="C121" s="327" t="s">
        <v>59</v>
      </c>
      <c r="D121" s="328" t="s">
        <v>53</v>
      </c>
      <c r="E121" s="328" t="s">
        <v>1925</v>
      </c>
      <c r="F121" s="328" t="s">
        <v>28</v>
      </c>
      <c r="G121" s="329">
        <f>G135</f>
        <v>74.430000000000007</v>
      </c>
      <c r="H121" s="330"/>
      <c r="I121" s="285"/>
    </row>
    <row r="122" spans="1:9" ht="14.1" customHeight="1">
      <c r="A122" s="332" t="s">
        <v>1926</v>
      </c>
      <c r="B122" s="332" t="s">
        <v>1927</v>
      </c>
      <c r="C122" s="333" t="s">
        <v>1928</v>
      </c>
      <c r="D122" s="334" t="s">
        <v>1906</v>
      </c>
      <c r="E122" s="334" t="s">
        <v>1929</v>
      </c>
      <c r="F122" s="334" t="s">
        <v>1930</v>
      </c>
      <c r="G122" s="334" t="s">
        <v>1931</v>
      </c>
      <c r="H122" s="330"/>
      <c r="I122" s="285"/>
    </row>
    <row r="123" spans="1:9" ht="14.1" customHeight="1">
      <c r="A123" s="335" t="s">
        <v>1959</v>
      </c>
      <c r="B123" s="335" t="s">
        <v>1924</v>
      </c>
      <c r="C123" s="337" t="s">
        <v>481</v>
      </c>
      <c r="D123" s="338" t="s">
        <v>464</v>
      </c>
      <c r="E123" s="339">
        <v>1.5</v>
      </c>
      <c r="F123" s="340">
        <f>G1</f>
        <v>21.34</v>
      </c>
      <c r="G123" s="340">
        <f>ROUND(E123*F123,2)</f>
        <v>32.01</v>
      </c>
      <c r="H123" s="330"/>
      <c r="I123" s="285"/>
    </row>
    <row r="124" spans="1:9" ht="13.7" customHeight="1">
      <c r="A124" s="338" t="s">
        <v>1959</v>
      </c>
      <c r="B124" s="338" t="s">
        <v>1949</v>
      </c>
      <c r="C124" s="337" t="s">
        <v>482</v>
      </c>
      <c r="D124" s="338" t="s">
        <v>464</v>
      </c>
      <c r="E124" s="339">
        <v>1.5</v>
      </c>
      <c r="F124" s="340">
        <f>G23</f>
        <v>17.39</v>
      </c>
      <c r="G124" s="340">
        <f>ROUND(E124*F124,2)</f>
        <v>26.09</v>
      </c>
      <c r="H124" s="330"/>
      <c r="I124" s="285"/>
    </row>
    <row r="125" spans="1:9" ht="14.1" customHeight="1">
      <c r="A125" s="343" t="s">
        <v>1959</v>
      </c>
      <c r="B125" s="343" t="s">
        <v>1951</v>
      </c>
      <c r="C125" s="345" t="s">
        <v>483</v>
      </c>
      <c r="D125" s="343" t="s">
        <v>464</v>
      </c>
      <c r="E125" s="346">
        <v>1</v>
      </c>
      <c r="F125" s="347">
        <f>G45</f>
        <v>16.329999999999998</v>
      </c>
      <c r="G125" s="347">
        <f>ROUND(E125*F125,2)</f>
        <v>16.329999999999998</v>
      </c>
      <c r="H125" s="330"/>
      <c r="I125" s="285"/>
    </row>
    <row r="126" spans="1:9" ht="14.1" customHeight="1">
      <c r="A126" s="348"/>
      <c r="B126" s="349"/>
      <c r="C126" s="349"/>
      <c r="D126" s="350"/>
      <c r="E126" s="351"/>
      <c r="F126" s="352" t="s">
        <v>1943</v>
      </c>
      <c r="G126" s="353">
        <f>ROUND(SUM(G123:G125),2)</f>
        <v>74.430000000000007</v>
      </c>
      <c r="H126" s="330"/>
      <c r="I126" s="285"/>
    </row>
    <row r="127" spans="1:9" ht="14.1" customHeight="1">
      <c r="A127" s="332" t="s">
        <v>1926</v>
      </c>
      <c r="B127" s="332" t="s">
        <v>1927</v>
      </c>
      <c r="C127" s="333" t="s">
        <v>1944</v>
      </c>
      <c r="D127" s="334" t="s">
        <v>1906</v>
      </c>
      <c r="E127" s="334" t="s">
        <v>1929</v>
      </c>
      <c r="F127" s="334" t="s">
        <v>1930</v>
      </c>
      <c r="G127" s="334" t="s">
        <v>1931</v>
      </c>
      <c r="H127" s="330"/>
      <c r="I127" s="285"/>
    </row>
    <row r="128" spans="1:9" ht="14.1" customHeight="1">
      <c r="A128" s="335"/>
      <c r="B128" s="354"/>
      <c r="C128" s="355"/>
      <c r="D128" s="356"/>
      <c r="E128" s="357"/>
      <c r="F128" s="340"/>
      <c r="G128" s="340"/>
      <c r="H128" s="330"/>
      <c r="I128" s="285"/>
    </row>
    <row r="129" spans="1:9" ht="14.1" customHeight="1">
      <c r="A129" s="343"/>
      <c r="B129" s="344"/>
      <c r="C129" s="358"/>
      <c r="D129" s="359"/>
      <c r="E129" s="360"/>
      <c r="F129" s="347"/>
      <c r="G129" s="347"/>
      <c r="H129" s="330"/>
      <c r="I129" s="285"/>
    </row>
    <row r="130" spans="1:9" ht="14.1" customHeight="1">
      <c r="A130" s="348"/>
      <c r="B130" s="349"/>
      <c r="C130" s="349"/>
      <c r="D130" s="350"/>
      <c r="E130" s="351"/>
      <c r="F130" s="352" t="s">
        <v>1945</v>
      </c>
      <c r="G130" s="353">
        <f>ROUND(SUM(G128:G129),2)</f>
        <v>0</v>
      </c>
      <c r="H130" s="330"/>
      <c r="I130" s="285"/>
    </row>
    <row r="131" spans="1:9" ht="14.1" customHeight="1">
      <c r="A131" s="332" t="s">
        <v>1926</v>
      </c>
      <c r="B131" s="332" t="s">
        <v>1927</v>
      </c>
      <c r="C131" s="333" t="s">
        <v>1946</v>
      </c>
      <c r="D131" s="334" t="s">
        <v>1906</v>
      </c>
      <c r="E131" s="334" t="s">
        <v>1929</v>
      </c>
      <c r="F131" s="334" t="s">
        <v>1930</v>
      </c>
      <c r="G131" s="334" t="s">
        <v>1931</v>
      </c>
      <c r="H131" s="330"/>
      <c r="I131" s="285"/>
    </row>
    <row r="132" spans="1:9" ht="14.1" customHeight="1">
      <c r="A132" s="335"/>
      <c r="B132" s="354"/>
      <c r="C132" s="355"/>
      <c r="D132" s="356"/>
      <c r="E132" s="361"/>
      <c r="F132" s="340"/>
      <c r="G132" s="340">
        <f>TRUNC(E132*F132,2)</f>
        <v>0</v>
      </c>
      <c r="H132" s="330"/>
      <c r="I132" s="285"/>
    </row>
    <row r="133" spans="1:9" ht="14.1" customHeight="1">
      <c r="A133" s="344"/>
      <c r="B133" s="344"/>
      <c r="C133" s="358"/>
      <c r="D133" s="359"/>
      <c r="E133" s="362"/>
      <c r="F133" s="359"/>
      <c r="G133" s="347">
        <f>ROUND(E133*F133,2)</f>
        <v>0</v>
      </c>
      <c r="H133" s="330"/>
      <c r="I133" s="285"/>
    </row>
    <row r="134" spans="1:9" ht="14.1" customHeight="1">
      <c r="A134" s="363"/>
      <c r="B134" s="364"/>
      <c r="C134" s="364"/>
      <c r="D134" s="365"/>
      <c r="E134" s="366"/>
      <c r="F134" s="367" t="s">
        <v>1947</v>
      </c>
      <c r="G134" s="353">
        <f>ROUND(SUM(G132:G133),2)</f>
        <v>0</v>
      </c>
      <c r="H134" s="330"/>
      <c r="I134" s="285"/>
    </row>
    <row r="135" spans="1:9" ht="14.1" customHeight="1">
      <c r="A135" s="368"/>
      <c r="B135" s="369"/>
      <c r="C135" s="370"/>
      <c r="D135" s="371"/>
      <c r="E135" s="371"/>
      <c r="F135" s="372" t="s">
        <v>1948</v>
      </c>
      <c r="G135" s="373">
        <f>ROUND(SUM(G126,G130,G134),2)</f>
        <v>74.430000000000007</v>
      </c>
      <c r="H135" s="330"/>
      <c r="I135" s="285"/>
    </row>
    <row r="136" spans="1:9" ht="14.1" customHeight="1">
      <c r="A136" s="374"/>
      <c r="B136" s="374"/>
      <c r="C136" s="375"/>
      <c r="D136" s="374"/>
      <c r="E136" s="374"/>
      <c r="F136" s="374"/>
      <c r="G136" s="374"/>
      <c r="H136" s="285"/>
      <c r="I136" s="285"/>
    </row>
    <row r="137" spans="1:9" ht="24.95" customHeight="1">
      <c r="A137" s="465" t="s">
        <v>61</v>
      </c>
      <c r="B137" s="466"/>
      <c r="C137" s="327" t="s">
        <v>62</v>
      </c>
      <c r="D137" s="328" t="s">
        <v>53</v>
      </c>
      <c r="E137" s="328" t="s">
        <v>1925</v>
      </c>
      <c r="F137" s="328" t="s">
        <v>28</v>
      </c>
      <c r="G137" s="329">
        <f>G151</f>
        <v>79.92</v>
      </c>
      <c r="H137" s="330"/>
      <c r="I137" s="285"/>
    </row>
    <row r="138" spans="1:9" ht="14.1" customHeight="1">
      <c r="A138" s="332" t="s">
        <v>1926</v>
      </c>
      <c r="B138" s="332" t="s">
        <v>1927</v>
      </c>
      <c r="C138" s="333" t="s">
        <v>1928</v>
      </c>
      <c r="D138" s="334" t="s">
        <v>1906</v>
      </c>
      <c r="E138" s="334" t="s">
        <v>1929</v>
      </c>
      <c r="F138" s="334" t="s">
        <v>1930</v>
      </c>
      <c r="G138" s="334" t="s">
        <v>1931</v>
      </c>
      <c r="H138" s="330"/>
      <c r="I138" s="285"/>
    </row>
    <row r="139" spans="1:9" ht="14.1" customHeight="1">
      <c r="A139" s="335" t="s">
        <v>1959</v>
      </c>
      <c r="B139" s="335" t="s">
        <v>1924</v>
      </c>
      <c r="C139" s="337" t="s">
        <v>481</v>
      </c>
      <c r="D139" s="338" t="s">
        <v>464</v>
      </c>
      <c r="E139" s="339">
        <v>1.6</v>
      </c>
      <c r="F139" s="340">
        <f>G1</f>
        <v>21.34</v>
      </c>
      <c r="G139" s="340">
        <f>ROUND(E139*F139,2)</f>
        <v>34.14</v>
      </c>
      <c r="H139" s="330"/>
      <c r="I139" s="285"/>
    </row>
    <row r="140" spans="1:9" ht="13.7" customHeight="1">
      <c r="A140" s="338" t="s">
        <v>1959</v>
      </c>
      <c r="B140" s="338" t="s">
        <v>1949</v>
      </c>
      <c r="C140" s="337" t="s">
        <v>482</v>
      </c>
      <c r="D140" s="338" t="s">
        <v>464</v>
      </c>
      <c r="E140" s="339">
        <v>1.6</v>
      </c>
      <c r="F140" s="340">
        <f>G23</f>
        <v>17.39</v>
      </c>
      <c r="G140" s="340">
        <f>ROUND(E140*F140,2)</f>
        <v>27.82</v>
      </c>
      <c r="H140" s="330"/>
      <c r="I140" s="285"/>
    </row>
    <row r="141" spans="1:9" ht="14.1" customHeight="1">
      <c r="A141" s="343" t="s">
        <v>1959</v>
      </c>
      <c r="B141" s="343" t="s">
        <v>1951</v>
      </c>
      <c r="C141" s="345" t="s">
        <v>483</v>
      </c>
      <c r="D141" s="343" t="s">
        <v>484</v>
      </c>
      <c r="E141" s="346">
        <v>1.1000000000000001</v>
      </c>
      <c r="F141" s="347">
        <f>G45</f>
        <v>16.329999999999998</v>
      </c>
      <c r="G141" s="347">
        <f>ROUND(E141*F141,2)</f>
        <v>17.96</v>
      </c>
      <c r="H141" s="330"/>
      <c r="I141" s="285"/>
    </row>
    <row r="142" spans="1:9" ht="14.1" customHeight="1">
      <c r="A142" s="348"/>
      <c r="B142" s="349"/>
      <c r="C142" s="349"/>
      <c r="D142" s="350"/>
      <c r="E142" s="351"/>
      <c r="F142" s="352" t="s">
        <v>1943</v>
      </c>
      <c r="G142" s="353">
        <f>ROUND(SUM(G139:G141),2)</f>
        <v>79.92</v>
      </c>
      <c r="H142" s="330"/>
      <c r="I142" s="285"/>
    </row>
    <row r="143" spans="1:9" ht="14.1" customHeight="1">
      <c r="A143" s="332" t="s">
        <v>1926</v>
      </c>
      <c r="B143" s="332" t="s">
        <v>1927</v>
      </c>
      <c r="C143" s="333" t="s">
        <v>1944</v>
      </c>
      <c r="D143" s="334" t="s">
        <v>1906</v>
      </c>
      <c r="E143" s="334" t="s">
        <v>1929</v>
      </c>
      <c r="F143" s="334" t="s">
        <v>1930</v>
      </c>
      <c r="G143" s="334" t="s">
        <v>1931</v>
      </c>
      <c r="H143" s="330"/>
      <c r="I143" s="285"/>
    </row>
    <row r="144" spans="1:9" ht="14.1" customHeight="1">
      <c r="A144" s="335"/>
      <c r="B144" s="354"/>
      <c r="C144" s="355"/>
      <c r="D144" s="356"/>
      <c r="E144" s="357"/>
      <c r="F144" s="340"/>
      <c r="G144" s="340"/>
      <c r="H144" s="330"/>
      <c r="I144" s="285"/>
    </row>
    <row r="145" spans="1:9" ht="14.1" customHeight="1">
      <c r="A145" s="343"/>
      <c r="B145" s="344"/>
      <c r="C145" s="358"/>
      <c r="D145" s="359"/>
      <c r="E145" s="360"/>
      <c r="F145" s="347"/>
      <c r="G145" s="347"/>
      <c r="H145" s="330"/>
      <c r="I145" s="285"/>
    </row>
    <row r="146" spans="1:9" ht="14.1" customHeight="1">
      <c r="A146" s="348"/>
      <c r="B146" s="349"/>
      <c r="C146" s="349"/>
      <c r="D146" s="350"/>
      <c r="E146" s="351"/>
      <c r="F146" s="352" t="s">
        <v>1945</v>
      </c>
      <c r="G146" s="353">
        <f>ROUND(SUM(G144:G145),2)</f>
        <v>0</v>
      </c>
      <c r="H146" s="330"/>
      <c r="I146" s="285"/>
    </row>
    <row r="147" spans="1:9" ht="14.1" customHeight="1">
      <c r="A147" s="332" t="s">
        <v>1926</v>
      </c>
      <c r="B147" s="332" t="s">
        <v>1927</v>
      </c>
      <c r="C147" s="333" t="s">
        <v>1946</v>
      </c>
      <c r="D147" s="334" t="s">
        <v>1906</v>
      </c>
      <c r="E147" s="334" t="s">
        <v>1929</v>
      </c>
      <c r="F147" s="334" t="s">
        <v>1930</v>
      </c>
      <c r="G147" s="334" t="s">
        <v>1931</v>
      </c>
      <c r="H147" s="330"/>
      <c r="I147" s="285"/>
    </row>
    <row r="148" spans="1:9" ht="14.1" customHeight="1">
      <c r="A148" s="335"/>
      <c r="B148" s="354"/>
      <c r="C148" s="355"/>
      <c r="D148" s="356"/>
      <c r="E148" s="361"/>
      <c r="F148" s="340"/>
      <c r="G148" s="340">
        <f>TRUNC(E148*F148,2)</f>
        <v>0</v>
      </c>
      <c r="H148" s="330"/>
      <c r="I148" s="285"/>
    </row>
    <row r="149" spans="1:9" ht="14.1" customHeight="1">
      <c r="A149" s="344"/>
      <c r="B149" s="344"/>
      <c r="C149" s="358"/>
      <c r="D149" s="359"/>
      <c r="E149" s="362"/>
      <c r="F149" s="359"/>
      <c r="G149" s="347">
        <f>ROUND(E149*F149,2)</f>
        <v>0</v>
      </c>
      <c r="H149" s="330"/>
      <c r="I149" s="285"/>
    </row>
    <row r="150" spans="1:9" ht="14.1" customHeight="1">
      <c r="A150" s="363"/>
      <c r="B150" s="364"/>
      <c r="C150" s="364"/>
      <c r="D150" s="365"/>
      <c r="E150" s="366"/>
      <c r="F150" s="367" t="s">
        <v>1947</v>
      </c>
      <c r="G150" s="353">
        <f>ROUND(SUM(G148:G149),2)</f>
        <v>0</v>
      </c>
      <c r="H150" s="330"/>
      <c r="I150" s="285"/>
    </row>
    <row r="151" spans="1:9" ht="14.1" customHeight="1">
      <c r="A151" s="368"/>
      <c r="B151" s="369"/>
      <c r="C151" s="370"/>
      <c r="D151" s="371"/>
      <c r="E151" s="371"/>
      <c r="F151" s="372" t="s">
        <v>1948</v>
      </c>
      <c r="G151" s="373">
        <f>ROUND(SUM(G142,G146,G150),2)</f>
        <v>79.92</v>
      </c>
      <c r="H151" s="330"/>
      <c r="I151" s="285"/>
    </row>
    <row r="152" spans="1:9" ht="14.1" customHeight="1">
      <c r="A152" s="374"/>
      <c r="B152" s="374"/>
      <c r="C152" s="375"/>
      <c r="D152" s="374"/>
      <c r="E152" s="374"/>
      <c r="F152" s="374"/>
      <c r="G152" s="374"/>
      <c r="H152" s="285"/>
      <c r="I152" s="285"/>
    </row>
    <row r="153" spans="1:9" ht="24.95" customHeight="1">
      <c r="A153" s="465" t="s">
        <v>64</v>
      </c>
      <c r="B153" s="466"/>
      <c r="C153" s="327" t="s">
        <v>65</v>
      </c>
      <c r="D153" s="328" t="s">
        <v>53</v>
      </c>
      <c r="E153" s="328" t="s">
        <v>1925</v>
      </c>
      <c r="F153" s="328" t="s">
        <v>28</v>
      </c>
      <c r="G153" s="329">
        <f>G167</f>
        <v>89.31</v>
      </c>
      <c r="H153" s="330"/>
      <c r="I153" s="285"/>
    </row>
    <row r="154" spans="1:9" ht="14.1" customHeight="1">
      <c r="A154" s="332" t="s">
        <v>1926</v>
      </c>
      <c r="B154" s="332" t="s">
        <v>1927</v>
      </c>
      <c r="C154" s="333" t="s">
        <v>1928</v>
      </c>
      <c r="D154" s="334" t="s">
        <v>1906</v>
      </c>
      <c r="E154" s="334" t="s">
        <v>1929</v>
      </c>
      <c r="F154" s="334" t="s">
        <v>1930</v>
      </c>
      <c r="G154" s="334" t="s">
        <v>1931</v>
      </c>
      <c r="H154" s="330"/>
      <c r="I154" s="285"/>
    </row>
    <row r="155" spans="1:9" ht="14.1" customHeight="1">
      <c r="A155" s="335" t="s">
        <v>1959</v>
      </c>
      <c r="B155" s="335" t="s">
        <v>1924</v>
      </c>
      <c r="C155" s="337" t="s">
        <v>481</v>
      </c>
      <c r="D155" s="338" t="s">
        <v>464</v>
      </c>
      <c r="E155" s="339">
        <v>1.8</v>
      </c>
      <c r="F155" s="340">
        <f>G1</f>
        <v>21.34</v>
      </c>
      <c r="G155" s="340">
        <f>ROUND(E155*F155,2)</f>
        <v>38.409999999999997</v>
      </c>
      <c r="H155" s="330"/>
      <c r="I155" s="285"/>
    </row>
    <row r="156" spans="1:9" ht="13.7" customHeight="1">
      <c r="A156" s="338" t="s">
        <v>1959</v>
      </c>
      <c r="B156" s="338" t="s">
        <v>1949</v>
      </c>
      <c r="C156" s="337" t="s">
        <v>482</v>
      </c>
      <c r="D156" s="338" t="s">
        <v>464</v>
      </c>
      <c r="E156" s="339">
        <v>1.8</v>
      </c>
      <c r="F156" s="340">
        <f>G23</f>
        <v>17.39</v>
      </c>
      <c r="G156" s="340">
        <f>ROUND(E156*F156,2)</f>
        <v>31.3</v>
      </c>
      <c r="H156" s="330"/>
      <c r="I156" s="285"/>
    </row>
    <row r="157" spans="1:9" ht="14.1" customHeight="1">
      <c r="A157" s="343" t="s">
        <v>1959</v>
      </c>
      <c r="B157" s="343" t="s">
        <v>1951</v>
      </c>
      <c r="C157" s="345" t="s">
        <v>483</v>
      </c>
      <c r="D157" s="343" t="s">
        <v>484</v>
      </c>
      <c r="E157" s="346">
        <v>1.2</v>
      </c>
      <c r="F157" s="347">
        <f>G45</f>
        <v>16.329999999999998</v>
      </c>
      <c r="G157" s="347">
        <f>ROUND(E157*F157,2)</f>
        <v>19.600000000000001</v>
      </c>
      <c r="H157" s="330"/>
      <c r="I157" s="285"/>
    </row>
    <row r="158" spans="1:9" ht="14.1" customHeight="1">
      <c r="A158" s="348"/>
      <c r="B158" s="349"/>
      <c r="C158" s="349"/>
      <c r="D158" s="350"/>
      <c r="E158" s="351"/>
      <c r="F158" s="352" t="s">
        <v>1943</v>
      </c>
      <c r="G158" s="353">
        <f>ROUND(SUM(G155:G157),2)</f>
        <v>89.31</v>
      </c>
      <c r="H158" s="330"/>
      <c r="I158" s="285"/>
    </row>
    <row r="159" spans="1:9" ht="14.1" customHeight="1">
      <c r="A159" s="332" t="s">
        <v>1926</v>
      </c>
      <c r="B159" s="332" t="s">
        <v>1927</v>
      </c>
      <c r="C159" s="333" t="s">
        <v>1944</v>
      </c>
      <c r="D159" s="334" t="s">
        <v>1906</v>
      </c>
      <c r="E159" s="334" t="s">
        <v>1929</v>
      </c>
      <c r="F159" s="334" t="s">
        <v>1930</v>
      </c>
      <c r="G159" s="334" t="s">
        <v>1931</v>
      </c>
      <c r="H159" s="330"/>
      <c r="I159" s="285"/>
    </row>
    <row r="160" spans="1:9" ht="14.1" customHeight="1">
      <c r="A160" s="335"/>
      <c r="B160" s="354"/>
      <c r="C160" s="355"/>
      <c r="D160" s="356"/>
      <c r="E160" s="357"/>
      <c r="F160" s="340"/>
      <c r="G160" s="340"/>
      <c r="H160" s="330"/>
      <c r="I160" s="285"/>
    </row>
    <row r="161" spans="1:9" ht="14.1" customHeight="1">
      <c r="A161" s="343"/>
      <c r="B161" s="344"/>
      <c r="C161" s="358"/>
      <c r="D161" s="359"/>
      <c r="E161" s="360"/>
      <c r="F161" s="347"/>
      <c r="G161" s="347"/>
      <c r="H161" s="330"/>
      <c r="I161" s="285"/>
    </row>
    <row r="162" spans="1:9" ht="14.1" customHeight="1">
      <c r="A162" s="348"/>
      <c r="B162" s="349"/>
      <c r="C162" s="349"/>
      <c r="D162" s="350"/>
      <c r="E162" s="351"/>
      <c r="F162" s="352" t="s">
        <v>1945</v>
      </c>
      <c r="G162" s="353">
        <f>ROUND(SUM(G160:G161),2)</f>
        <v>0</v>
      </c>
      <c r="H162" s="330"/>
      <c r="I162" s="285"/>
    </row>
    <row r="163" spans="1:9" ht="14.1" customHeight="1">
      <c r="A163" s="332" t="s">
        <v>1926</v>
      </c>
      <c r="B163" s="332" t="s">
        <v>1927</v>
      </c>
      <c r="C163" s="333" t="s">
        <v>1946</v>
      </c>
      <c r="D163" s="334" t="s">
        <v>1906</v>
      </c>
      <c r="E163" s="334" t="s">
        <v>1929</v>
      </c>
      <c r="F163" s="334" t="s">
        <v>1930</v>
      </c>
      <c r="G163" s="334" t="s">
        <v>1931</v>
      </c>
      <c r="H163" s="330"/>
      <c r="I163" s="285"/>
    </row>
    <row r="164" spans="1:9" ht="14.1" customHeight="1">
      <c r="A164" s="335"/>
      <c r="B164" s="354"/>
      <c r="C164" s="355"/>
      <c r="D164" s="356"/>
      <c r="E164" s="361"/>
      <c r="F164" s="340"/>
      <c r="G164" s="340">
        <f>TRUNC(E164*F164,2)</f>
        <v>0</v>
      </c>
      <c r="H164" s="330"/>
      <c r="I164" s="285"/>
    </row>
    <row r="165" spans="1:9" ht="14.1" customHeight="1">
      <c r="A165" s="344"/>
      <c r="B165" s="344"/>
      <c r="C165" s="358"/>
      <c r="D165" s="359"/>
      <c r="E165" s="362"/>
      <c r="F165" s="359"/>
      <c r="G165" s="347">
        <f>ROUND(E165*F165,2)</f>
        <v>0</v>
      </c>
      <c r="H165" s="330"/>
      <c r="I165" s="285"/>
    </row>
    <row r="166" spans="1:9" ht="14.1" customHeight="1">
      <c r="A166" s="363"/>
      <c r="B166" s="364"/>
      <c r="C166" s="364"/>
      <c r="D166" s="365"/>
      <c r="E166" s="366"/>
      <c r="F166" s="367" t="s">
        <v>1947</v>
      </c>
      <c r="G166" s="353">
        <f>ROUND(SUM(G164:G165),2)</f>
        <v>0</v>
      </c>
      <c r="H166" s="330"/>
      <c r="I166" s="285"/>
    </row>
    <row r="167" spans="1:9" ht="14.1" customHeight="1">
      <c r="A167" s="368"/>
      <c r="B167" s="369"/>
      <c r="C167" s="370"/>
      <c r="D167" s="371"/>
      <c r="E167" s="371"/>
      <c r="F167" s="372" t="s">
        <v>1948</v>
      </c>
      <c r="G167" s="373">
        <f>ROUND(SUM(G158,G162,G166),2)</f>
        <v>89.31</v>
      </c>
      <c r="H167" s="330"/>
      <c r="I167" s="285"/>
    </row>
    <row r="168" spans="1:9" ht="14.1" customHeight="1">
      <c r="A168" s="374"/>
      <c r="B168" s="374"/>
      <c r="C168" s="375"/>
      <c r="D168" s="374"/>
      <c r="E168" s="374"/>
      <c r="F168" s="374"/>
      <c r="G168" s="374"/>
      <c r="H168" s="285"/>
      <c r="I168" s="285"/>
    </row>
    <row r="169" spans="1:9" ht="24.95" customHeight="1">
      <c r="A169" s="465" t="s">
        <v>67</v>
      </c>
      <c r="B169" s="466"/>
      <c r="C169" s="327" t="s">
        <v>68</v>
      </c>
      <c r="D169" s="328" t="s">
        <v>53</v>
      </c>
      <c r="E169" s="328" t="s">
        <v>1925</v>
      </c>
      <c r="F169" s="328" t="s">
        <v>28</v>
      </c>
      <c r="G169" s="329">
        <f>G183</f>
        <v>93.19</v>
      </c>
      <c r="H169" s="330"/>
      <c r="I169" s="285"/>
    </row>
    <row r="170" spans="1:9" ht="14.1" customHeight="1">
      <c r="A170" s="332" t="s">
        <v>1926</v>
      </c>
      <c r="B170" s="332" t="s">
        <v>1927</v>
      </c>
      <c r="C170" s="333" t="s">
        <v>1928</v>
      </c>
      <c r="D170" s="334" t="s">
        <v>1906</v>
      </c>
      <c r="E170" s="334" t="s">
        <v>1929</v>
      </c>
      <c r="F170" s="334" t="s">
        <v>1930</v>
      </c>
      <c r="G170" s="334" t="s">
        <v>1931</v>
      </c>
      <c r="H170" s="330"/>
      <c r="I170" s="285"/>
    </row>
    <row r="171" spans="1:9" ht="14.1" customHeight="1">
      <c r="A171" s="335" t="s">
        <v>1959</v>
      </c>
      <c r="B171" s="335" t="s">
        <v>1924</v>
      </c>
      <c r="C171" s="337" t="s">
        <v>481</v>
      </c>
      <c r="D171" s="338" t="s">
        <v>464</v>
      </c>
      <c r="E171" s="339">
        <v>1.9</v>
      </c>
      <c r="F171" s="340">
        <f>G1</f>
        <v>21.34</v>
      </c>
      <c r="G171" s="340">
        <f>ROUND(E171*F171,2)</f>
        <v>40.549999999999997</v>
      </c>
      <c r="H171" s="330"/>
      <c r="I171" s="285"/>
    </row>
    <row r="172" spans="1:9" ht="13.7" customHeight="1">
      <c r="A172" s="338" t="s">
        <v>1959</v>
      </c>
      <c r="B172" s="338" t="s">
        <v>1949</v>
      </c>
      <c r="C172" s="337" t="s">
        <v>482</v>
      </c>
      <c r="D172" s="338" t="s">
        <v>464</v>
      </c>
      <c r="E172" s="339">
        <v>1.9</v>
      </c>
      <c r="F172" s="340">
        <f>G23</f>
        <v>17.39</v>
      </c>
      <c r="G172" s="340">
        <f>ROUND(E172*F172,2)</f>
        <v>33.04</v>
      </c>
      <c r="H172" s="330"/>
      <c r="I172" s="285"/>
    </row>
    <row r="173" spans="1:9" ht="14.1" customHeight="1">
      <c r="A173" s="343" t="s">
        <v>1959</v>
      </c>
      <c r="B173" s="343" t="s">
        <v>1951</v>
      </c>
      <c r="C173" s="345" t="s">
        <v>483</v>
      </c>
      <c r="D173" s="343" t="s">
        <v>484</v>
      </c>
      <c r="E173" s="346">
        <v>1.2</v>
      </c>
      <c r="F173" s="347">
        <f>G45</f>
        <v>16.329999999999998</v>
      </c>
      <c r="G173" s="347">
        <f>ROUND(E173*F173,2)</f>
        <v>19.600000000000001</v>
      </c>
      <c r="H173" s="330"/>
      <c r="I173" s="285"/>
    </row>
    <row r="174" spans="1:9" ht="14.1" customHeight="1">
      <c r="A174" s="348"/>
      <c r="B174" s="349"/>
      <c r="C174" s="349"/>
      <c r="D174" s="350"/>
      <c r="E174" s="351"/>
      <c r="F174" s="352" t="s">
        <v>1943</v>
      </c>
      <c r="G174" s="353">
        <f>ROUND(SUM(G171:G173),2)</f>
        <v>93.19</v>
      </c>
      <c r="H174" s="330"/>
      <c r="I174" s="285"/>
    </row>
    <row r="175" spans="1:9" ht="14.1" customHeight="1">
      <c r="A175" s="332" t="s">
        <v>1926</v>
      </c>
      <c r="B175" s="332" t="s">
        <v>1927</v>
      </c>
      <c r="C175" s="333" t="s">
        <v>1944</v>
      </c>
      <c r="D175" s="334" t="s">
        <v>1906</v>
      </c>
      <c r="E175" s="334" t="s">
        <v>1929</v>
      </c>
      <c r="F175" s="334" t="s">
        <v>1930</v>
      </c>
      <c r="G175" s="334" t="s">
        <v>1931</v>
      </c>
      <c r="H175" s="330"/>
      <c r="I175" s="285"/>
    </row>
    <row r="176" spans="1:9" ht="14.1" customHeight="1">
      <c r="A176" s="335"/>
      <c r="B176" s="354"/>
      <c r="C176" s="355"/>
      <c r="D176" s="356"/>
      <c r="E176" s="357"/>
      <c r="F176" s="340"/>
      <c r="G176" s="340"/>
      <c r="H176" s="330"/>
      <c r="I176" s="285"/>
    </row>
    <row r="177" spans="1:9" ht="14.1" customHeight="1">
      <c r="A177" s="343"/>
      <c r="B177" s="344"/>
      <c r="C177" s="358"/>
      <c r="D177" s="359"/>
      <c r="E177" s="360"/>
      <c r="F177" s="347"/>
      <c r="G177" s="347"/>
      <c r="H177" s="330"/>
      <c r="I177" s="285"/>
    </row>
    <row r="178" spans="1:9" ht="14.1" customHeight="1">
      <c r="A178" s="348"/>
      <c r="B178" s="349"/>
      <c r="C178" s="349"/>
      <c r="D178" s="350"/>
      <c r="E178" s="351"/>
      <c r="F178" s="352" t="s">
        <v>1945</v>
      </c>
      <c r="G178" s="353">
        <f>ROUND(SUM(G176:G177),2)</f>
        <v>0</v>
      </c>
      <c r="H178" s="330"/>
      <c r="I178" s="285"/>
    </row>
    <row r="179" spans="1:9" ht="14.1" customHeight="1">
      <c r="A179" s="332" t="s">
        <v>1926</v>
      </c>
      <c r="B179" s="332" t="s">
        <v>1927</v>
      </c>
      <c r="C179" s="333" t="s">
        <v>1946</v>
      </c>
      <c r="D179" s="334" t="s">
        <v>1906</v>
      </c>
      <c r="E179" s="334" t="s">
        <v>1929</v>
      </c>
      <c r="F179" s="334" t="s">
        <v>1930</v>
      </c>
      <c r="G179" s="334" t="s">
        <v>1931</v>
      </c>
      <c r="H179" s="330"/>
      <c r="I179" s="285"/>
    </row>
    <row r="180" spans="1:9" ht="14.1" customHeight="1">
      <c r="A180" s="335"/>
      <c r="B180" s="354"/>
      <c r="C180" s="355"/>
      <c r="D180" s="356"/>
      <c r="E180" s="361"/>
      <c r="F180" s="340"/>
      <c r="G180" s="340">
        <f>TRUNC(E180*F180,2)</f>
        <v>0</v>
      </c>
      <c r="H180" s="330"/>
      <c r="I180" s="285"/>
    </row>
    <row r="181" spans="1:9" ht="14.1" customHeight="1">
      <c r="A181" s="344"/>
      <c r="B181" s="344"/>
      <c r="C181" s="358"/>
      <c r="D181" s="359"/>
      <c r="E181" s="362"/>
      <c r="F181" s="359"/>
      <c r="G181" s="347">
        <f>ROUND(E181*F181,2)</f>
        <v>0</v>
      </c>
      <c r="H181" s="330"/>
      <c r="I181" s="285"/>
    </row>
    <row r="182" spans="1:9" ht="14.1" customHeight="1">
      <c r="A182" s="363"/>
      <c r="B182" s="364"/>
      <c r="C182" s="364"/>
      <c r="D182" s="365"/>
      <c r="E182" s="366"/>
      <c r="F182" s="367" t="s">
        <v>1947</v>
      </c>
      <c r="G182" s="353">
        <f>ROUND(SUM(G180:G181),2)</f>
        <v>0</v>
      </c>
      <c r="H182" s="330"/>
      <c r="I182" s="285"/>
    </row>
    <row r="183" spans="1:9" ht="14.1" customHeight="1">
      <c r="A183" s="368"/>
      <c r="B183" s="369"/>
      <c r="C183" s="370"/>
      <c r="D183" s="371"/>
      <c r="E183" s="371"/>
      <c r="F183" s="372" t="s">
        <v>1948</v>
      </c>
      <c r="G183" s="373">
        <f>ROUND(SUM(G174,G178,G182),2)</f>
        <v>93.19</v>
      </c>
      <c r="H183" s="330"/>
      <c r="I183" s="285"/>
    </row>
    <row r="184" spans="1:9" ht="14.1" customHeight="1">
      <c r="A184" s="374"/>
      <c r="B184" s="374"/>
      <c r="C184" s="375"/>
      <c r="D184" s="374"/>
      <c r="E184" s="374"/>
      <c r="F184" s="374"/>
      <c r="G184" s="374"/>
      <c r="H184" s="285"/>
      <c r="I184" s="285"/>
    </row>
    <row r="185" spans="1:9" ht="24.95" customHeight="1">
      <c r="A185" s="465" t="s">
        <v>70</v>
      </c>
      <c r="B185" s="466"/>
      <c r="C185" s="327" t="s">
        <v>71</v>
      </c>
      <c r="D185" s="328" t="s">
        <v>53</v>
      </c>
      <c r="E185" s="328" t="s">
        <v>1925</v>
      </c>
      <c r="F185" s="328" t="s">
        <v>28</v>
      </c>
      <c r="G185" s="329">
        <f>G199</f>
        <v>98.69</v>
      </c>
      <c r="H185" s="330"/>
      <c r="I185" s="285"/>
    </row>
    <row r="186" spans="1:9" ht="14.1" customHeight="1">
      <c r="A186" s="332" t="s">
        <v>1926</v>
      </c>
      <c r="B186" s="332" t="s">
        <v>1927</v>
      </c>
      <c r="C186" s="333" t="s">
        <v>1928</v>
      </c>
      <c r="D186" s="334" t="s">
        <v>1906</v>
      </c>
      <c r="E186" s="334" t="s">
        <v>1929</v>
      </c>
      <c r="F186" s="334" t="s">
        <v>1930</v>
      </c>
      <c r="G186" s="334" t="s">
        <v>1931</v>
      </c>
      <c r="H186" s="330"/>
      <c r="I186" s="285"/>
    </row>
    <row r="187" spans="1:9" ht="14.1" customHeight="1">
      <c r="A187" s="335" t="s">
        <v>1959</v>
      </c>
      <c r="B187" s="335" t="s">
        <v>1924</v>
      </c>
      <c r="C187" s="337" t="s">
        <v>481</v>
      </c>
      <c r="D187" s="338" t="s">
        <v>464</v>
      </c>
      <c r="E187" s="339">
        <v>2</v>
      </c>
      <c r="F187" s="340">
        <f>G1</f>
        <v>21.34</v>
      </c>
      <c r="G187" s="340">
        <f>ROUND(E187*F187,2)</f>
        <v>42.68</v>
      </c>
      <c r="H187" s="330"/>
      <c r="I187" s="285"/>
    </row>
    <row r="188" spans="1:9" ht="13.7" customHeight="1">
      <c r="A188" s="338" t="s">
        <v>1959</v>
      </c>
      <c r="B188" s="338" t="s">
        <v>1949</v>
      </c>
      <c r="C188" s="337" t="s">
        <v>482</v>
      </c>
      <c r="D188" s="338" t="s">
        <v>464</v>
      </c>
      <c r="E188" s="339">
        <v>2</v>
      </c>
      <c r="F188" s="340">
        <f>G23</f>
        <v>17.39</v>
      </c>
      <c r="G188" s="340">
        <f>ROUND(E188*F188,2)</f>
        <v>34.78</v>
      </c>
      <c r="H188" s="330"/>
      <c r="I188" s="285"/>
    </row>
    <row r="189" spans="1:9" ht="14.1" customHeight="1">
      <c r="A189" s="343" t="s">
        <v>1959</v>
      </c>
      <c r="B189" s="343" t="s">
        <v>1951</v>
      </c>
      <c r="C189" s="345" t="s">
        <v>483</v>
      </c>
      <c r="D189" s="343" t="s">
        <v>484</v>
      </c>
      <c r="E189" s="346">
        <v>1.3</v>
      </c>
      <c r="F189" s="347">
        <f>G45</f>
        <v>16.329999999999998</v>
      </c>
      <c r="G189" s="347">
        <f>ROUND(E189*F189,2)</f>
        <v>21.23</v>
      </c>
      <c r="H189" s="330"/>
      <c r="I189" s="285"/>
    </row>
    <row r="190" spans="1:9" ht="14.1" customHeight="1">
      <c r="A190" s="348"/>
      <c r="B190" s="349"/>
      <c r="C190" s="349"/>
      <c r="D190" s="350"/>
      <c r="E190" s="351"/>
      <c r="F190" s="352" t="s">
        <v>1943</v>
      </c>
      <c r="G190" s="353">
        <f>ROUND(SUM(G187:G189),2)</f>
        <v>98.69</v>
      </c>
      <c r="H190" s="330"/>
      <c r="I190" s="285"/>
    </row>
    <row r="191" spans="1:9" ht="14.1" customHeight="1">
      <c r="A191" s="332" t="s">
        <v>1926</v>
      </c>
      <c r="B191" s="332" t="s">
        <v>1927</v>
      </c>
      <c r="C191" s="333" t="s">
        <v>1944</v>
      </c>
      <c r="D191" s="334" t="s">
        <v>1906</v>
      </c>
      <c r="E191" s="334" t="s">
        <v>1929</v>
      </c>
      <c r="F191" s="334" t="s">
        <v>1930</v>
      </c>
      <c r="G191" s="334" t="s">
        <v>1931</v>
      </c>
      <c r="H191" s="330"/>
      <c r="I191" s="285"/>
    </row>
    <row r="192" spans="1:9" ht="14.1" customHeight="1">
      <c r="A192" s="335"/>
      <c r="B192" s="354"/>
      <c r="C192" s="355"/>
      <c r="D192" s="356"/>
      <c r="E192" s="357"/>
      <c r="F192" s="340"/>
      <c r="G192" s="340"/>
      <c r="H192" s="330"/>
      <c r="I192" s="285"/>
    </row>
    <row r="193" spans="1:9" ht="14.1" customHeight="1">
      <c r="A193" s="343"/>
      <c r="B193" s="344"/>
      <c r="C193" s="358"/>
      <c r="D193" s="359"/>
      <c r="E193" s="360"/>
      <c r="F193" s="347"/>
      <c r="G193" s="347"/>
      <c r="H193" s="330"/>
      <c r="I193" s="285"/>
    </row>
    <row r="194" spans="1:9" ht="14.1" customHeight="1">
      <c r="A194" s="348"/>
      <c r="B194" s="349"/>
      <c r="C194" s="349"/>
      <c r="D194" s="350"/>
      <c r="E194" s="351"/>
      <c r="F194" s="352" t="s">
        <v>1945</v>
      </c>
      <c r="G194" s="353">
        <f>ROUND(SUM(G192:G193),2)</f>
        <v>0</v>
      </c>
      <c r="H194" s="330"/>
      <c r="I194" s="285"/>
    </row>
    <row r="195" spans="1:9" ht="14.1" customHeight="1">
      <c r="A195" s="332" t="s">
        <v>1926</v>
      </c>
      <c r="B195" s="332" t="s">
        <v>1927</v>
      </c>
      <c r="C195" s="333" t="s">
        <v>1946</v>
      </c>
      <c r="D195" s="334" t="s">
        <v>1906</v>
      </c>
      <c r="E195" s="334" t="s">
        <v>1929</v>
      </c>
      <c r="F195" s="334" t="s">
        <v>1930</v>
      </c>
      <c r="G195" s="334" t="s">
        <v>1931</v>
      </c>
      <c r="H195" s="330"/>
      <c r="I195" s="285"/>
    </row>
    <row r="196" spans="1:9" ht="14.1" customHeight="1">
      <c r="A196" s="335"/>
      <c r="B196" s="354"/>
      <c r="C196" s="355"/>
      <c r="D196" s="356"/>
      <c r="E196" s="361"/>
      <c r="F196" s="340"/>
      <c r="G196" s="340">
        <f>TRUNC(E196*F196,2)</f>
        <v>0</v>
      </c>
      <c r="H196" s="330"/>
      <c r="I196" s="285"/>
    </row>
    <row r="197" spans="1:9" ht="14.1" customHeight="1">
      <c r="A197" s="344"/>
      <c r="B197" s="344"/>
      <c r="C197" s="358"/>
      <c r="D197" s="359"/>
      <c r="E197" s="362"/>
      <c r="F197" s="359"/>
      <c r="G197" s="347">
        <f>ROUND(E197*F197,2)</f>
        <v>0</v>
      </c>
      <c r="H197" s="330"/>
      <c r="I197" s="285"/>
    </row>
    <row r="198" spans="1:9" ht="14.1" customHeight="1">
      <c r="A198" s="363"/>
      <c r="B198" s="364"/>
      <c r="C198" s="364"/>
      <c r="D198" s="365"/>
      <c r="E198" s="366"/>
      <c r="F198" s="367" t="s">
        <v>1947</v>
      </c>
      <c r="G198" s="353">
        <f>ROUND(SUM(G196:G197),2)</f>
        <v>0</v>
      </c>
      <c r="H198" s="330"/>
      <c r="I198" s="285"/>
    </row>
    <row r="199" spans="1:9" ht="14.1" customHeight="1">
      <c r="A199" s="368"/>
      <c r="B199" s="369"/>
      <c r="C199" s="370"/>
      <c r="D199" s="371"/>
      <c r="E199" s="371"/>
      <c r="F199" s="372" t="s">
        <v>1948</v>
      </c>
      <c r="G199" s="373">
        <f>ROUND(SUM(G190,G194,G198),2)</f>
        <v>98.69</v>
      </c>
      <c r="H199" s="330"/>
      <c r="I199" s="285"/>
    </row>
    <row r="200" spans="1:9" ht="14.1" customHeight="1">
      <c r="A200" s="374"/>
      <c r="B200" s="374"/>
      <c r="C200" s="375"/>
      <c r="D200" s="374"/>
      <c r="E200" s="374"/>
      <c r="F200" s="374"/>
      <c r="G200" s="374"/>
      <c r="H200" s="285"/>
      <c r="I200" s="285"/>
    </row>
    <row r="201" spans="1:9" ht="36.75" customHeight="1">
      <c r="A201" s="465" t="s">
        <v>396</v>
      </c>
      <c r="B201" s="466"/>
      <c r="C201" s="327" t="s">
        <v>1960</v>
      </c>
      <c r="D201" s="328" t="s">
        <v>53</v>
      </c>
      <c r="E201" s="328" t="s">
        <v>1925</v>
      </c>
      <c r="F201" s="328" t="s">
        <v>28</v>
      </c>
      <c r="G201" s="329">
        <f>G215</f>
        <v>142.34</v>
      </c>
      <c r="H201" s="330"/>
      <c r="I201" s="285"/>
    </row>
    <row r="202" spans="1:9" ht="14.1" customHeight="1">
      <c r="A202" s="332" t="s">
        <v>1926</v>
      </c>
      <c r="B202" s="332" t="s">
        <v>1927</v>
      </c>
      <c r="C202" s="333" t="s">
        <v>1928</v>
      </c>
      <c r="D202" s="334" t="s">
        <v>1906</v>
      </c>
      <c r="E202" s="334" t="s">
        <v>1929</v>
      </c>
      <c r="F202" s="334" t="s">
        <v>1930</v>
      </c>
      <c r="G202" s="334" t="s">
        <v>1931</v>
      </c>
      <c r="H202" s="330"/>
      <c r="I202" s="285"/>
    </row>
    <row r="203" spans="1:9" ht="14.1" customHeight="1">
      <c r="A203" s="335" t="s">
        <v>1959</v>
      </c>
      <c r="B203" s="335" t="s">
        <v>1924</v>
      </c>
      <c r="C203" s="337" t="s">
        <v>481</v>
      </c>
      <c r="D203" s="338" t="s">
        <v>464</v>
      </c>
      <c r="E203" s="339">
        <v>1.3</v>
      </c>
      <c r="F203" s="340">
        <f>G1</f>
        <v>21.34</v>
      </c>
      <c r="G203" s="340">
        <f>ROUND(E203*F203,2)</f>
        <v>27.74</v>
      </c>
      <c r="H203" s="330"/>
      <c r="I203" s="285"/>
    </row>
    <row r="204" spans="1:9" ht="14.1" customHeight="1">
      <c r="A204" s="343" t="s">
        <v>1959</v>
      </c>
      <c r="B204" s="343" t="s">
        <v>1949</v>
      </c>
      <c r="C204" s="345" t="s">
        <v>482</v>
      </c>
      <c r="D204" s="343" t="s">
        <v>464</v>
      </c>
      <c r="E204" s="346">
        <v>1.3</v>
      </c>
      <c r="F204" s="347">
        <f>G23</f>
        <v>17.39</v>
      </c>
      <c r="G204" s="347">
        <f>ROUND(E204*F204,2)</f>
        <v>22.61</v>
      </c>
      <c r="H204" s="330"/>
      <c r="I204" s="285"/>
    </row>
    <row r="205" spans="1:9" ht="14.1" customHeight="1">
      <c r="A205" s="348"/>
      <c r="B205" s="349"/>
      <c r="C205" s="349"/>
      <c r="D205" s="350"/>
      <c r="E205" s="351"/>
      <c r="F205" s="352" t="s">
        <v>1943</v>
      </c>
      <c r="G205" s="353">
        <f>ROUND(SUM(G203:G204),2)</f>
        <v>50.35</v>
      </c>
      <c r="H205" s="330"/>
      <c r="I205" s="285"/>
    </row>
    <row r="206" spans="1:9" ht="14.1" customHeight="1">
      <c r="A206" s="332" t="s">
        <v>1926</v>
      </c>
      <c r="B206" s="332" t="s">
        <v>1927</v>
      </c>
      <c r="C206" s="333" t="s">
        <v>1944</v>
      </c>
      <c r="D206" s="334" t="s">
        <v>1906</v>
      </c>
      <c r="E206" s="334" t="s">
        <v>1929</v>
      </c>
      <c r="F206" s="334" t="s">
        <v>1930</v>
      </c>
      <c r="G206" s="334" t="s">
        <v>1931</v>
      </c>
      <c r="H206" s="330"/>
      <c r="I206" s="285"/>
    </row>
    <row r="207" spans="1:9" ht="24" customHeight="1">
      <c r="A207" s="335" t="s">
        <v>1961</v>
      </c>
      <c r="B207" s="335" t="s">
        <v>1962</v>
      </c>
      <c r="C207" s="337" t="s">
        <v>1234</v>
      </c>
      <c r="D207" s="338" t="s">
        <v>53</v>
      </c>
      <c r="E207" s="339">
        <v>1</v>
      </c>
      <c r="F207" s="340">
        <v>78.94</v>
      </c>
      <c r="G207" s="340">
        <f>ROUND(E207*F207,2)</f>
        <v>78.94</v>
      </c>
      <c r="H207" s="330"/>
      <c r="I207" s="285"/>
    </row>
    <row r="208" spans="1:9" ht="13.7" customHeight="1">
      <c r="A208" s="338" t="s">
        <v>1961</v>
      </c>
      <c r="B208" s="338" t="s">
        <v>1962</v>
      </c>
      <c r="C208" s="337" t="s">
        <v>1235</v>
      </c>
      <c r="D208" s="338" t="s">
        <v>645</v>
      </c>
      <c r="E208" s="339">
        <v>0.08</v>
      </c>
      <c r="F208" s="340">
        <v>155.38999999999999</v>
      </c>
      <c r="G208" s="340">
        <f>ROUND(E208*F208,2)</f>
        <v>12.43</v>
      </c>
      <c r="H208" s="330"/>
      <c r="I208" s="285"/>
    </row>
    <row r="209" spans="1:9" ht="14.1" customHeight="1">
      <c r="A209" s="343" t="s">
        <v>1961</v>
      </c>
      <c r="B209" s="343" t="s">
        <v>1962</v>
      </c>
      <c r="C209" s="345" t="s">
        <v>1236</v>
      </c>
      <c r="D209" s="343" t="s">
        <v>53</v>
      </c>
      <c r="E209" s="346">
        <v>0.1</v>
      </c>
      <c r="F209" s="347">
        <v>6.19</v>
      </c>
      <c r="G209" s="347">
        <f>ROUND(E209*F209,2)</f>
        <v>0.62</v>
      </c>
      <c r="H209" s="330"/>
      <c r="I209" s="285"/>
    </row>
    <row r="210" spans="1:9" ht="14.1" customHeight="1">
      <c r="A210" s="348"/>
      <c r="B210" s="349"/>
      <c r="C210" s="349"/>
      <c r="D210" s="350"/>
      <c r="E210" s="351"/>
      <c r="F210" s="352" t="s">
        <v>1945</v>
      </c>
      <c r="G210" s="353">
        <f>ROUND(SUM(G207:G209),2)</f>
        <v>91.99</v>
      </c>
      <c r="H210" s="330"/>
      <c r="I210" s="285"/>
    </row>
    <row r="211" spans="1:9" ht="14.1" customHeight="1">
      <c r="A211" s="332" t="s">
        <v>1926</v>
      </c>
      <c r="B211" s="332" t="s">
        <v>1927</v>
      </c>
      <c r="C211" s="333" t="s">
        <v>1946</v>
      </c>
      <c r="D211" s="334" t="s">
        <v>1906</v>
      </c>
      <c r="E211" s="334" t="s">
        <v>1929</v>
      </c>
      <c r="F211" s="334" t="s">
        <v>1930</v>
      </c>
      <c r="G211" s="334" t="s">
        <v>1931</v>
      </c>
      <c r="H211" s="330"/>
      <c r="I211" s="285"/>
    </row>
    <row r="212" spans="1:9" ht="14.1" customHeight="1">
      <c r="A212" s="335"/>
      <c r="B212" s="354"/>
      <c r="C212" s="355"/>
      <c r="D212" s="356"/>
      <c r="E212" s="361"/>
      <c r="F212" s="340"/>
      <c r="G212" s="340">
        <f>TRUNC(E212*F212,2)</f>
        <v>0</v>
      </c>
      <c r="H212" s="330"/>
      <c r="I212" s="285"/>
    </row>
    <row r="213" spans="1:9" ht="14.1" customHeight="1">
      <c r="A213" s="344"/>
      <c r="B213" s="344"/>
      <c r="C213" s="358"/>
      <c r="D213" s="359"/>
      <c r="E213" s="362"/>
      <c r="F213" s="359"/>
      <c r="G213" s="347">
        <f>ROUND(E213*F213,2)</f>
        <v>0</v>
      </c>
      <c r="H213" s="330"/>
      <c r="I213" s="285"/>
    </row>
    <row r="214" spans="1:9" ht="14.1" customHeight="1">
      <c r="A214" s="363"/>
      <c r="B214" s="364"/>
      <c r="C214" s="364"/>
      <c r="D214" s="365"/>
      <c r="E214" s="366"/>
      <c r="F214" s="367" t="s">
        <v>1947</v>
      </c>
      <c r="G214" s="353">
        <f>ROUND(SUM(G212:G213),2)</f>
        <v>0</v>
      </c>
      <c r="H214" s="330"/>
      <c r="I214" s="285"/>
    </row>
    <row r="215" spans="1:9" ht="14.1" customHeight="1">
      <c r="A215" s="368"/>
      <c r="B215" s="369"/>
      <c r="C215" s="370"/>
      <c r="D215" s="371"/>
      <c r="E215" s="371"/>
      <c r="F215" s="372" t="s">
        <v>1948</v>
      </c>
      <c r="G215" s="373">
        <f>ROUND(SUM(G205,G210,G214),2)</f>
        <v>142.34</v>
      </c>
      <c r="H215" s="330"/>
      <c r="I215" s="285"/>
    </row>
    <row r="216" spans="1:9" ht="14.1" customHeight="1">
      <c r="A216" s="374"/>
      <c r="B216" s="374"/>
      <c r="C216" s="375"/>
      <c r="D216" s="374"/>
      <c r="E216" s="374"/>
      <c r="F216" s="374"/>
      <c r="G216" s="374"/>
      <c r="H216" s="285"/>
      <c r="I216" s="285"/>
    </row>
    <row r="217" spans="1:9" ht="36.75" customHeight="1">
      <c r="A217" s="465" t="s">
        <v>398</v>
      </c>
      <c r="B217" s="466"/>
      <c r="C217" s="327" t="s">
        <v>399</v>
      </c>
      <c r="D217" s="328" t="s">
        <v>53</v>
      </c>
      <c r="E217" s="328" t="s">
        <v>1925</v>
      </c>
      <c r="F217" s="328" t="s">
        <v>28</v>
      </c>
      <c r="G217" s="329">
        <f>G231</f>
        <v>153.63999999999999</v>
      </c>
      <c r="H217" s="330"/>
      <c r="I217" s="285"/>
    </row>
    <row r="218" spans="1:9" ht="14.1" customHeight="1">
      <c r="A218" s="332" t="s">
        <v>1926</v>
      </c>
      <c r="B218" s="332" t="s">
        <v>1927</v>
      </c>
      <c r="C218" s="333" t="s">
        <v>1928</v>
      </c>
      <c r="D218" s="334" t="s">
        <v>1906</v>
      </c>
      <c r="E218" s="334" t="s">
        <v>1929</v>
      </c>
      <c r="F218" s="334" t="s">
        <v>1930</v>
      </c>
      <c r="G218" s="334" t="s">
        <v>1931</v>
      </c>
      <c r="H218" s="330"/>
      <c r="I218" s="285"/>
    </row>
    <row r="219" spans="1:9" ht="14.1" customHeight="1">
      <c r="A219" s="335" t="s">
        <v>1959</v>
      </c>
      <c r="B219" s="335" t="s">
        <v>1924</v>
      </c>
      <c r="C219" s="337" t="s">
        <v>481</v>
      </c>
      <c r="D219" s="338" t="s">
        <v>464</v>
      </c>
      <c r="E219" s="339">
        <v>1.35</v>
      </c>
      <c r="F219" s="340">
        <f>G1</f>
        <v>21.34</v>
      </c>
      <c r="G219" s="340">
        <f>ROUND(E219*F219,2)</f>
        <v>28.81</v>
      </c>
      <c r="H219" s="330"/>
      <c r="I219" s="285"/>
    </row>
    <row r="220" spans="1:9" ht="14.1" customHeight="1">
      <c r="A220" s="343" t="s">
        <v>1959</v>
      </c>
      <c r="B220" s="343" t="s">
        <v>1949</v>
      </c>
      <c r="C220" s="345" t="s">
        <v>482</v>
      </c>
      <c r="D220" s="343" t="s">
        <v>464</v>
      </c>
      <c r="E220" s="346">
        <v>1.35</v>
      </c>
      <c r="F220" s="347">
        <f>G23</f>
        <v>17.39</v>
      </c>
      <c r="G220" s="347">
        <f>ROUND(E220*F220,2)</f>
        <v>23.48</v>
      </c>
      <c r="H220" s="330"/>
      <c r="I220" s="285"/>
    </row>
    <row r="221" spans="1:9" ht="14.1" customHeight="1">
      <c r="A221" s="348"/>
      <c r="B221" s="349"/>
      <c r="C221" s="349"/>
      <c r="D221" s="350"/>
      <c r="E221" s="351"/>
      <c r="F221" s="352" t="s">
        <v>1943</v>
      </c>
      <c r="G221" s="353">
        <f>ROUND(SUM(G219:G220),2)</f>
        <v>52.29</v>
      </c>
      <c r="H221" s="330"/>
      <c r="I221" s="285"/>
    </row>
    <row r="222" spans="1:9" ht="14.1" customHeight="1">
      <c r="A222" s="332" t="s">
        <v>1926</v>
      </c>
      <c r="B222" s="332" t="s">
        <v>1927</v>
      </c>
      <c r="C222" s="333" t="s">
        <v>1944</v>
      </c>
      <c r="D222" s="334" t="s">
        <v>1906</v>
      </c>
      <c r="E222" s="334" t="s">
        <v>1929</v>
      </c>
      <c r="F222" s="334" t="s">
        <v>1930</v>
      </c>
      <c r="G222" s="334" t="s">
        <v>1931</v>
      </c>
      <c r="H222" s="330"/>
      <c r="I222" s="285"/>
    </row>
    <row r="223" spans="1:9" ht="24" customHeight="1">
      <c r="A223" s="335" t="s">
        <v>1961</v>
      </c>
      <c r="B223" s="335" t="s">
        <v>1962</v>
      </c>
      <c r="C223" s="337" t="s">
        <v>1237</v>
      </c>
      <c r="D223" s="338" t="s">
        <v>53</v>
      </c>
      <c r="E223" s="339">
        <v>1</v>
      </c>
      <c r="F223" s="340">
        <v>88.3</v>
      </c>
      <c r="G223" s="340">
        <f>ROUND(E223*F223,2)</f>
        <v>88.3</v>
      </c>
      <c r="H223" s="330"/>
      <c r="I223" s="285"/>
    </row>
    <row r="224" spans="1:9" ht="13.7" customHeight="1">
      <c r="A224" s="338" t="s">
        <v>1961</v>
      </c>
      <c r="B224" s="338" t="s">
        <v>1962</v>
      </c>
      <c r="C224" s="337" t="s">
        <v>1235</v>
      </c>
      <c r="D224" s="338" t="s">
        <v>645</v>
      </c>
      <c r="E224" s="339">
        <v>0.08</v>
      </c>
      <c r="F224" s="340">
        <v>155.38999999999999</v>
      </c>
      <c r="G224" s="340">
        <f>ROUND(E224*F224,2)</f>
        <v>12.43</v>
      </c>
      <c r="H224" s="330"/>
      <c r="I224" s="285"/>
    </row>
    <row r="225" spans="1:9" ht="14.1" customHeight="1">
      <c r="A225" s="343" t="s">
        <v>1961</v>
      </c>
      <c r="B225" s="343" t="s">
        <v>1962</v>
      </c>
      <c r="C225" s="345" t="s">
        <v>1236</v>
      </c>
      <c r="D225" s="343" t="s">
        <v>53</v>
      </c>
      <c r="E225" s="346">
        <v>0.1</v>
      </c>
      <c r="F225" s="347">
        <v>6.19</v>
      </c>
      <c r="G225" s="347">
        <f>ROUND(E225*F225,2)</f>
        <v>0.62</v>
      </c>
      <c r="H225" s="330"/>
      <c r="I225" s="285"/>
    </row>
    <row r="226" spans="1:9" ht="14.1" customHeight="1">
      <c r="A226" s="348"/>
      <c r="B226" s="349"/>
      <c r="C226" s="349"/>
      <c r="D226" s="350"/>
      <c r="E226" s="351"/>
      <c r="F226" s="352" t="s">
        <v>1945</v>
      </c>
      <c r="G226" s="353">
        <f>ROUND(SUM(G223:G225),2)</f>
        <v>101.35</v>
      </c>
      <c r="H226" s="330"/>
      <c r="I226" s="285"/>
    </row>
    <row r="227" spans="1:9" ht="14.1" customHeight="1">
      <c r="A227" s="332" t="s">
        <v>1926</v>
      </c>
      <c r="B227" s="332" t="s">
        <v>1927</v>
      </c>
      <c r="C227" s="333" t="s">
        <v>1946</v>
      </c>
      <c r="D227" s="334" t="s">
        <v>1906</v>
      </c>
      <c r="E227" s="334" t="s">
        <v>1929</v>
      </c>
      <c r="F227" s="334" t="s">
        <v>1930</v>
      </c>
      <c r="G227" s="334" t="s">
        <v>1931</v>
      </c>
      <c r="H227" s="330"/>
      <c r="I227" s="285"/>
    </row>
    <row r="228" spans="1:9" ht="14.1" customHeight="1">
      <c r="A228" s="335"/>
      <c r="B228" s="354"/>
      <c r="C228" s="355"/>
      <c r="D228" s="356"/>
      <c r="E228" s="361"/>
      <c r="F228" s="340"/>
      <c r="G228" s="340">
        <f>TRUNC(E228*F228,2)</f>
        <v>0</v>
      </c>
      <c r="H228" s="330"/>
      <c r="I228" s="285"/>
    </row>
    <row r="229" spans="1:9" ht="14.1" customHeight="1">
      <c r="A229" s="344"/>
      <c r="B229" s="344"/>
      <c r="C229" s="358"/>
      <c r="D229" s="359"/>
      <c r="E229" s="362"/>
      <c r="F229" s="359"/>
      <c r="G229" s="347">
        <f>ROUND(E229*F229,2)</f>
        <v>0</v>
      </c>
      <c r="H229" s="330"/>
      <c r="I229" s="285"/>
    </row>
    <row r="230" spans="1:9" ht="14.1" customHeight="1">
      <c r="A230" s="363"/>
      <c r="B230" s="364"/>
      <c r="C230" s="364"/>
      <c r="D230" s="365"/>
      <c r="E230" s="366"/>
      <c r="F230" s="367" t="s">
        <v>1947</v>
      </c>
      <c r="G230" s="353">
        <f>ROUND(SUM(G228:G229),2)</f>
        <v>0</v>
      </c>
      <c r="H230" s="330"/>
      <c r="I230" s="285"/>
    </row>
    <row r="231" spans="1:9" ht="14.1" customHeight="1">
      <c r="A231" s="368"/>
      <c r="B231" s="369"/>
      <c r="C231" s="370"/>
      <c r="D231" s="371"/>
      <c r="E231" s="371"/>
      <c r="F231" s="372" t="s">
        <v>1948</v>
      </c>
      <c r="G231" s="373">
        <f>ROUND(SUM(G221,G226,G230),2)</f>
        <v>153.63999999999999</v>
      </c>
      <c r="H231" s="330"/>
      <c r="I231" s="285"/>
    </row>
    <row r="232" spans="1:9" ht="14.1" customHeight="1">
      <c r="A232" s="374"/>
      <c r="B232" s="374"/>
      <c r="C232" s="375"/>
      <c r="D232" s="374"/>
      <c r="E232" s="374"/>
      <c r="F232" s="374"/>
      <c r="G232" s="374"/>
      <c r="H232" s="285"/>
      <c r="I232" s="285"/>
    </row>
    <row r="233" spans="1:9" ht="33" customHeight="1">
      <c r="A233" s="465" t="s">
        <v>400</v>
      </c>
      <c r="B233" s="466"/>
      <c r="C233" s="327" t="s">
        <v>401</v>
      </c>
      <c r="D233" s="328" t="s">
        <v>53</v>
      </c>
      <c r="E233" s="328" t="s">
        <v>1925</v>
      </c>
      <c r="F233" s="328" t="s">
        <v>28</v>
      </c>
      <c r="G233" s="329">
        <f>G247</f>
        <v>132.57</v>
      </c>
      <c r="H233" s="330"/>
      <c r="I233" s="285"/>
    </row>
    <row r="234" spans="1:9" ht="14.1" customHeight="1">
      <c r="A234" s="332" t="s">
        <v>1926</v>
      </c>
      <c r="B234" s="332" t="s">
        <v>1927</v>
      </c>
      <c r="C234" s="333" t="s">
        <v>1928</v>
      </c>
      <c r="D234" s="334" t="s">
        <v>1906</v>
      </c>
      <c r="E234" s="334" t="s">
        <v>1929</v>
      </c>
      <c r="F234" s="334" t="s">
        <v>1930</v>
      </c>
      <c r="G234" s="334" t="s">
        <v>1931</v>
      </c>
      <c r="H234" s="330"/>
      <c r="I234" s="285"/>
    </row>
    <row r="235" spans="1:9" ht="14.1" customHeight="1">
      <c r="A235" s="335" t="s">
        <v>1959</v>
      </c>
      <c r="B235" s="335" t="s">
        <v>1924</v>
      </c>
      <c r="C235" s="337" t="s">
        <v>481</v>
      </c>
      <c r="D235" s="338" t="s">
        <v>464</v>
      </c>
      <c r="E235" s="339">
        <v>1.4</v>
      </c>
      <c r="F235" s="340">
        <f>G1</f>
        <v>21.34</v>
      </c>
      <c r="G235" s="340">
        <f>ROUND(E235*F235,2)</f>
        <v>29.88</v>
      </c>
      <c r="H235" s="330"/>
      <c r="I235" s="285"/>
    </row>
    <row r="236" spans="1:9" ht="14.1" customHeight="1">
      <c r="A236" s="343" t="s">
        <v>1959</v>
      </c>
      <c r="B236" s="343" t="s">
        <v>1949</v>
      </c>
      <c r="C236" s="345" t="s">
        <v>482</v>
      </c>
      <c r="D236" s="343" t="s">
        <v>464</v>
      </c>
      <c r="E236" s="346">
        <v>1.4</v>
      </c>
      <c r="F236" s="347">
        <f>G23</f>
        <v>17.39</v>
      </c>
      <c r="G236" s="347">
        <f>ROUND(E236*F236,2)</f>
        <v>24.35</v>
      </c>
      <c r="H236" s="330"/>
      <c r="I236" s="285"/>
    </row>
    <row r="237" spans="1:9" ht="14.1" customHeight="1">
      <c r="A237" s="348"/>
      <c r="B237" s="349"/>
      <c r="C237" s="349"/>
      <c r="D237" s="350"/>
      <c r="E237" s="351"/>
      <c r="F237" s="352" t="s">
        <v>1943</v>
      </c>
      <c r="G237" s="353">
        <f>ROUND(SUM(G235:G236),2)</f>
        <v>54.23</v>
      </c>
      <c r="H237" s="330"/>
      <c r="I237" s="285"/>
    </row>
    <row r="238" spans="1:9" ht="14.1" customHeight="1">
      <c r="A238" s="332" t="s">
        <v>1926</v>
      </c>
      <c r="B238" s="332" t="s">
        <v>1927</v>
      </c>
      <c r="C238" s="333" t="s">
        <v>1944</v>
      </c>
      <c r="D238" s="334" t="s">
        <v>1906</v>
      </c>
      <c r="E238" s="334" t="s">
        <v>1929</v>
      </c>
      <c r="F238" s="334" t="s">
        <v>1930</v>
      </c>
      <c r="G238" s="334" t="s">
        <v>1931</v>
      </c>
      <c r="H238" s="330"/>
      <c r="I238" s="285"/>
    </row>
    <row r="239" spans="1:9" ht="24" customHeight="1">
      <c r="A239" s="335" t="s">
        <v>1961</v>
      </c>
      <c r="B239" s="335" t="s">
        <v>1962</v>
      </c>
      <c r="C239" s="337" t="s">
        <v>1238</v>
      </c>
      <c r="D239" s="338" t="s">
        <v>53</v>
      </c>
      <c r="E239" s="339">
        <v>1</v>
      </c>
      <c r="F239" s="340">
        <v>65.290000000000006</v>
      </c>
      <c r="G239" s="340">
        <f>ROUND(E239*F239,2)</f>
        <v>65.290000000000006</v>
      </c>
      <c r="H239" s="330"/>
      <c r="I239" s="285"/>
    </row>
    <row r="240" spans="1:9" ht="13.7" customHeight="1">
      <c r="A240" s="338" t="s">
        <v>1961</v>
      </c>
      <c r="B240" s="338" t="s">
        <v>1962</v>
      </c>
      <c r="C240" s="337" t="s">
        <v>1235</v>
      </c>
      <c r="D240" s="338" t="s">
        <v>645</v>
      </c>
      <c r="E240" s="339">
        <v>0.08</v>
      </c>
      <c r="F240" s="340">
        <v>155.38999999999999</v>
      </c>
      <c r="G240" s="340">
        <f>ROUND(E240*F240,2)</f>
        <v>12.43</v>
      </c>
      <c r="H240" s="330"/>
      <c r="I240" s="285"/>
    </row>
    <row r="241" spans="1:9" ht="14.1" customHeight="1">
      <c r="A241" s="343" t="s">
        <v>1961</v>
      </c>
      <c r="B241" s="343" t="s">
        <v>1962</v>
      </c>
      <c r="C241" s="345" t="s">
        <v>1236</v>
      </c>
      <c r="D241" s="343" t="s">
        <v>53</v>
      </c>
      <c r="E241" s="346">
        <v>0.1</v>
      </c>
      <c r="F241" s="347">
        <v>6.19</v>
      </c>
      <c r="G241" s="347">
        <f>ROUND(E241*F241,2)</f>
        <v>0.62</v>
      </c>
      <c r="H241" s="330"/>
      <c r="I241" s="285"/>
    </row>
    <row r="242" spans="1:9" ht="14.1" customHeight="1">
      <c r="A242" s="348"/>
      <c r="B242" s="349"/>
      <c r="C242" s="349"/>
      <c r="D242" s="350"/>
      <c r="E242" s="351"/>
      <c r="F242" s="352" t="s">
        <v>1945</v>
      </c>
      <c r="G242" s="353">
        <f>ROUND(SUM(G239:G241),2)</f>
        <v>78.34</v>
      </c>
      <c r="H242" s="330"/>
      <c r="I242" s="285"/>
    </row>
    <row r="243" spans="1:9" ht="14.1" customHeight="1">
      <c r="A243" s="332" t="s">
        <v>1926</v>
      </c>
      <c r="B243" s="332" t="s">
        <v>1927</v>
      </c>
      <c r="C243" s="333" t="s">
        <v>1946</v>
      </c>
      <c r="D243" s="334" t="s">
        <v>1906</v>
      </c>
      <c r="E243" s="334" t="s">
        <v>1929</v>
      </c>
      <c r="F243" s="334" t="s">
        <v>1930</v>
      </c>
      <c r="G243" s="334" t="s">
        <v>1931</v>
      </c>
      <c r="H243" s="330"/>
      <c r="I243" s="285"/>
    </row>
    <row r="244" spans="1:9" ht="14.1" customHeight="1">
      <c r="A244" s="335"/>
      <c r="B244" s="354"/>
      <c r="C244" s="355"/>
      <c r="D244" s="356"/>
      <c r="E244" s="361"/>
      <c r="F244" s="340"/>
      <c r="G244" s="340">
        <f>TRUNC(E244*F244,2)</f>
        <v>0</v>
      </c>
      <c r="H244" s="330"/>
      <c r="I244" s="285"/>
    </row>
    <row r="245" spans="1:9" ht="14.1" customHeight="1">
      <c r="A245" s="344"/>
      <c r="B245" s="344"/>
      <c r="C245" s="358"/>
      <c r="D245" s="359"/>
      <c r="E245" s="362"/>
      <c r="F245" s="359"/>
      <c r="G245" s="347">
        <f>ROUND(E245*F245,2)</f>
        <v>0</v>
      </c>
      <c r="H245" s="330"/>
      <c r="I245" s="285"/>
    </row>
    <row r="246" spans="1:9" ht="14.1" customHeight="1">
      <c r="A246" s="363"/>
      <c r="B246" s="364"/>
      <c r="C246" s="364"/>
      <c r="D246" s="365"/>
      <c r="E246" s="366"/>
      <c r="F246" s="367" t="s">
        <v>1947</v>
      </c>
      <c r="G246" s="353">
        <f>ROUND(SUM(G244:G245),2)</f>
        <v>0</v>
      </c>
      <c r="H246" s="330"/>
      <c r="I246" s="285"/>
    </row>
    <row r="247" spans="1:9" ht="14.1" customHeight="1">
      <c r="A247" s="368"/>
      <c r="B247" s="369"/>
      <c r="C247" s="370"/>
      <c r="D247" s="371"/>
      <c r="E247" s="371"/>
      <c r="F247" s="372" t="s">
        <v>1948</v>
      </c>
      <c r="G247" s="373">
        <f>ROUND(SUM(G237,G242,G246),2)</f>
        <v>132.57</v>
      </c>
      <c r="H247" s="330"/>
      <c r="I247" s="285"/>
    </row>
    <row r="248" spans="1:9" ht="14.1" customHeight="1">
      <c r="A248" s="374"/>
      <c r="B248" s="374"/>
      <c r="C248" s="375"/>
      <c r="D248" s="374"/>
      <c r="E248" s="374"/>
      <c r="F248" s="374"/>
      <c r="G248" s="374"/>
      <c r="H248" s="285"/>
      <c r="I248" s="285"/>
    </row>
    <row r="249" spans="1:9" ht="34.5" customHeight="1">
      <c r="A249" s="465" t="s">
        <v>402</v>
      </c>
      <c r="B249" s="466"/>
      <c r="C249" s="327" t="s">
        <v>403</v>
      </c>
      <c r="D249" s="328" t="s">
        <v>53</v>
      </c>
      <c r="E249" s="328" t="s">
        <v>1925</v>
      </c>
      <c r="F249" s="328" t="s">
        <v>28</v>
      </c>
      <c r="G249" s="329">
        <f>G263</f>
        <v>176.45</v>
      </c>
      <c r="H249" s="330"/>
      <c r="I249" s="285"/>
    </row>
    <row r="250" spans="1:9" ht="14.1" customHeight="1">
      <c r="A250" s="332" t="s">
        <v>1926</v>
      </c>
      <c r="B250" s="332" t="s">
        <v>1927</v>
      </c>
      <c r="C250" s="333" t="s">
        <v>1928</v>
      </c>
      <c r="D250" s="334" t="s">
        <v>1906</v>
      </c>
      <c r="E250" s="334" t="s">
        <v>1929</v>
      </c>
      <c r="F250" s="334" t="s">
        <v>1930</v>
      </c>
      <c r="G250" s="334" t="s">
        <v>1931</v>
      </c>
      <c r="H250" s="330"/>
      <c r="I250" s="285"/>
    </row>
    <row r="251" spans="1:9" ht="14.1" customHeight="1">
      <c r="A251" s="335" t="s">
        <v>1959</v>
      </c>
      <c r="B251" s="335" t="s">
        <v>1924</v>
      </c>
      <c r="C251" s="337" t="s">
        <v>481</v>
      </c>
      <c r="D251" s="338" t="s">
        <v>464</v>
      </c>
      <c r="E251" s="339">
        <v>1.45</v>
      </c>
      <c r="F251" s="340">
        <f>G1</f>
        <v>21.34</v>
      </c>
      <c r="G251" s="340">
        <f>ROUND(E251*F251,2)</f>
        <v>30.94</v>
      </c>
      <c r="H251" s="330"/>
      <c r="I251" s="285"/>
    </row>
    <row r="252" spans="1:9" ht="14.1" customHeight="1">
      <c r="A252" s="343" t="s">
        <v>1959</v>
      </c>
      <c r="B252" s="343" t="s">
        <v>1949</v>
      </c>
      <c r="C252" s="345" t="s">
        <v>482</v>
      </c>
      <c r="D252" s="343" t="s">
        <v>464</v>
      </c>
      <c r="E252" s="346">
        <v>1.45</v>
      </c>
      <c r="F252" s="347">
        <f>G23</f>
        <v>17.39</v>
      </c>
      <c r="G252" s="347">
        <f>ROUND(E252*F252,2)</f>
        <v>25.22</v>
      </c>
      <c r="H252" s="330"/>
      <c r="I252" s="285"/>
    </row>
    <row r="253" spans="1:9" ht="14.1" customHeight="1">
      <c r="A253" s="348"/>
      <c r="B253" s="349"/>
      <c r="C253" s="349"/>
      <c r="D253" s="350"/>
      <c r="E253" s="351"/>
      <c r="F253" s="352" t="s">
        <v>1943</v>
      </c>
      <c r="G253" s="353">
        <f>ROUND(SUM(G251:G252),2)</f>
        <v>56.16</v>
      </c>
      <c r="H253" s="330"/>
      <c r="I253" s="285"/>
    </row>
    <row r="254" spans="1:9" ht="14.1" customHeight="1">
      <c r="A254" s="332" t="s">
        <v>1926</v>
      </c>
      <c r="B254" s="332" t="s">
        <v>1927</v>
      </c>
      <c r="C254" s="333" t="s">
        <v>1944</v>
      </c>
      <c r="D254" s="334" t="s">
        <v>1906</v>
      </c>
      <c r="E254" s="334" t="s">
        <v>1929</v>
      </c>
      <c r="F254" s="334" t="s">
        <v>1930</v>
      </c>
      <c r="G254" s="334" t="s">
        <v>1931</v>
      </c>
      <c r="H254" s="330"/>
      <c r="I254" s="285"/>
    </row>
    <row r="255" spans="1:9" ht="24" customHeight="1">
      <c r="A255" s="335" t="s">
        <v>1961</v>
      </c>
      <c r="B255" s="335" t="s">
        <v>1962</v>
      </c>
      <c r="C255" s="337" t="s">
        <v>1239</v>
      </c>
      <c r="D255" s="338" t="s">
        <v>53</v>
      </c>
      <c r="E255" s="339">
        <v>1</v>
      </c>
      <c r="F255" s="340">
        <v>107.24</v>
      </c>
      <c r="G255" s="340">
        <f>ROUND(E255*F255,2)</f>
        <v>107.24</v>
      </c>
      <c r="H255" s="330"/>
      <c r="I255" s="285"/>
    </row>
    <row r="256" spans="1:9" ht="13.7" customHeight="1">
      <c r="A256" s="338" t="s">
        <v>1961</v>
      </c>
      <c r="B256" s="338" t="s">
        <v>1962</v>
      </c>
      <c r="C256" s="337" t="s">
        <v>1235</v>
      </c>
      <c r="D256" s="338" t="s">
        <v>645</v>
      </c>
      <c r="E256" s="339">
        <v>0.08</v>
      </c>
      <c r="F256" s="340">
        <v>155.38999999999999</v>
      </c>
      <c r="G256" s="340">
        <f>ROUND(E256*F256,2)</f>
        <v>12.43</v>
      </c>
      <c r="H256" s="330"/>
      <c r="I256" s="285"/>
    </row>
    <row r="257" spans="1:9" ht="14.1" customHeight="1">
      <c r="A257" s="343" t="s">
        <v>1961</v>
      </c>
      <c r="B257" s="343" t="s">
        <v>1962</v>
      </c>
      <c r="C257" s="345" t="s">
        <v>1236</v>
      </c>
      <c r="D257" s="343" t="s">
        <v>53</v>
      </c>
      <c r="E257" s="346">
        <v>0.1</v>
      </c>
      <c r="F257" s="347">
        <v>6.19</v>
      </c>
      <c r="G257" s="347">
        <f>ROUND(E257*F257,2)</f>
        <v>0.62</v>
      </c>
      <c r="H257" s="330"/>
      <c r="I257" s="285"/>
    </row>
    <row r="258" spans="1:9" ht="14.1" customHeight="1">
      <c r="A258" s="348"/>
      <c r="B258" s="349"/>
      <c r="C258" s="349"/>
      <c r="D258" s="350"/>
      <c r="E258" s="351"/>
      <c r="F258" s="352" t="s">
        <v>1945</v>
      </c>
      <c r="G258" s="353">
        <f>ROUND(SUM(G255:G257),2)</f>
        <v>120.29</v>
      </c>
      <c r="H258" s="330"/>
      <c r="I258" s="285"/>
    </row>
    <row r="259" spans="1:9" ht="14.1" customHeight="1">
      <c r="A259" s="332" t="s">
        <v>1926</v>
      </c>
      <c r="B259" s="332" t="s">
        <v>1927</v>
      </c>
      <c r="C259" s="333" t="s">
        <v>1946</v>
      </c>
      <c r="D259" s="334" t="s">
        <v>1906</v>
      </c>
      <c r="E259" s="334" t="s">
        <v>1929</v>
      </c>
      <c r="F259" s="334" t="s">
        <v>1930</v>
      </c>
      <c r="G259" s="334" t="s">
        <v>1931</v>
      </c>
      <c r="H259" s="330"/>
      <c r="I259" s="285"/>
    </row>
    <row r="260" spans="1:9" ht="14.1" customHeight="1">
      <c r="A260" s="335"/>
      <c r="B260" s="354"/>
      <c r="C260" s="355"/>
      <c r="D260" s="356"/>
      <c r="E260" s="361"/>
      <c r="F260" s="340"/>
      <c r="G260" s="340">
        <f>TRUNC(E260*F260,2)</f>
        <v>0</v>
      </c>
      <c r="H260" s="330"/>
      <c r="I260" s="285"/>
    </row>
    <row r="261" spans="1:9" ht="14.1" customHeight="1">
      <c r="A261" s="344"/>
      <c r="B261" s="344"/>
      <c r="C261" s="358"/>
      <c r="D261" s="359"/>
      <c r="E261" s="362"/>
      <c r="F261" s="359"/>
      <c r="G261" s="347">
        <f>ROUND(E261*F261,2)</f>
        <v>0</v>
      </c>
      <c r="H261" s="330"/>
      <c r="I261" s="285"/>
    </row>
    <row r="262" spans="1:9" ht="14.1" customHeight="1">
      <c r="A262" s="363"/>
      <c r="B262" s="364"/>
      <c r="C262" s="364"/>
      <c r="D262" s="365"/>
      <c r="E262" s="366"/>
      <c r="F262" s="367" t="s">
        <v>1947</v>
      </c>
      <c r="G262" s="353">
        <f>ROUND(SUM(G260:G261),2)</f>
        <v>0</v>
      </c>
      <c r="H262" s="330"/>
      <c r="I262" s="285"/>
    </row>
    <row r="263" spans="1:9" ht="14.1" customHeight="1">
      <c r="A263" s="368"/>
      <c r="B263" s="369"/>
      <c r="C263" s="370"/>
      <c r="D263" s="371"/>
      <c r="E263" s="371"/>
      <c r="F263" s="372" t="s">
        <v>1948</v>
      </c>
      <c r="G263" s="373">
        <f>ROUND(SUM(G253,G258,G262),2)</f>
        <v>176.45</v>
      </c>
      <c r="H263" s="330"/>
      <c r="I263" s="285"/>
    </row>
    <row r="264" spans="1:9" ht="14.1" customHeight="1">
      <c r="A264" s="374"/>
      <c r="B264" s="374"/>
      <c r="C264" s="375"/>
      <c r="D264" s="374"/>
      <c r="E264" s="374"/>
      <c r="F264" s="374"/>
      <c r="G264" s="374"/>
      <c r="H264" s="285"/>
      <c r="I264" s="285"/>
    </row>
    <row r="265" spans="1:9" ht="36.75" customHeight="1">
      <c r="A265" s="465" t="s">
        <v>404</v>
      </c>
      <c r="B265" s="466"/>
      <c r="C265" s="327" t="s">
        <v>405</v>
      </c>
      <c r="D265" s="328" t="s">
        <v>53</v>
      </c>
      <c r="E265" s="328" t="s">
        <v>1925</v>
      </c>
      <c r="F265" s="328" t="s">
        <v>28</v>
      </c>
      <c r="G265" s="329">
        <f>G279</f>
        <v>202.76</v>
      </c>
      <c r="H265" s="330"/>
      <c r="I265" s="285"/>
    </row>
    <row r="266" spans="1:9" ht="14.1" customHeight="1">
      <c r="A266" s="332" t="s">
        <v>1926</v>
      </c>
      <c r="B266" s="332" t="s">
        <v>1927</v>
      </c>
      <c r="C266" s="333" t="s">
        <v>1928</v>
      </c>
      <c r="D266" s="334" t="s">
        <v>1906</v>
      </c>
      <c r="E266" s="334" t="s">
        <v>1929</v>
      </c>
      <c r="F266" s="334" t="s">
        <v>1930</v>
      </c>
      <c r="G266" s="334" t="s">
        <v>1931</v>
      </c>
      <c r="H266" s="330"/>
      <c r="I266" s="285"/>
    </row>
    <row r="267" spans="1:9" ht="14.1" customHeight="1">
      <c r="A267" s="335" t="s">
        <v>1959</v>
      </c>
      <c r="B267" s="335" t="s">
        <v>1924</v>
      </c>
      <c r="C267" s="337" t="s">
        <v>481</v>
      </c>
      <c r="D267" s="338" t="s">
        <v>464</v>
      </c>
      <c r="E267" s="339">
        <v>1.5</v>
      </c>
      <c r="F267" s="340">
        <f>G1</f>
        <v>21.34</v>
      </c>
      <c r="G267" s="340">
        <f>ROUND(E267*F267,2)</f>
        <v>32.01</v>
      </c>
      <c r="H267" s="330"/>
      <c r="I267" s="285"/>
    </row>
    <row r="268" spans="1:9" ht="14.1" customHeight="1">
      <c r="A268" s="343" t="s">
        <v>1959</v>
      </c>
      <c r="B268" s="343" t="s">
        <v>1949</v>
      </c>
      <c r="C268" s="345" t="s">
        <v>482</v>
      </c>
      <c r="D268" s="343" t="s">
        <v>464</v>
      </c>
      <c r="E268" s="346">
        <v>1.5</v>
      </c>
      <c r="F268" s="347">
        <f>G23</f>
        <v>17.39</v>
      </c>
      <c r="G268" s="347">
        <f>ROUND(E268*F268,2)</f>
        <v>26.09</v>
      </c>
      <c r="H268" s="330"/>
      <c r="I268" s="285"/>
    </row>
    <row r="269" spans="1:9" ht="14.1" customHeight="1">
      <c r="A269" s="348"/>
      <c r="B269" s="349"/>
      <c r="C269" s="349"/>
      <c r="D269" s="350"/>
      <c r="E269" s="351"/>
      <c r="F269" s="352" t="s">
        <v>1943</v>
      </c>
      <c r="G269" s="353">
        <f>ROUND(SUM(G267:G268),2)</f>
        <v>58.1</v>
      </c>
      <c r="H269" s="330"/>
      <c r="I269" s="285"/>
    </row>
    <row r="270" spans="1:9" ht="14.1" customHeight="1">
      <c r="A270" s="332" t="s">
        <v>1926</v>
      </c>
      <c r="B270" s="332" t="s">
        <v>1927</v>
      </c>
      <c r="C270" s="333" t="s">
        <v>1944</v>
      </c>
      <c r="D270" s="334" t="s">
        <v>1906</v>
      </c>
      <c r="E270" s="334" t="s">
        <v>1929</v>
      </c>
      <c r="F270" s="334" t="s">
        <v>1930</v>
      </c>
      <c r="G270" s="334" t="s">
        <v>1931</v>
      </c>
      <c r="H270" s="330"/>
      <c r="I270" s="285"/>
    </row>
    <row r="271" spans="1:9" ht="24" customHeight="1">
      <c r="A271" s="335" t="s">
        <v>1961</v>
      </c>
      <c r="B271" s="335" t="s">
        <v>1962</v>
      </c>
      <c r="C271" s="337" t="s">
        <v>1240</v>
      </c>
      <c r="D271" s="338" t="s">
        <v>53</v>
      </c>
      <c r="E271" s="339">
        <v>1</v>
      </c>
      <c r="F271" s="340">
        <v>131.61000000000001</v>
      </c>
      <c r="G271" s="340">
        <f>ROUND(E271*F271,2)</f>
        <v>131.61000000000001</v>
      </c>
      <c r="H271" s="330"/>
      <c r="I271" s="285"/>
    </row>
    <row r="272" spans="1:9" ht="13.7" customHeight="1">
      <c r="A272" s="338" t="s">
        <v>1961</v>
      </c>
      <c r="B272" s="338" t="s">
        <v>1962</v>
      </c>
      <c r="C272" s="337" t="s">
        <v>1235</v>
      </c>
      <c r="D272" s="338" t="s">
        <v>645</v>
      </c>
      <c r="E272" s="339">
        <v>0.08</v>
      </c>
      <c r="F272" s="340">
        <v>155.38999999999999</v>
      </c>
      <c r="G272" s="340">
        <f>ROUND(E272*F272,2)</f>
        <v>12.43</v>
      </c>
      <c r="H272" s="330"/>
      <c r="I272" s="285"/>
    </row>
    <row r="273" spans="1:9" ht="14.1" customHeight="1">
      <c r="A273" s="343" t="s">
        <v>1961</v>
      </c>
      <c r="B273" s="343" t="s">
        <v>1962</v>
      </c>
      <c r="C273" s="345" t="s">
        <v>1236</v>
      </c>
      <c r="D273" s="343" t="s">
        <v>53</v>
      </c>
      <c r="E273" s="346">
        <v>0.1</v>
      </c>
      <c r="F273" s="347">
        <v>6.19</v>
      </c>
      <c r="G273" s="347">
        <f>ROUND(E273*F273,2)</f>
        <v>0.62</v>
      </c>
      <c r="H273" s="330"/>
      <c r="I273" s="285"/>
    </row>
    <row r="274" spans="1:9" ht="14.1" customHeight="1">
      <c r="A274" s="348"/>
      <c r="B274" s="349"/>
      <c r="C274" s="349"/>
      <c r="D274" s="350"/>
      <c r="E274" s="351"/>
      <c r="F274" s="352" t="s">
        <v>1945</v>
      </c>
      <c r="G274" s="353">
        <f>ROUND(SUM(G271:G273),2)</f>
        <v>144.66</v>
      </c>
      <c r="H274" s="330"/>
      <c r="I274" s="285"/>
    </row>
    <row r="275" spans="1:9" ht="14.1" customHeight="1">
      <c r="A275" s="332" t="s">
        <v>1926</v>
      </c>
      <c r="B275" s="332" t="s">
        <v>1927</v>
      </c>
      <c r="C275" s="333" t="s">
        <v>1946</v>
      </c>
      <c r="D275" s="334" t="s">
        <v>1906</v>
      </c>
      <c r="E275" s="334" t="s">
        <v>1929</v>
      </c>
      <c r="F275" s="334" t="s">
        <v>1930</v>
      </c>
      <c r="G275" s="334" t="s">
        <v>1931</v>
      </c>
      <c r="H275" s="330"/>
      <c r="I275" s="285"/>
    </row>
    <row r="276" spans="1:9" ht="14.1" customHeight="1">
      <c r="A276" s="335"/>
      <c r="B276" s="354"/>
      <c r="C276" s="355"/>
      <c r="D276" s="356"/>
      <c r="E276" s="361"/>
      <c r="F276" s="340"/>
      <c r="G276" s="340">
        <f>TRUNC(E276*F276,2)</f>
        <v>0</v>
      </c>
      <c r="H276" s="330"/>
      <c r="I276" s="285"/>
    </row>
    <row r="277" spans="1:9" ht="14.1" customHeight="1">
      <c r="A277" s="344"/>
      <c r="B277" s="344"/>
      <c r="C277" s="358"/>
      <c r="D277" s="359"/>
      <c r="E277" s="362"/>
      <c r="F277" s="359"/>
      <c r="G277" s="347">
        <f>ROUND(E277*F277,2)</f>
        <v>0</v>
      </c>
      <c r="H277" s="330"/>
      <c r="I277" s="285"/>
    </row>
    <row r="278" spans="1:9" ht="14.1" customHeight="1">
      <c r="A278" s="363"/>
      <c r="B278" s="364"/>
      <c r="C278" s="364"/>
      <c r="D278" s="365"/>
      <c r="E278" s="366"/>
      <c r="F278" s="367" t="s">
        <v>1947</v>
      </c>
      <c r="G278" s="353">
        <f>ROUND(SUM(G276:G277),2)</f>
        <v>0</v>
      </c>
      <c r="H278" s="330"/>
      <c r="I278" s="285"/>
    </row>
    <row r="279" spans="1:9" ht="14.1" customHeight="1">
      <c r="A279" s="368"/>
      <c r="B279" s="369"/>
      <c r="C279" s="370"/>
      <c r="D279" s="371"/>
      <c r="E279" s="371"/>
      <c r="F279" s="372" t="s">
        <v>1948</v>
      </c>
      <c r="G279" s="373">
        <f>ROUND(SUM(G269,G274,G278),2)</f>
        <v>202.76</v>
      </c>
      <c r="H279" s="330"/>
      <c r="I279" s="285"/>
    </row>
    <row r="280" spans="1:9" ht="14.1" customHeight="1">
      <c r="A280" s="374"/>
      <c r="B280" s="374"/>
      <c r="C280" s="375"/>
      <c r="D280" s="374"/>
      <c r="E280" s="374"/>
      <c r="F280" s="374"/>
      <c r="G280" s="374"/>
      <c r="H280" s="285"/>
      <c r="I280" s="285"/>
    </row>
    <row r="281" spans="1:9" ht="37.5" customHeight="1">
      <c r="A281" s="465" t="s">
        <v>406</v>
      </c>
      <c r="B281" s="466"/>
      <c r="C281" s="327" t="s">
        <v>407</v>
      </c>
      <c r="D281" s="328" t="s">
        <v>53</v>
      </c>
      <c r="E281" s="328" t="s">
        <v>1925</v>
      </c>
      <c r="F281" s="328" t="s">
        <v>28</v>
      </c>
      <c r="G281" s="329">
        <f>G295</f>
        <v>244.85</v>
      </c>
      <c r="H281" s="330"/>
      <c r="I281" s="285"/>
    </row>
    <row r="282" spans="1:9" ht="14.1" customHeight="1">
      <c r="A282" s="332" t="s">
        <v>1926</v>
      </c>
      <c r="B282" s="332" t="s">
        <v>1927</v>
      </c>
      <c r="C282" s="333" t="s">
        <v>1928</v>
      </c>
      <c r="D282" s="334" t="s">
        <v>1906</v>
      </c>
      <c r="E282" s="334" t="s">
        <v>1929</v>
      </c>
      <c r="F282" s="334" t="s">
        <v>1930</v>
      </c>
      <c r="G282" s="334" t="s">
        <v>1931</v>
      </c>
      <c r="H282" s="330"/>
      <c r="I282" s="285"/>
    </row>
    <row r="283" spans="1:9" ht="14.1" customHeight="1">
      <c r="A283" s="335" t="s">
        <v>1959</v>
      </c>
      <c r="B283" s="335" t="s">
        <v>1924</v>
      </c>
      <c r="C283" s="337" t="s">
        <v>481</v>
      </c>
      <c r="D283" s="338" t="s">
        <v>464</v>
      </c>
      <c r="E283" s="339">
        <v>1.55</v>
      </c>
      <c r="F283" s="340">
        <f>G1</f>
        <v>21.34</v>
      </c>
      <c r="G283" s="340">
        <f>ROUND(E283*F283,2)</f>
        <v>33.08</v>
      </c>
      <c r="H283" s="330"/>
      <c r="I283" s="285"/>
    </row>
    <row r="284" spans="1:9" ht="14.1" customHeight="1">
      <c r="A284" s="343" t="s">
        <v>1959</v>
      </c>
      <c r="B284" s="343" t="s">
        <v>1949</v>
      </c>
      <c r="C284" s="345" t="s">
        <v>482</v>
      </c>
      <c r="D284" s="343" t="s">
        <v>464</v>
      </c>
      <c r="E284" s="346">
        <v>1.55</v>
      </c>
      <c r="F284" s="347">
        <v>17.39</v>
      </c>
      <c r="G284" s="347">
        <f>ROUND(E284*F284,2)</f>
        <v>26.95</v>
      </c>
      <c r="H284" s="330"/>
      <c r="I284" s="285"/>
    </row>
    <row r="285" spans="1:9" ht="14.1" customHeight="1">
      <c r="A285" s="348"/>
      <c r="B285" s="349"/>
      <c r="C285" s="349"/>
      <c r="D285" s="350"/>
      <c r="E285" s="351"/>
      <c r="F285" s="352" t="s">
        <v>1943</v>
      </c>
      <c r="G285" s="353">
        <f>ROUND(SUM(G283:G284),2)</f>
        <v>60.03</v>
      </c>
      <c r="H285" s="330"/>
      <c r="I285" s="285"/>
    </row>
    <row r="286" spans="1:9" ht="14.1" customHeight="1">
      <c r="A286" s="332" t="s">
        <v>1926</v>
      </c>
      <c r="B286" s="332" t="s">
        <v>1927</v>
      </c>
      <c r="C286" s="333" t="s">
        <v>1944</v>
      </c>
      <c r="D286" s="334" t="s">
        <v>1906</v>
      </c>
      <c r="E286" s="334" t="s">
        <v>1929</v>
      </c>
      <c r="F286" s="334" t="s">
        <v>1930</v>
      </c>
      <c r="G286" s="334" t="s">
        <v>1931</v>
      </c>
      <c r="H286" s="330"/>
      <c r="I286" s="285"/>
    </row>
    <row r="287" spans="1:9" ht="24" customHeight="1">
      <c r="A287" s="335" t="s">
        <v>1961</v>
      </c>
      <c r="B287" s="335" t="s">
        <v>1962</v>
      </c>
      <c r="C287" s="337" t="s">
        <v>1241</v>
      </c>
      <c r="D287" s="338" t="s">
        <v>53</v>
      </c>
      <c r="E287" s="339">
        <v>1</v>
      </c>
      <c r="F287" s="340">
        <v>171.77</v>
      </c>
      <c r="G287" s="340">
        <f>ROUND(E287*F287,2)</f>
        <v>171.77</v>
      </c>
      <c r="H287" s="330"/>
      <c r="I287" s="285"/>
    </row>
    <row r="288" spans="1:9" ht="13.7" customHeight="1">
      <c r="A288" s="338" t="s">
        <v>1961</v>
      </c>
      <c r="B288" s="338" t="s">
        <v>1962</v>
      </c>
      <c r="C288" s="337" t="s">
        <v>1235</v>
      </c>
      <c r="D288" s="338" t="s">
        <v>645</v>
      </c>
      <c r="E288" s="339">
        <v>0.08</v>
      </c>
      <c r="F288" s="340">
        <v>155.38999999999999</v>
      </c>
      <c r="G288" s="340">
        <f>ROUND(E288*F288,2)</f>
        <v>12.43</v>
      </c>
      <c r="H288" s="330"/>
      <c r="I288" s="285"/>
    </row>
    <row r="289" spans="1:9" ht="14.1" customHeight="1">
      <c r="A289" s="343" t="s">
        <v>1961</v>
      </c>
      <c r="B289" s="343" t="s">
        <v>1962</v>
      </c>
      <c r="C289" s="345" t="s">
        <v>1236</v>
      </c>
      <c r="D289" s="343" t="s">
        <v>53</v>
      </c>
      <c r="E289" s="346">
        <v>0.1</v>
      </c>
      <c r="F289" s="347">
        <v>6.19</v>
      </c>
      <c r="G289" s="347">
        <f>ROUND(E289*F289,2)</f>
        <v>0.62</v>
      </c>
      <c r="H289" s="330"/>
      <c r="I289" s="285"/>
    </row>
    <row r="290" spans="1:9" ht="14.1" customHeight="1">
      <c r="A290" s="348"/>
      <c r="B290" s="349"/>
      <c r="C290" s="349"/>
      <c r="D290" s="350"/>
      <c r="E290" s="351"/>
      <c r="F290" s="352" t="s">
        <v>1945</v>
      </c>
      <c r="G290" s="353">
        <f>ROUND(SUM(G287:G289),2)</f>
        <v>184.82</v>
      </c>
      <c r="H290" s="330"/>
      <c r="I290" s="285"/>
    </row>
    <row r="291" spans="1:9" ht="14.1" customHeight="1">
      <c r="A291" s="332" t="s">
        <v>1926</v>
      </c>
      <c r="B291" s="332" t="s">
        <v>1927</v>
      </c>
      <c r="C291" s="333" t="s">
        <v>1946</v>
      </c>
      <c r="D291" s="334" t="s">
        <v>1906</v>
      </c>
      <c r="E291" s="334" t="s">
        <v>1929</v>
      </c>
      <c r="F291" s="334" t="s">
        <v>1930</v>
      </c>
      <c r="G291" s="334" t="s">
        <v>1931</v>
      </c>
      <c r="H291" s="330"/>
      <c r="I291" s="285"/>
    </row>
    <row r="292" spans="1:9" ht="14.1" customHeight="1">
      <c r="A292" s="335"/>
      <c r="B292" s="354"/>
      <c r="C292" s="355"/>
      <c r="D292" s="356"/>
      <c r="E292" s="361"/>
      <c r="F292" s="340"/>
      <c r="G292" s="340">
        <f>TRUNC(E292*F292,2)</f>
        <v>0</v>
      </c>
      <c r="H292" s="330"/>
      <c r="I292" s="285"/>
    </row>
    <row r="293" spans="1:9" ht="14.1" customHeight="1">
      <c r="A293" s="344"/>
      <c r="B293" s="344"/>
      <c r="C293" s="358"/>
      <c r="D293" s="359"/>
      <c r="E293" s="362"/>
      <c r="F293" s="359"/>
      <c r="G293" s="347">
        <f>ROUND(E293*F293,2)</f>
        <v>0</v>
      </c>
      <c r="H293" s="330"/>
      <c r="I293" s="285"/>
    </row>
    <row r="294" spans="1:9" ht="14.1" customHeight="1">
      <c r="A294" s="363"/>
      <c r="B294" s="364"/>
      <c r="C294" s="364"/>
      <c r="D294" s="365"/>
      <c r="E294" s="366"/>
      <c r="F294" s="367" t="s">
        <v>1947</v>
      </c>
      <c r="G294" s="353">
        <f>ROUND(SUM(G292:G293),2)</f>
        <v>0</v>
      </c>
      <c r="H294" s="330"/>
      <c r="I294" s="285"/>
    </row>
    <row r="295" spans="1:9" ht="14.1" customHeight="1">
      <c r="A295" s="368"/>
      <c r="B295" s="369"/>
      <c r="C295" s="370"/>
      <c r="D295" s="371"/>
      <c r="E295" s="371"/>
      <c r="F295" s="372" t="s">
        <v>1948</v>
      </c>
      <c r="G295" s="373">
        <f>ROUND(SUM(G285,G290,G294),2)</f>
        <v>244.85</v>
      </c>
      <c r="H295" s="330"/>
      <c r="I295" s="285"/>
    </row>
    <row r="296" spans="1:9" ht="14.1" customHeight="1">
      <c r="A296" s="374"/>
      <c r="B296" s="374"/>
      <c r="C296" s="375"/>
      <c r="D296" s="374"/>
      <c r="E296" s="374"/>
      <c r="F296" s="374"/>
      <c r="G296" s="374"/>
      <c r="H296" s="285"/>
      <c r="I296" s="285"/>
    </row>
    <row r="297" spans="1:9" ht="36.75" customHeight="1">
      <c r="A297" s="465" t="s">
        <v>408</v>
      </c>
      <c r="B297" s="466"/>
      <c r="C297" s="327" t="s">
        <v>409</v>
      </c>
      <c r="D297" s="328" t="s">
        <v>53</v>
      </c>
      <c r="E297" s="328" t="s">
        <v>1925</v>
      </c>
      <c r="F297" s="328" t="s">
        <v>28</v>
      </c>
      <c r="G297" s="329">
        <f>G311</f>
        <v>261.33999999999997</v>
      </c>
      <c r="H297" s="330"/>
      <c r="I297" s="285"/>
    </row>
    <row r="298" spans="1:9" ht="14.1" customHeight="1">
      <c r="A298" s="332" t="s">
        <v>1926</v>
      </c>
      <c r="B298" s="332" t="s">
        <v>1927</v>
      </c>
      <c r="C298" s="333" t="s">
        <v>1928</v>
      </c>
      <c r="D298" s="334" t="s">
        <v>1906</v>
      </c>
      <c r="E298" s="334" t="s">
        <v>1929</v>
      </c>
      <c r="F298" s="334" t="s">
        <v>1930</v>
      </c>
      <c r="G298" s="334" t="s">
        <v>1931</v>
      </c>
      <c r="H298" s="330"/>
      <c r="I298" s="285"/>
    </row>
    <row r="299" spans="1:9" ht="14.1" customHeight="1">
      <c r="A299" s="335" t="s">
        <v>1959</v>
      </c>
      <c r="B299" s="335" t="s">
        <v>1924</v>
      </c>
      <c r="C299" s="337" t="s">
        <v>481</v>
      </c>
      <c r="D299" s="338" t="s">
        <v>464</v>
      </c>
      <c r="E299" s="339">
        <v>1.6</v>
      </c>
      <c r="F299" s="340">
        <f>G1</f>
        <v>21.34</v>
      </c>
      <c r="G299" s="340">
        <f>ROUND(E299*F299,2)</f>
        <v>34.14</v>
      </c>
      <c r="H299" s="330"/>
      <c r="I299" s="285"/>
    </row>
    <row r="300" spans="1:9" ht="14.1" customHeight="1">
      <c r="A300" s="343" t="s">
        <v>1959</v>
      </c>
      <c r="B300" s="343" t="s">
        <v>1949</v>
      </c>
      <c r="C300" s="345" t="s">
        <v>482</v>
      </c>
      <c r="D300" s="343" t="s">
        <v>464</v>
      </c>
      <c r="E300" s="346">
        <v>1.6</v>
      </c>
      <c r="F300" s="347">
        <f>G23</f>
        <v>17.39</v>
      </c>
      <c r="G300" s="347">
        <f>ROUND(E300*F300,2)</f>
        <v>27.82</v>
      </c>
      <c r="H300" s="330"/>
      <c r="I300" s="285"/>
    </row>
    <row r="301" spans="1:9" ht="14.1" customHeight="1">
      <c r="A301" s="348"/>
      <c r="B301" s="349"/>
      <c r="C301" s="349"/>
      <c r="D301" s="350"/>
      <c r="E301" s="351"/>
      <c r="F301" s="352" t="s">
        <v>1943</v>
      </c>
      <c r="G301" s="353">
        <f>ROUND(SUM(G299:G300),2)</f>
        <v>61.96</v>
      </c>
      <c r="H301" s="330"/>
      <c r="I301" s="285"/>
    </row>
    <row r="302" spans="1:9" ht="14.1" customHeight="1">
      <c r="A302" s="332" t="s">
        <v>1926</v>
      </c>
      <c r="B302" s="332" t="s">
        <v>1927</v>
      </c>
      <c r="C302" s="333" t="s">
        <v>1944</v>
      </c>
      <c r="D302" s="334" t="s">
        <v>1906</v>
      </c>
      <c r="E302" s="334" t="s">
        <v>1929</v>
      </c>
      <c r="F302" s="334" t="s">
        <v>1930</v>
      </c>
      <c r="G302" s="334" t="s">
        <v>1931</v>
      </c>
      <c r="H302" s="330"/>
      <c r="I302" s="285"/>
    </row>
    <row r="303" spans="1:9" ht="24" customHeight="1">
      <c r="A303" s="335" t="s">
        <v>1961</v>
      </c>
      <c r="B303" s="335" t="s">
        <v>1962</v>
      </c>
      <c r="C303" s="337" t="s">
        <v>1242</v>
      </c>
      <c r="D303" s="338" t="s">
        <v>53</v>
      </c>
      <c r="E303" s="339">
        <v>1</v>
      </c>
      <c r="F303" s="340">
        <v>186.33</v>
      </c>
      <c r="G303" s="340">
        <f>ROUND(E303*F303,2)</f>
        <v>186.33</v>
      </c>
      <c r="H303" s="330"/>
      <c r="I303" s="285"/>
    </row>
    <row r="304" spans="1:9" ht="13.7" customHeight="1">
      <c r="A304" s="338" t="s">
        <v>1961</v>
      </c>
      <c r="B304" s="338" t="s">
        <v>1962</v>
      </c>
      <c r="C304" s="337" t="s">
        <v>1235</v>
      </c>
      <c r="D304" s="338" t="s">
        <v>645</v>
      </c>
      <c r="E304" s="339">
        <v>0.08</v>
      </c>
      <c r="F304" s="340">
        <v>155.38999999999999</v>
      </c>
      <c r="G304" s="340">
        <f>ROUND(E304*F304,2)</f>
        <v>12.43</v>
      </c>
      <c r="H304" s="330"/>
      <c r="I304" s="285"/>
    </row>
    <row r="305" spans="1:9" ht="14.1" customHeight="1">
      <c r="A305" s="343" t="s">
        <v>1961</v>
      </c>
      <c r="B305" s="343" t="s">
        <v>1962</v>
      </c>
      <c r="C305" s="345" t="s">
        <v>1236</v>
      </c>
      <c r="D305" s="343" t="s">
        <v>53</v>
      </c>
      <c r="E305" s="346">
        <v>0.1</v>
      </c>
      <c r="F305" s="347">
        <v>6.19</v>
      </c>
      <c r="G305" s="347">
        <f>ROUND(E305*F305,2)</f>
        <v>0.62</v>
      </c>
      <c r="H305" s="330"/>
      <c r="I305" s="285"/>
    </row>
    <row r="306" spans="1:9" ht="14.1" customHeight="1">
      <c r="A306" s="348"/>
      <c r="B306" s="349"/>
      <c r="C306" s="349"/>
      <c r="D306" s="350"/>
      <c r="E306" s="351"/>
      <c r="F306" s="352" t="s">
        <v>1945</v>
      </c>
      <c r="G306" s="353">
        <f>ROUND(SUM(G303:G305),2)</f>
        <v>199.38</v>
      </c>
      <c r="H306" s="330"/>
      <c r="I306" s="285"/>
    </row>
    <row r="307" spans="1:9" ht="14.1" customHeight="1">
      <c r="A307" s="332" t="s">
        <v>1926</v>
      </c>
      <c r="B307" s="332" t="s">
        <v>1927</v>
      </c>
      <c r="C307" s="333" t="s">
        <v>1946</v>
      </c>
      <c r="D307" s="334" t="s">
        <v>1906</v>
      </c>
      <c r="E307" s="334" t="s">
        <v>1929</v>
      </c>
      <c r="F307" s="334" t="s">
        <v>1930</v>
      </c>
      <c r="G307" s="334" t="s">
        <v>1931</v>
      </c>
      <c r="H307" s="330"/>
      <c r="I307" s="285"/>
    </row>
    <row r="308" spans="1:9" ht="14.1" customHeight="1">
      <c r="A308" s="335"/>
      <c r="B308" s="354"/>
      <c r="C308" s="355"/>
      <c r="D308" s="356"/>
      <c r="E308" s="361"/>
      <c r="F308" s="340"/>
      <c r="G308" s="340">
        <f>TRUNC(E308*F308,2)</f>
        <v>0</v>
      </c>
      <c r="H308" s="330"/>
      <c r="I308" s="285"/>
    </row>
    <row r="309" spans="1:9" ht="14.1" customHeight="1">
      <c r="A309" s="344"/>
      <c r="B309" s="344"/>
      <c r="C309" s="358"/>
      <c r="D309" s="359"/>
      <c r="E309" s="362"/>
      <c r="F309" s="359"/>
      <c r="G309" s="347">
        <f>ROUND(E309*F309,2)</f>
        <v>0</v>
      </c>
      <c r="H309" s="330"/>
      <c r="I309" s="285"/>
    </row>
    <row r="310" spans="1:9" ht="14.1" customHeight="1">
      <c r="A310" s="363"/>
      <c r="B310" s="364"/>
      <c r="C310" s="364"/>
      <c r="D310" s="365"/>
      <c r="E310" s="366"/>
      <c r="F310" s="367" t="s">
        <v>1947</v>
      </c>
      <c r="G310" s="353">
        <f>ROUND(SUM(G308:G309),2)</f>
        <v>0</v>
      </c>
      <c r="H310" s="330"/>
      <c r="I310" s="285"/>
    </row>
    <row r="311" spans="1:9" ht="14.1" customHeight="1">
      <c r="A311" s="368"/>
      <c r="B311" s="369"/>
      <c r="C311" s="370"/>
      <c r="D311" s="371"/>
      <c r="E311" s="371"/>
      <c r="F311" s="372" t="s">
        <v>1948</v>
      </c>
      <c r="G311" s="373">
        <f>ROUND(SUM(G301,G306,G310),2)</f>
        <v>261.33999999999997</v>
      </c>
      <c r="H311" s="330"/>
      <c r="I311" s="285"/>
    </row>
    <row r="312" spans="1:9" ht="14.1" customHeight="1">
      <c r="A312" s="374"/>
      <c r="B312" s="374"/>
      <c r="C312" s="375"/>
      <c r="D312" s="374"/>
      <c r="E312" s="374"/>
      <c r="F312" s="374"/>
      <c r="G312" s="374"/>
      <c r="H312" s="285"/>
      <c r="I312" s="285"/>
    </row>
    <row r="313" spans="1:9" ht="36.950000000000003" customHeight="1">
      <c r="A313" s="465" t="s">
        <v>410</v>
      </c>
      <c r="B313" s="466"/>
      <c r="C313" s="327" t="s">
        <v>411</v>
      </c>
      <c r="D313" s="328" t="s">
        <v>19</v>
      </c>
      <c r="E313" s="328" t="s">
        <v>1925</v>
      </c>
      <c r="F313" s="328" t="s">
        <v>28</v>
      </c>
      <c r="G313" s="329">
        <f>G327</f>
        <v>76.92</v>
      </c>
      <c r="H313" s="330"/>
      <c r="I313" s="285"/>
    </row>
    <row r="314" spans="1:9" ht="14.1" customHeight="1">
      <c r="A314" s="332" t="s">
        <v>1926</v>
      </c>
      <c r="B314" s="332" t="s">
        <v>1927</v>
      </c>
      <c r="C314" s="333" t="s">
        <v>1928</v>
      </c>
      <c r="D314" s="334" t="s">
        <v>1906</v>
      </c>
      <c r="E314" s="334" t="s">
        <v>1929</v>
      </c>
      <c r="F314" s="334" t="s">
        <v>1930</v>
      </c>
      <c r="G314" s="334" t="s">
        <v>1931</v>
      </c>
      <c r="H314" s="330"/>
      <c r="I314" s="285"/>
    </row>
    <row r="315" spans="1:9" ht="14.1" customHeight="1">
      <c r="A315" s="335" t="s">
        <v>1959</v>
      </c>
      <c r="B315" s="335" t="s">
        <v>1951</v>
      </c>
      <c r="C315" s="337" t="s">
        <v>539</v>
      </c>
      <c r="D315" s="338" t="s">
        <v>464</v>
      </c>
      <c r="E315" s="339">
        <v>2</v>
      </c>
      <c r="F315" s="340">
        <f>G45</f>
        <v>16.329999999999998</v>
      </c>
      <c r="G315" s="340">
        <f>ROUND(E315*F315,2)</f>
        <v>32.659999999999997</v>
      </c>
      <c r="H315" s="330"/>
      <c r="I315" s="285"/>
    </row>
    <row r="316" spans="1:9" ht="14.1" customHeight="1">
      <c r="A316" s="343" t="s">
        <v>1959</v>
      </c>
      <c r="B316" s="343" t="s">
        <v>1955</v>
      </c>
      <c r="C316" s="345" t="s">
        <v>483</v>
      </c>
      <c r="D316" s="343" t="s">
        <v>484</v>
      </c>
      <c r="E316" s="346">
        <v>1</v>
      </c>
      <c r="F316" s="347">
        <f>G67</f>
        <v>21.4</v>
      </c>
      <c r="G316" s="347">
        <f>ROUND(E316*F316,2)</f>
        <v>21.4</v>
      </c>
      <c r="H316" s="330"/>
      <c r="I316" s="285"/>
    </row>
    <row r="317" spans="1:9" ht="14.1" customHeight="1">
      <c r="A317" s="348"/>
      <c r="B317" s="349"/>
      <c r="C317" s="349"/>
      <c r="D317" s="350"/>
      <c r="E317" s="351"/>
      <c r="F317" s="352" t="s">
        <v>1943</v>
      </c>
      <c r="G317" s="353">
        <f>ROUND(SUM(G315:G316),2)</f>
        <v>54.06</v>
      </c>
      <c r="H317" s="330"/>
      <c r="I317" s="285"/>
    </row>
    <row r="318" spans="1:9" ht="14.1" customHeight="1">
      <c r="A318" s="332" t="s">
        <v>1926</v>
      </c>
      <c r="B318" s="332" t="s">
        <v>1927</v>
      </c>
      <c r="C318" s="333" t="s">
        <v>1944</v>
      </c>
      <c r="D318" s="334" t="s">
        <v>1906</v>
      </c>
      <c r="E318" s="334" t="s">
        <v>1929</v>
      </c>
      <c r="F318" s="334" t="s">
        <v>1930</v>
      </c>
      <c r="G318" s="334" t="s">
        <v>1931</v>
      </c>
      <c r="H318" s="330"/>
      <c r="I318" s="285"/>
    </row>
    <row r="319" spans="1:9" ht="14.1" customHeight="1">
      <c r="A319" s="376" t="s">
        <v>1963</v>
      </c>
      <c r="B319" s="336">
        <v>2234</v>
      </c>
      <c r="C319" s="337" t="s">
        <v>1964</v>
      </c>
      <c r="D319" s="338" t="s">
        <v>53</v>
      </c>
      <c r="E319" s="339">
        <v>1</v>
      </c>
      <c r="F319" s="340">
        <v>17</v>
      </c>
      <c r="G319" s="340">
        <f>ROUND(E319*F319,2)</f>
        <v>17</v>
      </c>
      <c r="H319" s="330"/>
      <c r="I319" s="285"/>
    </row>
    <row r="320" spans="1:9" ht="20.25" customHeight="1">
      <c r="A320" s="377" t="s">
        <v>12</v>
      </c>
      <c r="B320" s="341">
        <v>39132</v>
      </c>
      <c r="C320" s="337" t="s">
        <v>1244</v>
      </c>
      <c r="D320" s="338" t="s">
        <v>19</v>
      </c>
      <c r="E320" s="339">
        <v>1</v>
      </c>
      <c r="F320" s="340">
        <v>5.86</v>
      </c>
      <c r="G320" s="340">
        <f>ROUND(E320*F320,2)</f>
        <v>5.86</v>
      </c>
      <c r="H320" s="330"/>
      <c r="I320" s="285"/>
    </row>
    <row r="321" spans="1:9" ht="14.1" customHeight="1">
      <c r="A321" s="343"/>
      <c r="B321" s="344"/>
      <c r="C321" s="358"/>
      <c r="D321" s="359"/>
      <c r="E321" s="346"/>
      <c r="F321" s="347"/>
      <c r="G321" s="347">
        <f>ROUND(E321*F321,2)</f>
        <v>0</v>
      </c>
      <c r="H321" s="330"/>
      <c r="I321" s="285"/>
    </row>
    <row r="322" spans="1:9" ht="14.1" customHeight="1">
      <c r="A322" s="348"/>
      <c r="B322" s="349"/>
      <c r="C322" s="349"/>
      <c r="D322" s="350"/>
      <c r="E322" s="351"/>
      <c r="F322" s="352" t="s">
        <v>1945</v>
      </c>
      <c r="G322" s="353">
        <f>ROUND(SUM(G319:G321),2)</f>
        <v>22.86</v>
      </c>
      <c r="H322" s="330"/>
      <c r="I322" s="285"/>
    </row>
    <row r="323" spans="1:9" ht="14.1" customHeight="1">
      <c r="A323" s="332" t="s">
        <v>1926</v>
      </c>
      <c r="B323" s="332" t="s">
        <v>1927</v>
      </c>
      <c r="C323" s="333" t="s">
        <v>1946</v>
      </c>
      <c r="D323" s="334" t="s">
        <v>1906</v>
      </c>
      <c r="E323" s="334" t="s">
        <v>1929</v>
      </c>
      <c r="F323" s="334" t="s">
        <v>1930</v>
      </c>
      <c r="G323" s="334" t="s">
        <v>1931</v>
      </c>
      <c r="H323" s="330"/>
      <c r="I323" s="285"/>
    </row>
    <row r="324" spans="1:9" ht="14.1" customHeight="1">
      <c r="A324" s="335"/>
      <c r="B324" s="354"/>
      <c r="C324" s="355"/>
      <c r="D324" s="356"/>
      <c r="E324" s="361"/>
      <c r="F324" s="340"/>
      <c r="G324" s="340">
        <f>TRUNC(E324*F324,2)</f>
        <v>0</v>
      </c>
      <c r="H324" s="330"/>
      <c r="I324" s="285"/>
    </row>
    <row r="325" spans="1:9" ht="14.1" customHeight="1">
      <c r="A325" s="344"/>
      <c r="B325" s="344"/>
      <c r="C325" s="358"/>
      <c r="D325" s="359"/>
      <c r="E325" s="362"/>
      <c r="F325" s="359"/>
      <c r="G325" s="347">
        <f>ROUND(E325*F325,2)</f>
        <v>0</v>
      </c>
      <c r="H325" s="330"/>
      <c r="I325" s="285"/>
    </row>
    <row r="326" spans="1:9" ht="14.1" customHeight="1">
      <c r="A326" s="363"/>
      <c r="B326" s="364"/>
      <c r="C326" s="364"/>
      <c r="D326" s="365"/>
      <c r="E326" s="366"/>
      <c r="F326" s="367" t="s">
        <v>1947</v>
      </c>
      <c r="G326" s="353">
        <f>ROUND(SUM(G324:G325),2)</f>
        <v>0</v>
      </c>
      <c r="H326" s="330"/>
      <c r="I326" s="285"/>
    </row>
    <row r="327" spans="1:9" ht="14.1" customHeight="1">
      <c r="A327" s="368"/>
      <c r="B327" s="369"/>
      <c r="C327" s="370"/>
      <c r="D327" s="371"/>
      <c r="E327" s="371"/>
      <c r="F327" s="372" t="s">
        <v>1948</v>
      </c>
      <c r="G327" s="373">
        <f>ROUND(SUM(G317,G322,G326),2)</f>
        <v>76.92</v>
      </c>
      <c r="H327" s="330"/>
      <c r="I327" s="285"/>
    </row>
  </sheetData>
  <mergeCells count="19">
    <mergeCell ref="A313:B313"/>
    <mergeCell ref="A217:B217"/>
    <mergeCell ref="A233:B233"/>
    <mergeCell ref="A249:B249"/>
    <mergeCell ref="A265:B265"/>
    <mergeCell ref="A281:B281"/>
    <mergeCell ref="A297:B297"/>
    <mergeCell ref="A201:B201"/>
    <mergeCell ref="A1:B1"/>
    <mergeCell ref="A23:B23"/>
    <mergeCell ref="A45:B45"/>
    <mergeCell ref="A67:B67"/>
    <mergeCell ref="A89:B89"/>
    <mergeCell ref="A105:B105"/>
    <mergeCell ref="A121:B121"/>
    <mergeCell ref="A137:B137"/>
    <mergeCell ref="A153:B153"/>
    <mergeCell ref="A169:B169"/>
    <mergeCell ref="A185:B185"/>
  </mergeCells>
  <hyperlinks>
    <hyperlink ref="C319" r:id="rId1" xr:uid="{00000000-0004-0000-0500-000000000000}"/>
  </hyperlinks>
  <pageMargins left="0.31496099999999999" right="0.31496099999999999" top="0.98425200000000002" bottom="0.59055100000000005" header="0.31496099999999999" footer="0.31496099999999999"/>
  <pageSetup scale="83"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425"/>
  <sheetViews>
    <sheetView defaultGridColor="0" topLeftCell="A8" colorId="12" workbookViewId="0">
      <selection sqref="A1:E1"/>
    </sheetView>
  </sheetViews>
  <sheetFormatPr defaultColWidth="9.140625" defaultRowHeight="11.1" customHeight="1"/>
  <cols>
    <col min="1" max="1" width="9.140625" style="378" customWidth="1"/>
    <col min="2" max="2" width="65.28515625" style="378" customWidth="1"/>
    <col min="3" max="3" width="5.85546875" style="378" customWidth="1"/>
    <col min="4" max="4" width="12" style="378" customWidth="1"/>
    <col min="5" max="5" width="33.140625" style="378" customWidth="1"/>
    <col min="6" max="6" width="48.7109375" style="378" customWidth="1"/>
    <col min="7" max="7" width="24.42578125" style="378" customWidth="1"/>
    <col min="8" max="8" width="48.7109375" style="378" customWidth="1"/>
    <col min="9" max="9" width="9.85546875" style="378" customWidth="1"/>
    <col min="10" max="10" width="21.140625" style="378" customWidth="1"/>
    <col min="11" max="11" width="82" style="378" customWidth="1"/>
    <col min="12" max="13" width="9.140625" style="378" customWidth="1"/>
    <col min="14" max="14" width="9.140625" style="5" customWidth="1"/>
    <col min="15" max="16384" width="9.140625" style="5"/>
  </cols>
  <sheetData>
    <row r="1" spans="1:13" s="11" customFormat="1" ht="13.5" customHeight="1">
      <c r="A1" s="469" t="s">
        <v>1966</v>
      </c>
      <c r="B1" s="470"/>
      <c r="C1" s="470"/>
      <c r="D1" s="470"/>
      <c r="E1" s="470"/>
    </row>
    <row r="2" spans="1:13" s="11" customFormat="1" ht="13.5" customHeight="1">
      <c r="A2" s="469" t="s">
        <v>1967</v>
      </c>
      <c r="B2" s="470"/>
      <c r="C2" s="470"/>
      <c r="D2" s="470"/>
      <c r="E2" s="470"/>
      <c r="F2" s="470"/>
      <c r="G2" s="470"/>
      <c r="H2" s="470"/>
      <c r="I2" s="470"/>
      <c r="J2" s="470"/>
      <c r="K2" s="470"/>
      <c r="L2" s="470"/>
      <c r="M2" s="470"/>
    </row>
    <row r="3" spans="1:13" s="11" customFormat="1" ht="13.5" customHeight="1">
      <c r="A3" s="469" t="s">
        <v>1968</v>
      </c>
      <c r="B3" s="470"/>
      <c r="C3" s="470"/>
      <c r="D3" s="470"/>
      <c r="E3" s="470"/>
      <c r="F3" s="470"/>
      <c r="G3" s="470"/>
      <c r="H3" s="470"/>
      <c r="I3" s="470"/>
      <c r="J3" s="470"/>
      <c r="K3" s="470"/>
      <c r="L3" s="470"/>
      <c r="M3" s="470"/>
    </row>
    <row r="5" spans="1:13" s="11" customFormat="1" ht="13.5" customHeight="1">
      <c r="A5" s="379" t="s">
        <v>1969</v>
      </c>
      <c r="B5" s="379" t="s">
        <v>1970</v>
      </c>
      <c r="C5" s="379" t="s">
        <v>1906</v>
      </c>
      <c r="D5" s="379" t="s">
        <v>1971</v>
      </c>
      <c r="E5" s="379" t="s">
        <v>1972</v>
      </c>
      <c r="F5" s="380"/>
      <c r="G5" s="380"/>
      <c r="H5" s="380"/>
      <c r="I5" s="380"/>
      <c r="J5" s="380"/>
      <c r="K5" s="380"/>
      <c r="L5" s="380"/>
    </row>
    <row r="6" spans="1:13" s="11" customFormat="1" ht="12.95" customHeight="1">
      <c r="A6" s="284"/>
      <c r="B6" s="284"/>
      <c r="C6" s="284"/>
      <c r="D6" s="284"/>
    </row>
    <row r="7" spans="1:13" s="11" customFormat="1" ht="36" customHeight="1">
      <c r="A7" s="381">
        <v>97141</v>
      </c>
      <c r="B7" s="382" t="s">
        <v>1973</v>
      </c>
      <c r="C7" s="383" t="s">
        <v>53</v>
      </c>
      <c r="D7" s="384">
        <v>6.42</v>
      </c>
      <c r="E7" s="383" t="s">
        <v>1974</v>
      </c>
    </row>
    <row r="8" spans="1:13" s="11" customFormat="1" ht="36" customHeight="1">
      <c r="A8" s="381">
        <v>97142</v>
      </c>
      <c r="B8" s="382" t="s">
        <v>1975</v>
      </c>
      <c r="C8" s="383" t="s">
        <v>53</v>
      </c>
      <c r="D8" s="384">
        <v>7.11</v>
      </c>
      <c r="E8" s="383" t="s">
        <v>1974</v>
      </c>
    </row>
    <row r="9" spans="1:13" s="11" customFormat="1" ht="36" customHeight="1">
      <c r="A9" s="381">
        <v>97143</v>
      </c>
      <c r="B9" s="382" t="s">
        <v>1976</v>
      </c>
      <c r="C9" s="383" t="s">
        <v>53</v>
      </c>
      <c r="D9" s="384">
        <v>8.84</v>
      </c>
      <c r="E9" s="383" t="s">
        <v>1974</v>
      </c>
    </row>
    <row r="10" spans="1:13" s="11" customFormat="1" ht="36" customHeight="1">
      <c r="A10" s="381">
        <v>97144</v>
      </c>
      <c r="B10" s="382" t="s">
        <v>1977</v>
      </c>
      <c r="C10" s="383" t="s">
        <v>53</v>
      </c>
      <c r="D10" s="384">
        <v>10.53</v>
      </c>
      <c r="E10" s="383" t="s">
        <v>1974</v>
      </c>
    </row>
    <row r="11" spans="1:13" s="11" customFormat="1" ht="36" customHeight="1">
      <c r="A11" s="381">
        <v>97145</v>
      </c>
      <c r="B11" s="382" t="s">
        <v>1978</v>
      </c>
      <c r="C11" s="383" t="s">
        <v>53</v>
      </c>
      <c r="D11" s="384">
        <v>12.29</v>
      </c>
      <c r="E11" s="383" t="s">
        <v>1974</v>
      </c>
    </row>
    <row r="12" spans="1:13" s="11" customFormat="1" ht="36" customHeight="1">
      <c r="A12" s="381">
        <v>97146</v>
      </c>
      <c r="B12" s="382" t="s">
        <v>1979</v>
      </c>
      <c r="C12" s="383" t="s">
        <v>53</v>
      </c>
      <c r="D12" s="384">
        <v>14.01</v>
      </c>
      <c r="E12" s="383" t="s">
        <v>1974</v>
      </c>
    </row>
    <row r="13" spans="1:13" s="11" customFormat="1" ht="36" customHeight="1">
      <c r="A13" s="381">
        <v>97147</v>
      </c>
      <c r="B13" s="382" t="s">
        <v>1980</v>
      </c>
      <c r="C13" s="383" t="s">
        <v>53</v>
      </c>
      <c r="D13" s="384">
        <v>15.75</v>
      </c>
      <c r="E13" s="383" t="s">
        <v>1974</v>
      </c>
    </row>
    <row r="14" spans="1:13" s="11" customFormat="1" ht="36" customHeight="1">
      <c r="A14" s="381">
        <v>97148</v>
      </c>
      <c r="B14" s="382" t="s">
        <v>1981</v>
      </c>
      <c r="C14" s="383" t="s">
        <v>53</v>
      </c>
      <c r="D14" s="384">
        <v>17.48</v>
      </c>
      <c r="E14" s="383" t="s">
        <v>1974</v>
      </c>
    </row>
    <row r="15" spans="1:13" s="11" customFormat="1" ht="36" customHeight="1">
      <c r="A15" s="381">
        <v>97149</v>
      </c>
      <c r="B15" s="382" t="s">
        <v>1982</v>
      </c>
      <c r="C15" s="383" t="s">
        <v>53</v>
      </c>
      <c r="D15" s="384">
        <v>19.23</v>
      </c>
      <c r="E15" s="383" t="s">
        <v>1974</v>
      </c>
    </row>
    <row r="16" spans="1:13" s="11" customFormat="1" ht="36" customHeight="1">
      <c r="A16" s="381">
        <v>97150</v>
      </c>
      <c r="B16" s="382" t="s">
        <v>1983</v>
      </c>
      <c r="C16" s="383" t="s">
        <v>53</v>
      </c>
      <c r="D16" s="384">
        <v>25.89</v>
      </c>
      <c r="E16" s="383" t="s">
        <v>1974</v>
      </c>
    </row>
    <row r="17" spans="1:5" s="11" customFormat="1" ht="36" customHeight="1">
      <c r="A17" s="381">
        <v>97151</v>
      </c>
      <c r="B17" s="382" t="s">
        <v>1984</v>
      </c>
      <c r="C17" s="383" t="s">
        <v>53</v>
      </c>
      <c r="D17" s="384">
        <v>30.09</v>
      </c>
      <c r="E17" s="383" t="s">
        <v>1974</v>
      </c>
    </row>
    <row r="18" spans="1:5" s="11" customFormat="1" ht="36" customHeight="1">
      <c r="A18" s="381">
        <v>97152</v>
      </c>
      <c r="B18" s="382" t="s">
        <v>1985</v>
      </c>
      <c r="C18" s="383" t="s">
        <v>53</v>
      </c>
      <c r="D18" s="384">
        <v>34.08</v>
      </c>
      <c r="E18" s="383" t="s">
        <v>1974</v>
      </c>
    </row>
    <row r="19" spans="1:5" s="11" customFormat="1" ht="36" customHeight="1">
      <c r="A19" s="381">
        <v>97153</v>
      </c>
      <c r="B19" s="382" t="s">
        <v>1986</v>
      </c>
      <c r="C19" s="383" t="s">
        <v>53</v>
      </c>
      <c r="D19" s="384">
        <v>38.18</v>
      </c>
      <c r="E19" s="383" t="s">
        <v>1974</v>
      </c>
    </row>
    <row r="20" spans="1:5" s="11" customFormat="1" ht="36" customHeight="1">
      <c r="A20" s="381">
        <v>97154</v>
      </c>
      <c r="B20" s="382" t="s">
        <v>1987</v>
      </c>
      <c r="C20" s="383" t="s">
        <v>53</v>
      </c>
      <c r="D20" s="384">
        <v>42.35</v>
      </c>
      <c r="E20" s="383" t="s">
        <v>1974</v>
      </c>
    </row>
    <row r="21" spans="1:5" s="11" customFormat="1" ht="36" customHeight="1">
      <c r="A21" s="381">
        <v>97155</v>
      </c>
      <c r="B21" s="382" t="s">
        <v>1988</v>
      </c>
      <c r="C21" s="383" t="s">
        <v>53</v>
      </c>
      <c r="D21" s="384">
        <v>46.49</v>
      </c>
      <c r="E21" s="383" t="s">
        <v>1974</v>
      </c>
    </row>
    <row r="22" spans="1:5" s="11" customFormat="1" ht="36" customHeight="1">
      <c r="A22" s="381">
        <v>97156</v>
      </c>
      <c r="B22" s="382" t="s">
        <v>1989</v>
      </c>
      <c r="C22" s="383" t="s">
        <v>53</v>
      </c>
      <c r="D22" s="384">
        <v>55.16</v>
      </c>
      <c r="E22" s="383" t="s">
        <v>1974</v>
      </c>
    </row>
    <row r="23" spans="1:5" s="11" customFormat="1" ht="36" customHeight="1">
      <c r="A23" s="381">
        <v>97157</v>
      </c>
      <c r="B23" s="382" t="s">
        <v>1990</v>
      </c>
      <c r="C23" s="383" t="s">
        <v>53</v>
      </c>
      <c r="D23" s="384">
        <v>4.01</v>
      </c>
      <c r="E23" s="383" t="s">
        <v>1974</v>
      </c>
    </row>
    <row r="24" spans="1:5" s="11" customFormat="1" ht="36" customHeight="1">
      <c r="A24" s="381">
        <v>97158</v>
      </c>
      <c r="B24" s="382" t="s">
        <v>1991</v>
      </c>
      <c r="C24" s="383" t="s">
        <v>53</v>
      </c>
      <c r="D24" s="384">
        <v>4.4400000000000004</v>
      </c>
      <c r="E24" s="383" t="s">
        <v>1974</v>
      </c>
    </row>
    <row r="25" spans="1:5" s="11" customFormat="1" ht="36" customHeight="1">
      <c r="A25" s="381">
        <v>97159</v>
      </c>
      <c r="B25" s="382" t="s">
        <v>1992</v>
      </c>
      <c r="C25" s="383" t="s">
        <v>53</v>
      </c>
      <c r="D25" s="384">
        <v>5.51</v>
      </c>
      <c r="E25" s="383" t="s">
        <v>1974</v>
      </c>
    </row>
    <row r="26" spans="1:5" s="11" customFormat="1" ht="36" customHeight="1">
      <c r="A26" s="381">
        <v>97160</v>
      </c>
      <c r="B26" s="382" t="s">
        <v>1993</v>
      </c>
      <c r="C26" s="383" t="s">
        <v>53</v>
      </c>
      <c r="D26" s="384">
        <v>6.56</v>
      </c>
      <c r="E26" s="383" t="s">
        <v>1974</v>
      </c>
    </row>
    <row r="27" spans="1:5" s="11" customFormat="1" ht="36" customHeight="1">
      <c r="A27" s="381">
        <v>97161</v>
      </c>
      <c r="B27" s="382" t="s">
        <v>1994</v>
      </c>
      <c r="C27" s="383" t="s">
        <v>53</v>
      </c>
      <c r="D27" s="384">
        <v>7.67</v>
      </c>
      <c r="E27" s="383" t="s">
        <v>1974</v>
      </c>
    </row>
    <row r="28" spans="1:5" s="11" customFormat="1" ht="36" customHeight="1">
      <c r="A28" s="381">
        <v>97162</v>
      </c>
      <c r="B28" s="382" t="s">
        <v>1995</v>
      </c>
      <c r="C28" s="383" t="s">
        <v>53</v>
      </c>
      <c r="D28" s="384">
        <v>8.74</v>
      </c>
      <c r="E28" s="383" t="s">
        <v>1974</v>
      </c>
    </row>
    <row r="29" spans="1:5" s="11" customFormat="1" ht="36" customHeight="1">
      <c r="A29" s="381">
        <v>97163</v>
      </c>
      <c r="B29" s="382" t="s">
        <v>1996</v>
      </c>
      <c r="C29" s="383" t="s">
        <v>53</v>
      </c>
      <c r="D29" s="384">
        <v>9.86</v>
      </c>
      <c r="E29" s="383" t="s">
        <v>1974</v>
      </c>
    </row>
    <row r="30" spans="1:5" s="11" customFormat="1" ht="36" customHeight="1">
      <c r="A30" s="381">
        <v>97164</v>
      </c>
      <c r="B30" s="382" t="s">
        <v>1997</v>
      </c>
      <c r="C30" s="383" t="s">
        <v>53</v>
      </c>
      <c r="D30" s="384">
        <v>10.93</v>
      </c>
      <c r="E30" s="383" t="s">
        <v>1974</v>
      </c>
    </row>
    <row r="31" spans="1:5" s="11" customFormat="1" ht="36" customHeight="1">
      <c r="A31" s="381">
        <v>97165</v>
      </c>
      <c r="B31" s="382" t="s">
        <v>1998</v>
      </c>
      <c r="C31" s="383" t="s">
        <v>53</v>
      </c>
      <c r="D31" s="384">
        <v>12.04</v>
      </c>
      <c r="E31" s="383" t="s">
        <v>1974</v>
      </c>
    </row>
    <row r="32" spans="1:5" s="11" customFormat="1" ht="36" customHeight="1">
      <c r="A32" s="381">
        <v>97166</v>
      </c>
      <c r="B32" s="382" t="s">
        <v>1999</v>
      </c>
      <c r="C32" s="383" t="s">
        <v>53</v>
      </c>
      <c r="D32" s="384">
        <v>16.170000000000002</v>
      </c>
      <c r="E32" s="383" t="s">
        <v>1974</v>
      </c>
    </row>
    <row r="33" spans="1:5" s="11" customFormat="1" ht="36" customHeight="1">
      <c r="A33" s="381">
        <v>97167</v>
      </c>
      <c r="B33" s="382" t="s">
        <v>2000</v>
      </c>
      <c r="C33" s="383" t="s">
        <v>53</v>
      </c>
      <c r="D33" s="384">
        <v>18.8</v>
      </c>
      <c r="E33" s="383" t="s">
        <v>1974</v>
      </c>
    </row>
    <row r="34" spans="1:5" s="11" customFormat="1" ht="36" customHeight="1">
      <c r="A34" s="381">
        <v>97168</v>
      </c>
      <c r="B34" s="382" t="s">
        <v>2001</v>
      </c>
      <c r="C34" s="383" t="s">
        <v>53</v>
      </c>
      <c r="D34" s="384">
        <v>21.23</v>
      </c>
      <c r="E34" s="383" t="s">
        <v>1974</v>
      </c>
    </row>
    <row r="35" spans="1:5" s="11" customFormat="1" ht="36" customHeight="1">
      <c r="A35" s="381">
        <v>97169</v>
      </c>
      <c r="B35" s="382" t="s">
        <v>2002</v>
      </c>
      <c r="C35" s="383" t="s">
        <v>53</v>
      </c>
      <c r="D35" s="384">
        <v>23.78</v>
      </c>
      <c r="E35" s="383" t="s">
        <v>1974</v>
      </c>
    </row>
    <row r="36" spans="1:5" s="11" customFormat="1" ht="36" customHeight="1">
      <c r="A36" s="381">
        <v>97170</v>
      </c>
      <c r="B36" s="382" t="s">
        <v>2003</v>
      </c>
      <c r="C36" s="383" t="s">
        <v>53</v>
      </c>
      <c r="D36" s="384">
        <v>26.38</v>
      </c>
      <c r="E36" s="383" t="s">
        <v>1974</v>
      </c>
    </row>
    <row r="37" spans="1:5" s="11" customFormat="1" ht="36" customHeight="1">
      <c r="A37" s="381">
        <v>97171</v>
      </c>
      <c r="B37" s="382" t="s">
        <v>2004</v>
      </c>
      <c r="C37" s="383" t="s">
        <v>53</v>
      </c>
      <c r="D37" s="384">
        <v>28.98</v>
      </c>
      <c r="E37" s="383" t="s">
        <v>1974</v>
      </c>
    </row>
    <row r="38" spans="1:5" s="11" customFormat="1" ht="36" customHeight="1">
      <c r="A38" s="381">
        <v>97172</v>
      </c>
      <c r="B38" s="382" t="s">
        <v>2005</v>
      </c>
      <c r="C38" s="383" t="s">
        <v>53</v>
      </c>
      <c r="D38" s="384">
        <v>34.53</v>
      </c>
      <c r="E38" s="383" t="s">
        <v>1974</v>
      </c>
    </row>
    <row r="39" spans="1:5" s="11" customFormat="1" ht="36" customHeight="1">
      <c r="A39" s="381">
        <v>97173</v>
      </c>
      <c r="B39" s="382" t="s">
        <v>2006</v>
      </c>
      <c r="C39" s="383" t="s">
        <v>53</v>
      </c>
      <c r="D39" s="384">
        <v>31.29</v>
      </c>
      <c r="E39" s="383" t="s">
        <v>1974</v>
      </c>
    </row>
    <row r="40" spans="1:5" s="11" customFormat="1" ht="36" customHeight="1">
      <c r="A40" s="381">
        <v>97174</v>
      </c>
      <c r="B40" s="382" t="s">
        <v>2007</v>
      </c>
      <c r="C40" s="383" t="s">
        <v>53</v>
      </c>
      <c r="D40" s="384">
        <v>36.29</v>
      </c>
      <c r="E40" s="383" t="s">
        <v>1974</v>
      </c>
    </row>
    <row r="41" spans="1:5" s="11" customFormat="1" ht="36" customHeight="1">
      <c r="A41" s="381">
        <v>97175</v>
      </c>
      <c r="B41" s="382" t="s">
        <v>2008</v>
      </c>
      <c r="C41" s="383" t="s">
        <v>53</v>
      </c>
      <c r="D41" s="384">
        <v>41.28</v>
      </c>
      <c r="E41" s="383" t="s">
        <v>1974</v>
      </c>
    </row>
    <row r="42" spans="1:5" s="11" customFormat="1" ht="36" customHeight="1">
      <c r="A42" s="381">
        <v>97176</v>
      </c>
      <c r="B42" s="382" t="s">
        <v>2009</v>
      </c>
      <c r="C42" s="383" t="s">
        <v>53</v>
      </c>
      <c r="D42" s="384">
        <v>46.28</v>
      </c>
      <c r="E42" s="383" t="s">
        <v>1974</v>
      </c>
    </row>
    <row r="43" spans="1:5" s="11" customFormat="1" ht="36" customHeight="1">
      <c r="A43" s="381">
        <v>97177</v>
      </c>
      <c r="B43" s="382" t="s">
        <v>2010</v>
      </c>
      <c r="C43" s="383" t="s">
        <v>53</v>
      </c>
      <c r="D43" s="384">
        <v>56.28</v>
      </c>
      <c r="E43" s="383" t="s">
        <v>1974</v>
      </c>
    </row>
    <row r="44" spans="1:5" s="11" customFormat="1" ht="36" customHeight="1">
      <c r="A44" s="381">
        <v>97178</v>
      </c>
      <c r="B44" s="382" t="s">
        <v>2011</v>
      </c>
      <c r="C44" s="383" t="s">
        <v>53</v>
      </c>
      <c r="D44" s="384">
        <v>66.27</v>
      </c>
      <c r="E44" s="383" t="s">
        <v>1974</v>
      </c>
    </row>
    <row r="45" spans="1:5" s="11" customFormat="1" ht="36" customHeight="1">
      <c r="A45" s="381">
        <v>97179</v>
      </c>
      <c r="B45" s="382" t="s">
        <v>2012</v>
      </c>
      <c r="C45" s="383" t="s">
        <v>53</v>
      </c>
      <c r="D45" s="384">
        <v>76.260000000000005</v>
      </c>
      <c r="E45" s="383" t="s">
        <v>1974</v>
      </c>
    </row>
    <row r="46" spans="1:5" s="11" customFormat="1" ht="36" customHeight="1">
      <c r="A46" s="381">
        <v>97180</v>
      </c>
      <c r="B46" s="382" t="s">
        <v>2013</v>
      </c>
      <c r="C46" s="383" t="s">
        <v>53</v>
      </c>
      <c r="D46" s="384">
        <v>86.26</v>
      </c>
      <c r="E46" s="383" t="s">
        <v>1974</v>
      </c>
    </row>
    <row r="47" spans="1:5" s="11" customFormat="1" ht="36" customHeight="1">
      <c r="A47" s="381">
        <v>97181</v>
      </c>
      <c r="B47" s="382" t="s">
        <v>2014</v>
      </c>
      <c r="C47" s="383" t="s">
        <v>53</v>
      </c>
      <c r="D47" s="384">
        <v>101.16</v>
      </c>
      <c r="E47" s="383" t="s">
        <v>1974</v>
      </c>
    </row>
    <row r="48" spans="1:5" s="11" customFormat="1" ht="36" customHeight="1">
      <c r="A48" s="381">
        <v>97182</v>
      </c>
      <c r="B48" s="382" t="s">
        <v>2015</v>
      </c>
      <c r="C48" s="383" t="s">
        <v>53</v>
      </c>
      <c r="D48" s="384">
        <v>111.68</v>
      </c>
      <c r="E48" s="383" t="s">
        <v>1974</v>
      </c>
    </row>
    <row r="49" spans="1:5" s="11" customFormat="1" ht="36" customHeight="1">
      <c r="A49" s="381">
        <v>97183</v>
      </c>
      <c r="B49" s="382" t="s">
        <v>2006</v>
      </c>
      <c r="C49" s="383" t="s">
        <v>53</v>
      </c>
      <c r="D49" s="384">
        <v>25.51</v>
      </c>
      <c r="E49" s="383" t="s">
        <v>1974</v>
      </c>
    </row>
    <row r="50" spans="1:5" s="11" customFormat="1" ht="36" customHeight="1">
      <c r="A50" s="381">
        <v>97184</v>
      </c>
      <c r="B50" s="382" t="s">
        <v>2007</v>
      </c>
      <c r="C50" s="383" t="s">
        <v>53</v>
      </c>
      <c r="D50" s="384">
        <v>29.63</v>
      </c>
      <c r="E50" s="383" t="s">
        <v>1974</v>
      </c>
    </row>
    <row r="51" spans="1:5" s="11" customFormat="1" ht="36" customHeight="1">
      <c r="A51" s="381">
        <v>97185</v>
      </c>
      <c r="B51" s="382" t="s">
        <v>2008</v>
      </c>
      <c r="C51" s="383" t="s">
        <v>53</v>
      </c>
      <c r="D51" s="384">
        <v>33.75</v>
      </c>
      <c r="E51" s="383" t="s">
        <v>1974</v>
      </c>
    </row>
    <row r="52" spans="1:5" s="11" customFormat="1" ht="36" customHeight="1">
      <c r="A52" s="381">
        <v>97186</v>
      </c>
      <c r="B52" s="382" t="s">
        <v>2009</v>
      </c>
      <c r="C52" s="383" t="s">
        <v>53</v>
      </c>
      <c r="D52" s="384">
        <v>37.880000000000003</v>
      </c>
      <c r="E52" s="383" t="s">
        <v>1974</v>
      </c>
    </row>
    <row r="53" spans="1:5" s="11" customFormat="1" ht="36" customHeight="1">
      <c r="A53" s="381">
        <v>97187</v>
      </c>
      <c r="B53" s="382" t="s">
        <v>2016</v>
      </c>
      <c r="C53" s="383" t="s">
        <v>53</v>
      </c>
      <c r="D53" s="384">
        <v>46.12</v>
      </c>
      <c r="E53" s="383" t="s">
        <v>1974</v>
      </c>
    </row>
    <row r="54" spans="1:5" s="11" customFormat="1" ht="36" customHeight="1">
      <c r="A54" s="381">
        <v>97188</v>
      </c>
      <c r="B54" s="382" t="s">
        <v>2011</v>
      </c>
      <c r="C54" s="383" t="s">
        <v>53</v>
      </c>
      <c r="D54" s="384">
        <v>54.36</v>
      </c>
      <c r="E54" s="383" t="s">
        <v>1974</v>
      </c>
    </row>
    <row r="55" spans="1:5" s="11" customFormat="1" ht="36" customHeight="1">
      <c r="A55" s="381">
        <v>97189</v>
      </c>
      <c r="B55" s="382" t="s">
        <v>2012</v>
      </c>
      <c r="C55" s="383" t="s">
        <v>53</v>
      </c>
      <c r="D55" s="384">
        <v>62.6</v>
      </c>
      <c r="E55" s="383" t="s">
        <v>1974</v>
      </c>
    </row>
    <row r="56" spans="1:5" s="11" customFormat="1" ht="36" customHeight="1">
      <c r="A56" s="381">
        <v>97190</v>
      </c>
      <c r="B56" s="382" t="s">
        <v>2013</v>
      </c>
      <c r="C56" s="383" t="s">
        <v>53</v>
      </c>
      <c r="D56" s="384">
        <v>70.84</v>
      </c>
      <c r="E56" s="383" t="s">
        <v>1974</v>
      </c>
    </row>
    <row r="57" spans="1:5" s="11" customFormat="1" ht="36" customHeight="1">
      <c r="A57" s="381">
        <v>97191</v>
      </c>
      <c r="B57" s="382" t="s">
        <v>2014</v>
      </c>
      <c r="C57" s="383" t="s">
        <v>53</v>
      </c>
      <c r="D57" s="384">
        <v>82.84</v>
      </c>
      <c r="E57" s="383" t="s">
        <v>1974</v>
      </c>
    </row>
    <row r="58" spans="1:5" s="11" customFormat="1" ht="36" customHeight="1">
      <c r="A58" s="381">
        <v>97192</v>
      </c>
      <c r="B58" s="382" t="s">
        <v>2015</v>
      </c>
      <c r="C58" s="383" t="s">
        <v>53</v>
      </c>
      <c r="D58" s="384">
        <v>91.49</v>
      </c>
      <c r="E58" s="383" t="s">
        <v>1974</v>
      </c>
    </row>
    <row r="59" spans="1:5" s="11" customFormat="1" ht="24" customHeight="1">
      <c r="A59" s="381">
        <v>90694</v>
      </c>
      <c r="B59" s="382" t="s">
        <v>2017</v>
      </c>
      <c r="C59" s="383" t="s">
        <v>53</v>
      </c>
      <c r="D59" s="384">
        <v>45.9</v>
      </c>
      <c r="E59" s="383" t="s">
        <v>1974</v>
      </c>
    </row>
    <row r="60" spans="1:5" s="11" customFormat="1" ht="24" customHeight="1">
      <c r="A60" s="381">
        <v>90695</v>
      </c>
      <c r="B60" s="382" t="s">
        <v>2018</v>
      </c>
      <c r="C60" s="383" t="s">
        <v>53</v>
      </c>
      <c r="D60" s="384">
        <v>96.69</v>
      </c>
      <c r="E60" s="383" t="s">
        <v>1974</v>
      </c>
    </row>
    <row r="61" spans="1:5" s="11" customFormat="1" ht="24" customHeight="1">
      <c r="A61" s="381">
        <v>90696</v>
      </c>
      <c r="B61" s="382" t="s">
        <v>2019</v>
      </c>
      <c r="C61" s="383" t="s">
        <v>53</v>
      </c>
      <c r="D61" s="384">
        <v>144.13</v>
      </c>
      <c r="E61" s="383" t="s">
        <v>1974</v>
      </c>
    </row>
    <row r="62" spans="1:5" s="11" customFormat="1" ht="24" customHeight="1">
      <c r="A62" s="381">
        <v>90697</v>
      </c>
      <c r="B62" s="382" t="s">
        <v>2020</v>
      </c>
      <c r="C62" s="383" t="s">
        <v>53</v>
      </c>
      <c r="D62" s="384">
        <v>243.88</v>
      </c>
      <c r="E62" s="383" t="s">
        <v>1974</v>
      </c>
    </row>
    <row r="63" spans="1:5" s="11" customFormat="1" ht="24" customHeight="1">
      <c r="A63" s="381">
        <v>90698</v>
      </c>
      <c r="B63" s="382" t="s">
        <v>2021</v>
      </c>
      <c r="C63" s="383" t="s">
        <v>53</v>
      </c>
      <c r="D63" s="384">
        <v>392.05</v>
      </c>
      <c r="E63" s="383" t="s">
        <v>1974</v>
      </c>
    </row>
    <row r="64" spans="1:5" s="11" customFormat="1" ht="24" customHeight="1">
      <c r="A64" s="381">
        <v>90699</v>
      </c>
      <c r="B64" s="382" t="s">
        <v>2022</v>
      </c>
      <c r="C64" s="383" t="s">
        <v>53</v>
      </c>
      <c r="D64" s="384">
        <v>485</v>
      </c>
      <c r="E64" s="383" t="s">
        <v>1974</v>
      </c>
    </row>
    <row r="65" spans="1:5" s="11" customFormat="1" ht="24" customHeight="1">
      <c r="A65" s="381">
        <v>90700</v>
      </c>
      <c r="B65" s="382" t="s">
        <v>2023</v>
      </c>
      <c r="C65" s="383" t="s">
        <v>53</v>
      </c>
      <c r="D65" s="384">
        <v>630.05999999999995</v>
      </c>
      <c r="E65" s="383" t="s">
        <v>1974</v>
      </c>
    </row>
    <row r="66" spans="1:5" s="11" customFormat="1" ht="24" customHeight="1">
      <c r="A66" s="381">
        <v>90701</v>
      </c>
      <c r="B66" s="382" t="s">
        <v>2024</v>
      </c>
      <c r="C66" s="383" t="s">
        <v>53</v>
      </c>
      <c r="D66" s="384">
        <v>78</v>
      </c>
      <c r="E66" s="383" t="s">
        <v>1974</v>
      </c>
    </row>
    <row r="67" spans="1:5" s="11" customFormat="1" ht="24" customHeight="1">
      <c r="A67" s="381">
        <v>90702</v>
      </c>
      <c r="B67" s="382" t="s">
        <v>2025</v>
      </c>
      <c r="C67" s="383" t="s">
        <v>53</v>
      </c>
      <c r="D67" s="384">
        <v>125.79</v>
      </c>
      <c r="E67" s="383" t="s">
        <v>1974</v>
      </c>
    </row>
    <row r="68" spans="1:5" s="11" customFormat="1" ht="24" customHeight="1">
      <c r="A68" s="381">
        <v>90703</v>
      </c>
      <c r="B68" s="382" t="s">
        <v>2026</v>
      </c>
      <c r="C68" s="383" t="s">
        <v>53</v>
      </c>
      <c r="D68" s="384">
        <v>208.91</v>
      </c>
      <c r="E68" s="383" t="s">
        <v>1974</v>
      </c>
    </row>
    <row r="69" spans="1:5" s="11" customFormat="1" ht="24" customHeight="1">
      <c r="A69" s="381">
        <v>90704</v>
      </c>
      <c r="B69" s="382" t="s">
        <v>2027</v>
      </c>
      <c r="C69" s="383" t="s">
        <v>53</v>
      </c>
      <c r="D69" s="384">
        <v>296.63</v>
      </c>
      <c r="E69" s="383" t="s">
        <v>1974</v>
      </c>
    </row>
    <row r="70" spans="1:5" s="11" customFormat="1" ht="24" customHeight="1">
      <c r="A70" s="381">
        <v>90705</v>
      </c>
      <c r="B70" s="382" t="s">
        <v>2028</v>
      </c>
      <c r="C70" s="383" t="s">
        <v>53</v>
      </c>
      <c r="D70" s="384">
        <v>405.06</v>
      </c>
      <c r="E70" s="383" t="s">
        <v>1974</v>
      </c>
    </row>
    <row r="71" spans="1:5" s="11" customFormat="1" ht="24" customHeight="1">
      <c r="A71" s="381">
        <v>90706</v>
      </c>
      <c r="B71" s="382" t="s">
        <v>2029</v>
      </c>
      <c r="C71" s="383" t="s">
        <v>53</v>
      </c>
      <c r="D71" s="384">
        <v>475.67</v>
      </c>
      <c r="E71" s="383" t="s">
        <v>1974</v>
      </c>
    </row>
    <row r="72" spans="1:5" s="11" customFormat="1" ht="24" customHeight="1">
      <c r="A72" s="381">
        <v>90708</v>
      </c>
      <c r="B72" s="382" t="s">
        <v>2030</v>
      </c>
      <c r="C72" s="383" t="s">
        <v>53</v>
      </c>
      <c r="D72" s="384">
        <v>904.32</v>
      </c>
      <c r="E72" s="383" t="s">
        <v>1974</v>
      </c>
    </row>
    <row r="73" spans="1:5" s="11" customFormat="1" ht="24" customHeight="1">
      <c r="A73" s="381">
        <v>90724</v>
      </c>
      <c r="B73" s="382" t="s">
        <v>2031</v>
      </c>
      <c r="C73" s="383" t="s">
        <v>297</v>
      </c>
      <c r="D73" s="384">
        <v>15.94</v>
      </c>
      <c r="E73" s="383" t="s">
        <v>1974</v>
      </c>
    </row>
    <row r="74" spans="1:5" s="11" customFormat="1" ht="24" customHeight="1">
      <c r="A74" s="381">
        <v>90725</v>
      </c>
      <c r="B74" s="382" t="s">
        <v>2032</v>
      </c>
      <c r="C74" s="383" t="s">
        <v>297</v>
      </c>
      <c r="D74" s="384">
        <v>19.690000000000001</v>
      </c>
      <c r="E74" s="383" t="s">
        <v>1974</v>
      </c>
    </row>
    <row r="75" spans="1:5" s="11" customFormat="1" ht="24" customHeight="1">
      <c r="A75" s="381">
        <v>90726</v>
      </c>
      <c r="B75" s="382" t="s">
        <v>2033</v>
      </c>
      <c r="C75" s="383" t="s">
        <v>297</v>
      </c>
      <c r="D75" s="384">
        <v>23.49</v>
      </c>
      <c r="E75" s="383" t="s">
        <v>1974</v>
      </c>
    </row>
    <row r="76" spans="1:5" s="11" customFormat="1" ht="24" customHeight="1">
      <c r="A76" s="381">
        <v>90727</v>
      </c>
      <c r="B76" s="382" t="s">
        <v>2034</v>
      </c>
      <c r="C76" s="383" t="s">
        <v>297</v>
      </c>
      <c r="D76" s="384">
        <v>27.23</v>
      </c>
      <c r="E76" s="383" t="s">
        <v>1974</v>
      </c>
    </row>
    <row r="77" spans="1:5" s="11" customFormat="1" ht="24" customHeight="1">
      <c r="A77" s="381">
        <v>90728</v>
      </c>
      <c r="B77" s="382" t="s">
        <v>2035</v>
      </c>
      <c r="C77" s="383" t="s">
        <v>297</v>
      </c>
      <c r="D77" s="384">
        <v>30.97</v>
      </c>
      <c r="E77" s="383" t="s">
        <v>1974</v>
      </c>
    </row>
    <row r="78" spans="1:5" s="11" customFormat="1" ht="24" customHeight="1">
      <c r="A78" s="381">
        <v>90729</v>
      </c>
      <c r="B78" s="382" t="s">
        <v>2036</v>
      </c>
      <c r="C78" s="383" t="s">
        <v>297</v>
      </c>
      <c r="D78" s="384">
        <v>34.71</v>
      </c>
      <c r="E78" s="383" t="s">
        <v>1974</v>
      </c>
    </row>
    <row r="79" spans="1:5" s="11" customFormat="1" ht="24" customHeight="1">
      <c r="A79" s="381">
        <v>90730</v>
      </c>
      <c r="B79" s="382" t="s">
        <v>2037</v>
      </c>
      <c r="C79" s="383" t="s">
        <v>297</v>
      </c>
      <c r="D79" s="384">
        <v>38.450000000000003</v>
      </c>
      <c r="E79" s="383" t="s">
        <v>1974</v>
      </c>
    </row>
    <row r="80" spans="1:5" s="11" customFormat="1" ht="24" customHeight="1">
      <c r="A80" s="381">
        <v>90731</v>
      </c>
      <c r="B80" s="382" t="s">
        <v>2038</v>
      </c>
      <c r="C80" s="383" t="s">
        <v>297</v>
      </c>
      <c r="D80" s="384">
        <v>42.19</v>
      </c>
      <c r="E80" s="383" t="s">
        <v>1974</v>
      </c>
    </row>
    <row r="81" spans="1:5" s="11" customFormat="1" ht="24" customHeight="1">
      <c r="A81" s="381">
        <v>90732</v>
      </c>
      <c r="B81" s="382" t="s">
        <v>2039</v>
      </c>
      <c r="C81" s="383" t="s">
        <v>297</v>
      </c>
      <c r="D81" s="384">
        <v>53.42</v>
      </c>
      <c r="E81" s="383" t="s">
        <v>1974</v>
      </c>
    </row>
    <row r="82" spans="1:5" s="11" customFormat="1" ht="24" customHeight="1">
      <c r="A82" s="381">
        <v>90733</v>
      </c>
      <c r="B82" s="382" t="s">
        <v>2040</v>
      </c>
      <c r="C82" s="383" t="s">
        <v>53</v>
      </c>
      <c r="D82" s="384">
        <v>2.1800000000000002</v>
      </c>
      <c r="E82" s="383" t="s">
        <v>1974</v>
      </c>
    </row>
    <row r="83" spans="1:5" s="11" customFormat="1" ht="24" customHeight="1">
      <c r="A83" s="381">
        <v>90734</v>
      </c>
      <c r="B83" s="382" t="s">
        <v>2041</v>
      </c>
      <c r="C83" s="383" t="s">
        <v>53</v>
      </c>
      <c r="D83" s="384">
        <v>2.59</v>
      </c>
      <c r="E83" s="383" t="s">
        <v>1974</v>
      </c>
    </row>
    <row r="84" spans="1:5" s="11" customFormat="1" ht="24" customHeight="1">
      <c r="A84" s="381">
        <v>90735</v>
      </c>
      <c r="B84" s="382" t="s">
        <v>2042</v>
      </c>
      <c r="C84" s="383" t="s">
        <v>53</v>
      </c>
      <c r="D84" s="384">
        <v>2.99</v>
      </c>
      <c r="E84" s="383" t="s">
        <v>1974</v>
      </c>
    </row>
    <row r="85" spans="1:5" s="11" customFormat="1" ht="24" customHeight="1">
      <c r="A85" s="381">
        <v>90736</v>
      </c>
      <c r="B85" s="382" t="s">
        <v>2043</v>
      </c>
      <c r="C85" s="383" t="s">
        <v>53</v>
      </c>
      <c r="D85" s="384">
        <v>3.4</v>
      </c>
      <c r="E85" s="383" t="s">
        <v>1974</v>
      </c>
    </row>
    <row r="86" spans="1:5" s="11" customFormat="1" ht="24" customHeight="1">
      <c r="A86" s="381">
        <v>90737</v>
      </c>
      <c r="B86" s="382" t="s">
        <v>2044</v>
      </c>
      <c r="C86" s="383" t="s">
        <v>53</v>
      </c>
      <c r="D86" s="384">
        <v>3.8</v>
      </c>
      <c r="E86" s="383" t="s">
        <v>1974</v>
      </c>
    </row>
    <row r="87" spans="1:5" s="11" customFormat="1" ht="24" customHeight="1">
      <c r="A87" s="381">
        <v>90738</v>
      </c>
      <c r="B87" s="382" t="s">
        <v>2045</v>
      </c>
      <c r="C87" s="383" t="s">
        <v>53</v>
      </c>
      <c r="D87" s="384">
        <v>4.2</v>
      </c>
      <c r="E87" s="383" t="s">
        <v>1974</v>
      </c>
    </row>
    <row r="88" spans="1:5" s="11" customFormat="1" ht="24" customHeight="1">
      <c r="A88" s="381">
        <v>90739</v>
      </c>
      <c r="B88" s="382" t="s">
        <v>2046</v>
      </c>
      <c r="C88" s="383" t="s">
        <v>53</v>
      </c>
      <c r="D88" s="384">
        <v>7.41</v>
      </c>
      <c r="E88" s="383" t="s">
        <v>1974</v>
      </c>
    </row>
    <row r="89" spans="1:5" s="11" customFormat="1" ht="24" customHeight="1">
      <c r="A89" s="381">
        <v>90740</v>
      </c>
      <c r="B89" s="382" t="s">
        <v>2047</v>
      </c>
      <c r="C89" s="383" t="s">
        <v>53</v>
      </c>
      <c r="D89" s="384">
        <v>2.88</v>
      </c>
      <c r="E89" s="383" t="s">
        <v>1974</v>
      </c>
    </row>
    <row r="90" spans="1:5" s="11" customFormat="1" ht="24" customHeight="1">
      <c r="A90" s="381">
        <v>90741</v>
      </c>
      <c r="B90" s="382" t="s">
        <v>2048</v>
      </c>
      <c r="C90" s="383" t="s">
        <v>53</v>
      </c>
      <c r="D90" s="384">
        <v>3.28</v>
      </c>
      <c r="E90" s="383" t="s">
        <v>1974</v>
      </c>
    </row>
    <row r="91" spans="1:5" s="11" customFormat="1" ht="24" customHeight="1">
      <c r="A91" s="381">
        <v>90742</v>
      </c>
      <c r="B91" s="382" t="s">
        <v>2049</v>
      </c>
      <c r="C91" s="383" t="s">
        <v>53</v>
      </c>
      <c r="D91" s="384">
        <v>3.69</v>
      </c>
      <c r="E91" s="383" t="s">
        <v>1974</v>
      </c>
    </row>
    <row r="92" spans="1:5" s="11" customFormat="1" ht="24" customHeight="1">
      <c r="A92" s="381">
        <v>90743</v>
      </c>
      <c r="B92" s="382" t="s">
        <v>2050</v>
      </c>
      <c r="C92" s="383" t="s">
        <v>53</v>
      </c>
      <c r="D92" s="384">
        <v>4.0999999999999996</v>
      </c>
      <c r="E92" s="383" t="s">
        <v>1974</v>
      </c>
    </row>
    <row r="93" spans="1:5" s="11" customFormat="1" ht="24" customHeight="1">
      <c r="A93" s="381">
        <v>90744</v>
      </c>
      <c r="B93" s="382" t="s">
        <v>2051</v>
      </c>
      <c r="C93" s="383" t="s">
        <v>53</v>
      </c>
      <c r="D93" s="384">
        <v>4.5</v>
      </c>
      <c r="E93" s="383" t="s">
        <v>1974</v>
      </c>
    </row>
    <row r="94" spans="1:5" s="11" customFormat="1" ht="24" customHeight="1">
      <c r="A94" s="381">
        <v>90745</v>
      </c>
      <c r="B94" s="382" t="s">
        <v>2052</v>
      </c>
      <c r="C94" s="383" t="s">
        <v>53</v>
      </c>
      <c r="D94" s="384">
        <v>8.2799999999999994</v>
      </c>
      <c r="E94" s="383" t="s">
        <v>1974</v>
      </c>
    </row>
    <row r="95" spans="1:5" s="11" customFormat="1" ht="36" customHeight="1">
      <c r="A95" s="381">
        <v>90746</v>
      </c>
      <c r="B95" s="382" t="s">
        <v>2053</v>
      </c>
      <c r="C95" s="383" t="s">
        <v>53</v>
      </c>
      <c r="D95" s="384">
        <v>2.36</v>
      </c>
      <c r="E95" s="383" t="s">
        <v>1974</v>
      </c>
    </row>
    <row r="96" spans="1:5" s="11" customFormat="1" ht="36" customHeight="1">
      <c r="A96" s="381">
        <v>90747</v>
      </c>
      <c r="B96" s="382" t="s">
        <v>2054</v>
      </c>
      <c r="C96" s="383" t="s">
        <v>53</v>
      </c>
      <c r="D96" s="384">
        <v>14.82</v>
      </c>
      <c r="E96" s="383" t="s">
        <v>1974</v>
      </c>
    </row>
    <row r="97" spans="1:5" s="11" customFormat="1" ht="24" customHeight="1">
      <c r="A97" s="381">
        <v>94869</v>
      </c>
      <c r="B97" s="382" t="s">
        <v>2055</v>
      </c>
      <c r="C97" s="383" t="s">
        <v>53</v>
      </c>
      <c r="D97" s="384">
        <v>159.65</v>
      </c>
      <c r="E97" s="383" t="s">
        <v>1974</v>
      </c>
    </row>
    <row r="98" spans="1:5" s="11" customFormat="1" ht="36" customHeight="1">
      <c r="A98" s="381">
        <v>94870</v>
      </c>
      <c r="B98" s="382" t="s">
        <v>2056</v>
      </c>
      <c r="C98" s="383" t="s">
        <v>53</v>
      </c>
      <c r="D98" s="384">
        <v>1.45</v>
      </c>
      <c r="E98" s="383" t="s">
        <v>1974</v>
      </c>
    </row>
    <row r="99" spans="1:5" s="11" customFormat="1" ht="24" customHeight="1">
      <c r="A99" s="381">
        <v>94871</v>
      </c>
      <c r="B99" s="382" t="s">
        <v>2057</v>
      </c>
      <c r="C99" s="383" t="s">
        <v>53</v>
      </c>
      <c r="D99" s="384">
        <v>249.84</v>
      </c>
      <c r="E99" s="383" t="s">
        <v>1974</v>
      </c>
    </row>
    <row r="100" spans="1:5" s="11" customFormat="1" ht="36" customHeight="1">
      <c r="A100" s="381">
        <v>94872</v>
      </c>
      <c r="B100" s="382" t="s">
        <v>2058</v>
      </c>
      <c r="C100" s="383" t="s">
        <v>53</v>
      </c>
      <c r="D100" s="384">
        <v>1.98</v>
      </c>
      <c r="E100" s="383" t="s">
        <v>1974</v>
      </c>
    </row>
    <row r="101" spans="1:5" s="11" customFormat="1" ht="24" customHeight="1">
      <c r="A101" s="381">
        <v>94875</v>
      </c>
      <c r="B101" s="382" t="s">
        <v>2059</v>
      </c>
      <c r="C101" s="383" t="s">
        <v>53</v>
      </c>
      <c r="D101" s="385">
        <v>1469.05</v>
      </c>
      <c r="E101" s="383" t="s">
        <v>1974</v>
      </c>
    </row>
    <row r="102" spans="1:5" s="11" customFormat="1" ht="36" customHeight="1">
      <c r="A102" s="381">
        <v>94876</v>
      </c>
      <c r="B102" s="382" t="s">
        <v>2060</v>
      </c>
      <c r="C102" s="383" t="s">
        <v>53</v>
      </c>
      <c r="D102" s="384">
        <v>24.88</v>
      </c>
      <c r="E102" s="383" t="s">
        <v>1974</v>
      </c>
    </row>
    <row r="103" spans="1:5" s="11" customFormat="1" ht="36" customHeight="1">
      <c r="A103" s="381">
        <v>94878</v>
      </c>
      <c r="B103" s="382" t="s">
        <v>2061</v>
      </c>
      <c r="C103" s="383" t="s">
        <v>53</v>
      </c>
      <c r="D103" s="384">
        <v>28.77</v>
      </c>
      <c r="E103" s="383" t="s">
        <v>1974</v>
      </c>
    </row>
    <row r="104" spans="1:5" s="11" customFormat="1" ht="24" customHeight="1">
      <c r="A104" s="381">
        <v>94879</v>
      </c>
      <c r="B104" s="382" t="s">
        <v>2062</v>
      </c>
      <c r="C104" s="383" t="s">
        <v>53</v>
      </c>
      <c r="D104" s="385">
        <v>2261.84</v>
      </c>
      <c r="E104" s="383" t="s">
        <v>1974</v>
      </c>
    </row>
    <row r="105" spans="1:5" s="11" customFormat="1" ht="36" customHeight="1">
      <c r="A105" s="381">
        <v>94880</v>
      </c>
      <c r="B105" s="382" t="s">
        <v>2063</v>
      </c>
      <c r="C105" s="383" t="s">
        <v>53</v>
      </c>
      <c r="D105" s="384">
        <v>37.130000000000003</v>
      </c>
      <c r="E105" s="383" t="s">
        <v>1974</v>
      </c>
    </row>
    <row r="106" spans="1:5" s="11" customFormat="1" ht="24" customHeight="1">
      <c r="A106" s="381">
        <v>94881</v>
      </c>
      <c r="B106" s="382" t="s">
        <v>2064</v>
      </c>
      <c r="C106" s="383" t="s">
        <v>53</v>
      </c>
      <c r="D106" s="385">
        <v>3117.83</v>
      </c>
      <c r="E106" s="383" t="s">
        <v>1974</v>
      </c>
    </row>
    <row r="107" spans="1:5" s="11" customFormat="1" ht="36" customHeight="1">
      <c r="A107" s="381">
        <v>94882</v>
      </c>
      <c r="B107" s="382" t="s">
        <v>2065</v>
      </c>
      <c r="C107" s="383" t="s">
        <v>53</v>
      </c>
      <c r="D107" s="384">
        <v>43.13</v>
      </c>
      <c r="E107" s="383" t="s">
        <v>1974</v>
      </c>
    </row>
    <row r="108" spans="1:5" s="11" customFormat="1" ht="36" customHeight="1">
      <c r="A108" s="381">
        <v>94884</v>
      </c>
      <c r="B108" s="382" t="s">
        <v>2066</v>
      </c>
      <c r="C108" s="383" t="s">
        <v>53</v>
      </c>
      <c r="D108" s="384">
        <v>55.3</v>
      </c>
      <c r="E108" s="383" t="s">
        <v>1974</v>
      </c>
    </row>
    <row r="109" spans="1:5" s="11" customFormat="1" ht="36" customHeight="1">
      <c r="A109" s="381">
        <v>97121</v>
      </c>
      <c r="B109" s="382" t="s">
        <v>2067</v>
      </c>
      <c r="C109" s="383" t="s">
        <v>53</v>
      </c>
      <c r="D109" s="384">
        <v>1.33</v>
      </c>
      <c r="E109" s="383" t="s">
        <v>1974</v>
      </c>
    </row>
    <row r="110" spans="1:5" s="11" customFormat="1" ht="36" customHeight="1">
      <c r="A110" s="381">
        <v>97122</v>
      </c>
      <c r="B110" s="382" t="s">
        <v>2068</v>
      </c>
      <c r="C110" s="383" t="s">
        <v>53</v>
      </c>
      <c r="D110" s="384">
        <v>1.86</v>
      </c>
      <c r="E110" s="383" t="s">
        <v>1974</v>
      </c>
    </row>
    <row r="111" spans="1:5" s="11" customFormat="1" ht="36" customHeight="1">
      <c r="A111" s="381">
        <v>97123</v>
      </c>
      <c r="B111" s="382" t="s">
        <v>2069</v>
      </c>
      <c r="C111" s="383" t="s">
        <v>53</v>
      </c>
      <c r="D111" s="384">
        <v>2.35</v>
      </c>
      <c r="E111" s="383" t="s">
        <v>1974</v>
      </c>
    </row>
    <row r="112" spans="1:5" s="11" customFormat="1" ht="36" customHeight="1">
      <c r="A112" s="381">
        <v>97124</v>
      </c>
      <c r="B112" s="382" t="s">
        <v>2070</v>
      </c>
      <c r="C112" s="383" t="s">
        <v>53</v>
      </c>
      <c r="D112" s="384">
        <v>0.6</v>
      </c>
      <c r="E112" s="383" t="s">
        <v>1974</v>
      </c>
    </row>
    <row r="113" spans="1:5" s="11" customFormat="1" ht="36" customHeight="1">
      <c r="A113" s="381">
        <v>97125</v>
      </c>
      <c r="B113" s="382" t="s">
        <v>2071</v>
      </c>
      <c r="C113" s="383" t="s">
        <v>53</v>
      </c>
      <c r="D113" s="384">
        <v>0.86</v>
      </c>
      <c r="E113" s="383" t="s">
        <v>1974</v>
      </c>
    </row>
    <row r="114" spans="1:5" s="11" customFormat="1" ht="36" customHeight="1">
      <c r="A114" s="381">
        <v>97126</v>
      </c>
      <c r="B114" s="382" t="s">
        <v>2072</v>
      </c>
      <c r="C114" s="383" t="s">
        <v>53</v>
      </c>
      <c r="D114" s="384">
        <v>1.1000000000000001</v>
      </c>
      <c r="E114" s="383" t="s">
        <v>1974</v>
      </c>
    </row>
    <row r="115" spans="1:5" s="11" customFormat="1" ht="24" customHeight="1">
      <c r="A115" s="381">
        <v>102264</v>
      </c>
      <c r="B115" s="382" t="s">
        <v>2073</v>
      </c>
      <c r="C115" s="383" t="s">
        <v>53</v>
      </c>
      <c r="D115" s="384">
        <v>20.25</v>
      </c>
      <c r="E115" s="383" t="s">
        <v>1974</v>
      </c>
    </row>
    <row r="116" spans="1:5" s="11" customFormat="1" ht="24" customHeight="1">
      <c r="A116" s="381">
        <v>102265</v>
      </c>
      <c r="B116" s="382" t="s">
        <v>2074</v>
      </c>
      <c r="C116" s="383" t="s">
        <v>297</v>
      </c>
      <c r="D116" s="384">
        <v>68.38</v>
      </c>
      <c r="E116" s="383" t="s">
        <v>1974</v>
      </c>
    </row>
    <row r="117" spans="1:5" s="11" customFormat="1" ht="24" customHeight="1">
      <c r="A117" s="381">
        <v>102266</v>
      </c>
      <c r="B117" s="382" t="s">
        <v>2075</v>
      </c>
      <c r="C117" s="383" t="s">
        <v>297</v>
      </c>
      <c r="D117" s="384">
        <v>75.86</v>
      </c>
      <c r="E117" s="383" t="s">
        <v>1974</v>
      </c>
    </row>
    <row r="118" spans="1:5" s="11" customFormat="1" ht="24" customHeight="1">
      <c r="A118" s="381">
        <v>102267</v>
      </c>
      <c r="B118" s="382" t="s">
        <v>2076</v>
      </c>
      <c r="C118" s="383" t="s">
        <v>297</v>
      </c>
      <c r="D118" s="384">
        <v>87.15</v>
      </c>
      <c r="E118" s="383" t="s">
        <v>1974</v>
      </c>
    </row>
    <row r="119" spans="1:5" s="11" customFormat="1" ht="24" customHeight="1">
      <c r="A119" s="381">
        <v>102268</v>
      </c>
      <c r="B119" s="382" t="s">
        <v>2077</v>
      </c>
      <c r="C119" s="383" t="s">
        <v>297</v>
      </c>
      <c r="D119" s="384">
        <v>98.37</v>
      </c>
      <c r="E119" s="383" t="s">
        <v>1974</v>
      </c>
    </row>
    <row r="120" spans="1:5" s="11" customFormat="1" ht="24" customHeight="1">
      <c r="A120" s="381">
        <v>102269</v>
      </c>
      <c r="B120" s="382" t="s">
        <v>2078</v>
      </c>
      <c r="C120" s="383" t="s">
        <v>297</v>
      </c>
      <c r="D120" s="384">
        <v>120.81</v>
      </c>
      <c r="E120" s="383" t="s">
        <v>1974</v>
      </c>
    </row>
    <row r="121" spans="1:5" s="11" customFormat="1" ht="36" customHeight="1">
      <c r="A121" s="381">
        <v>92833</v>
      </c>
      <c r="B121" s="382" t="s">
        <v>2079</v>
      </c>
      <c r="C121" s="383" t="s">
        <v>53</v>
      </c>
      <c r="D121" s="384">
        <v>222.84</v>
      </c>
      <c r="E121" s="383" t="s">
        <v>1974</v>
      </c>
    </row>
    <row r="122" spans="1:5" s="11" customFormat="1" ht="36" customHeight="1">
      <c r="A122" s="381">
        <v>92834</v>
      </c>
      <c r="B122" s="382" t="s">
        <v>2080</v>
      </c>
      <c r="C122" s="383" t="s">
        <v>53</v>
      </c>
      <c r="D122" s="384">
        <v>7.54</v>
      </c>
      <c r="E122" s="383" t="s">
        <v>1974</v>
      </c>
    </row>
    <row r="123" spans="1:5" s="11" customFormat="1" ht="36" customHeight="1">
      <c r="A123" s="381">
        <v>92835</v>
      </c>
      <c r="B123" s="382" t="s">
        <v>2081</v>
      </c>
      <c r="C123" s="383" t="s">
        <v>53</v>
      </c>
      <c r="D123" s="384">
        <v>232.71</v>
      </c>
      <c r="E123" s="383" t="s">
        <v>1974</v>
      </c>
    </row>
    <row r="124" spans="1:5" s="11" customFormat="1" ht="36" customHeight="1">
      <c r="A124" s="381">
        <v>92836</v>
      </c>
      <c r="B124" s="382" t="s">
        <v>2082</v>
      </c>
      <c r="C124" s="383" t="s">
        <v>53</v>
      </c>
      <c r="D124" s="384">
        <v>9.66</v>
      </c>
      <c r="E124" s="383" t="s">
        <v>1974</v>
      </c>
    </row>
    <row r="125" spans="1:5" s="11" customFormat="1" ht="36" customHeight="1">
      <c r="A125" s="381">
        <v>92837</v>
      </c>
      <c r="B125" s="382" t="s">
        <v>2083</v>
      </c>
      <c r="C125" s="383" t="s">
        <v>53</v>
      </c>
      <c r="D125" s="384">
        <v>413.84</v>
      </c>
      <c r="E125" s="383" t="s">
        <v>1974</v>
      </c>
    </row>
    <row r="126" spans="1:5" s="11" customFormat="1" ht="36" customHeight="1">
      <c r="A126" s="381">
        <v>92838</v>
      </c>
      <c r="B126" s="382" t="s">
        <v>2084</v>
      </c>
      <c r="C126" s="383" t="s">
        <v>53</v>
      </c>
      <c r="D126" s="384">
        <v>11.56</v>
      </c>
      <c r="E126" s="383" t="s">
        <v>1974</v>
      </c>
    </row>
    <row r="127" spans="1:5" s="11" customFormat="1" ht="36" customHeight="1">
      <c r="A127" s="381">
        <v>92839</v>
      </c>
      <c r="B127" s="382" t="s">
        <v>2085</v>
      </c>
      <c r="C127" s="383" t="s">
        <v>53</v>
      </c>
      <c r="D127" s="384">
        <v>506.58</v>
      </c>
      <c r="E127" s="383" t="s">
        <v>1974</v>
      </c>
    </row>
    <row r="128" spans="1:5" s="11" customFormat="1" ht="36" customHeight="1">
      <c r="A128" s="381">
        <v>92840</v>
      </c>
      <c r="B128" s="382" t="s">
        <v>2086</v>
      </c>
      <c r="C128" s="383" t="s">
        <v>53</v>
      </c>
      <c r="D128" s="384">
        <v>13.73</v>
      </c>
      <c r="E128" s="383" t="s">
        <v>1974</v>
      </c>
    </row>
    <row r="129" spans="1:5" s="11" customFormat="1" ht="36" customHeight="1">
      <c r="A129" s="381">
        <v>92841</v>
      </c>
      <c r="B129" s="382" t="s">
        <v>2087</v>
      </c>
      <c r="C129" s="383" t="s">
        <v>53</v>
      </c>
      <c r="D129" s="384">
        <v>660.66</v>
      </c>
      <c r="E129" s="383" t="s">
        <v>1974</v>
      </c>
    </row>
    <row r="130" spans="1:5" s="11" customFormat="1" ht="36" customHeight="1">
      <c r="A130" s="381">
        <v>92842</v>
      </c>
      <c r="B130" s="382" t="s">
        <v>2088</v>
      </c>
      <c r="C130" s="383" t="s">
        <v>53</v>
      </c>
      <c r="D130" s="384">
        <v>15.64</v>
      </c>
      <c r="E130" s="383" t="s">
        <v>1974</v>
      </c>
    </row>
    <row r="131" spans="1:5" s="11" customFormat="1" ht="36" customHeight="1">
      <c r="A131" s="381">
        <v>92843</v>
      </c>
      <c r="B131" s="382" t="s">
        <v>2089</v>
      </c>
      <c r="C131" s="383" t="s">
        <v>53</v>
      </c>
      <c r="D131" s="384">
        <v>683.44</v>
      </c>
      <c r="E131" s="383" t="s">
        <v>1974</v>
      </c>
    </row>
    <row r="132" spans="1:5" s="11" customFormat="1" ht="36" customHeight="1">
      <c r="A132" s="381">
        <v>92844</v>
      </c>
      <c r="B132" s="382" t="s">
        <v>2090</v>
      </c>
      <c r="C132" s="383" t="s">
        <v>53</v>
      </c>
      <c r="D132" s="384">
        <v>17.8</v>
      </c>
      <c r="E132" s="383" t="s">
        <v>1974</v>
      </c>
    </row>
    <row r="133" spans="1:5" s="11" customFormat="1" ht="36" customHeight="1">
      <c r="A133" s="381">
        <v>92845</v>
      </c>
      <c r="B133" s="382" t="s">
        <v>2091</v>
      </c>
      <c r="C133" s="383" t="s">
        <v>53</v>
      </c>
      <c r="D133" s="385">
        <v>1015.66</v>
      </c>
      <c r="E133" s="383" t="s">
        <v>1974</v>
      </c>
    </row>
    <row r="134" spans="1:5" s="11" customFormat="1" ht="36" customHeight="1">
      <c r="A134" s="381">
        <v>92846</v>
      </c>
      <c r="B134" s="382" t="s">
        <v>2092</v>
      </c>
      <c r="C134" s="383" t="s">
        <v>53</v>
      </c>
      <c r="D134" s="384">
        <v>19.7</v>
      </c>
      <c r="E134" s="383" t="s">
        <v>1974</v>
      </c>
    </row>
    <row r="135" spans="1:5" s="11" customFormat="1" ht="36" customHeight="1">
      <c r="A135" s="381">
        <v>92847</v>
      </c>
      <c r="B135" s="382" t="s">
        <v>2093</v>
      </c>
      <c r="C135" s="383" t="s">
        <v>53</v>
      </c>
      <c r="D135" s="385">
        <v>1042.45</v>
      </c>
      <c r="E135" s="383" t="s">
        <v>1974</v>
      </c>
    </row>
    <row r="136" spans="1:5" s="11" customFormat="1" ht="36" customHeight="1">
      <c r="A136" s="381">
        <v>92848</v>
      </c>
      <c r="B136" s="382" t="s">
        <v>2094</v>
      </c>
      <c r="C136" s="383" t="s">
        <v>53</v>
      </c>
      <c r="D136" s="384">
        <v>21.88</v>
      </c>
      <c r="E136" s="383" t="s">
        <v>1974</v>
      </c>
    </row>
    <row r="137" spans="1:5" s="11" customFormat="1" ht="36" customHeight="1">
      <c r="A137" s="381">
        <v>92849</v>
      </c>
      <c r="B137" s="382" t="s">
        <v>2095</v>
      </c>
      <c r="C137" s="383" t="s">
        <v>53</v>
      </c>
      <c r="D137" s="384">
        <v>229.59</v>
      </c>
      <c r="E137" s="383" t="s">
        <v>1974</v>
      </c>
    </row>
    <row r="138" spans="1:5" s="11" customFormat="1" ht="36" customHeight="1">
      <c r="A138" s="381">
        <v>92850</v>
      </c>
      <c r="B138" s="382" t="s">
        <v>2096</v>
      </c>
      <c r="C138" s="383" t="s">
        <v>53</v>
      </c>
      <c r="D138" s="384">
        <v>14.29</v>
      </c>
      <c r="E138" s="383" t="s">
        <v>1974</v>
      </c>
    </row>
    <row r="139" spans="1:5" s="11" customFormat="1" ht="36" customHeight="1">
      <c r="A139" s="381">
        <v>92851</v>
      </c>
      <c r="B139" s="382" t="s">
        <v>2097</v>
      </c>
      <c r="C139" s="383" t="s">
        <v>53</v>
      </c>
      <c r="D139" s="384">
        <v>241.06</v>
      </c>
      <c r="E139" s="383" t="s">
        <v>1974</v>
      </c>
    </row>
    <row r="140" spans="1:5" s="11" customFormat="1" ht="36" customHeight="1">
      <c r="A140" s="381">
        <v>92852</v>
      </c>
      <c r="B140" s="382" t="s">
        <v>2098</v>
      </c>
      <c r="C140" s="383" t="s">
        <v>53</v>
      </c>
      <c r="D140" s="384">
        <v>18.010000000000002</v>
      </c>
      <c r="E140" s="383" t="s">
        <v>1974</v>
      </c>
    </row>
    <row r="141" spans="1:5" s="11" customFormat="1" ht="36" customHeight="1">
      <c r="A141" s="381">
        <v>92853</v>
      </c>
      <c r="B141" s="382" t="s">
        <v>2099</v>
      </c>
      <c r="C141" s="383" t="s">
        <v>53</v>
      </c>
      <c r="D141" s="384">
        <v>424.23</v>
      </c>
      <c r="E141" s="383" t="s">
        <v>1974</v>
      </c>
    </row>
    <row r="142" spans="1:5" s="11" customFormat="1" ht="36" customHeight="1">
      <c r="A142" s="381">
        <v>92854</v>
      </c>
      <c r="B142" s="382" t="s">
        <v>2100</v>
      </c>
      <c r="C142" s="383" t="s">
        <v>53</v>
      </c>
      <c r="D142" s="384">
        <v>21.95</v>
      </c>
      <c r="E142" s="383" t="s">
        <v>1974</v>
      </c>
    </row>
    <row r="143" spans="1:5" s="11" customFormat="1" ht="36" customHeight="1">
      <c r="A143" s="381">
        <v>92855</v>
      </c>
      <c r="B143" s="382" t="s">
        <v>2101</v>
      </c>
      <c r="C143" s="383" t="s">
        <v>53</v>
      </c>
      <c r="D143" s="384">
        <v>518.73</v>
      </c>
      <c r="E143" s="383" t="s">
        <v>1974</v>
      </c>
    </row>
    <row r="144" spans="1:5" s="11" customFormat="1" ht="36" customHeight="1">
      <c r="A144" s="381">
        <v>92856</v>
      </c>
      <c r="B144" s="382" t="s">
        <v>2102</v>
      </c>
      <c r="C144" s="383" t="s">
        <v>53</v>
      </c>
      <c r="D144" s="384">
        <v>25.88</v>
      </c>
      <c r="E144" s="383" t="s">
        <v>1974</v>
      </c>
    </row>
    <row r="145" spans="1:5" s="11" customFormat="1" ht="36" customHeight="1">
      <c r="A145" s="381">
        <v>92857</v>
      </c>
      <c r="B145" s="382" t="s">
        <v>2103</v>
      </c>
      <c r="C145" s="383" t="s">
        <v>53</v>
      </c>
      <c r="D145" s="384">
        <v>674.6</v>
      </c>
      <c r="E145" s="383" t="s">
        <v>1974</v>
      </c>
    </row>
    <row r="146" spans="1:5" s="11" customFormat="1" ht="36" customHeight="1">
      <c r="A146" s="381">
        <v>92858</v>
      </c>
      <c r="B146" s="382" t="s">
        <v>2104</v>
      </c>
      <c r="C146" s="383" t="s">
        <v>53</v>
      </c>
      <c r="D146" s="384">
        <v>29.58</v>
      </c>
      <c r="E146" s="383" t="s">
        <v>1974</v>
      </c>
    </row>
    <row r="147" spans="1:5" s="11" customFormat="1" ht="36" customHeight="1">
      <c r="A147" s="381">
        <v>92859</v>
      </c>
      <c r="B147" s="382" t="s">
        <v>2105</v>
      </c>
      <c r="C147" s="383" t="s">
        <v>53</v>
      </c>
      <c r="D147" s="384">
        <v>699.24</v>
      </c>
      <c r="E147" s="383" t="s">
        <v>1974</v>
      </c>
    </row>
    <row r="148" spans="1:5" s="11" customFormat="1" ht="36" customHeight="1">
      <c r="A148" s="381">
        <v>92860</v>
      </c>
      <c r="B148" s="382" t="s">
        <v>2106</v>
      </c>
      <c r="C148" s="383" t="s">
        <v>53</v>
      </c>
      <c r="D148" s="384">
        <v>33.6</v>
      </c>
      <c r="E148" s="383" t="s">
        <v>1974</v>
      </c>
    </row>
    <row r="149" spans="1:5" s="11" customFormat="1" ht="36" customHeight="1">
      <c r="A149" s="381">
        <v>92861</v>
      </c>
      <c r="B149" s="382" t="s">
        <v>2107</v>
      </c>
      <c r="C149" s="383" t="s">
        <v>53</v>
      </c>
      <c r="D149" s="385">
        <v>1033.49</v>
      </c>
      <c r="E149" s="383" t="s">
        <v>1974</v>
      </c>
    </row>
    <row r="150" spans="1:5" s="11" customFormat="1" ht="36" customHeight="1">
      <c r="A150" s="381">
        <v>92862</v>
      </c>
      <c r="B150" s="382" t="s">
        <v>2108</v>
      </c>
      <c r="C150" s="383" t="s">
        <v>53</v>
      </c>
      <c r="D150" s="384">
        <v>37.53</v>
      </c>
      <c r="E150" s="383" t="s">
        <v>1974</v>
      </c>
    </row>
    <row r="151" spans="1:5" s="11" customFormat="1" ht="36" customHeight="1">
      <c r="A151" s="381">
        <v>92863</v>
      </c>
      <c r="B151" s="382" t="s">
        <v>2109</v>
      </c>
      <c r="C151" s="383" t="s">
        <v>53</v>
      </c>
      <c r="D151" s="385">
        <v>1062.03</v>
      </c>
      <c r="E151" s="383" t="s">
        <v>1974</v>
      </c>
    </row>
    <row r="152" spans="1:5" s="11" customFormat="1" ht="36" customHeight="1">
      <c r="A152" s="381">
        <v>92864</v>
      </c>
      <c r="B152" s="382" t="s">
        <v>2110</v>
      </c>
      <c r="C152" s="383" t="s">
        <v>53</v>
      </c>
      <c r="D152" s="384">
        <v>41.46</v>
      </c>
      <c r="E152" s="383" t="s">
        <v>1974</v>
      </c>
    </row>
    <row r="153" spans="1:5" s="11" customFormat="1" ht="36" customHeight="1">
      <c r="A153" s="381">
        <v>92210</v>
      </c>
      <c r="B153" s="382" t="s">
        <v>2111</v>
      </c>
      <c r="C153" s="383" t="s">
        <v>53</v>
      </c>
      <c r="D153" s="384">
        <v>171.34</v>
      </c>
      <c r="E153" s="383" t="s">
        <v>1974</v>
      </c>
    </row>
    <row r="154" spans="1:5" s="11" customFormat="1" ht="36" customHeight="1">
      <c r="A154" s="381">
        <v>92211</v>
      </c>
      <c r="B154" s="382" t="s">
        <v>2112</v>
      </c>
      <c r="C154" s="383" t="s">
        <v>53</v>
      </c>
      <c r="D154" s="384">
        <v>205.76</v>
      </c>
      <c r="E154" s="383" t="s">
        <v>1974</v>
      </c>
    </row>
    <row r="155" spans="1:5" s="11" customFormat="1" ht="36" customHeight="1">
      <c r="A155" s="381">
        <v>92212</v>
      </c>
      <c r="B155" s="382" t="s">
        <v>2113</v>
      </c>
      <c r="C155" s="383" t="s">
        <v>53</v>
      </c>
      <c r="D155" s="384">
        <v>310.47000000000003</v>
      </c>
      <c r="E155" s="383" t="s">
        <v>1974</v>
      </c>
    </row>
    <row r="156" spans="1:5" s="11" customFormat="1" ht="36" customHeight="1">
      <c r="A156" s="381">
        <v>92213</v>
      </c>
      <c r="B156" s="382" t="s">
        <v>2114</v>
      </c>
      <c r="C156" s="383" t="s">
        <v>53</v>
      </c>
      <c r="D156" s="384">
        <v>410.21</v>
      </c>
      <c r="E156" s="383" t="s">
        <v>1974</v>
      </c>
    </row>
    <row r="157" spans="1:5" s="11" customFormat="1" ht="36" customHeight="1">
      <c r="A157" s="381">
        <v>92214</v>
      </c>
      <c r="B157" s="382" t="s">
        <v>2115</v>
      </c>
      <c r="C157" s="383" t="s">
        <v>53</v>
      </c>
      <c r="D157" s="384">
        <v>496.73</v>
      </c>
      <c r="E157" s="383" t="s">
        <v>1974</v>
      </c>
    </row>
    <row r="158" spans="1:5" s="11" customFormat="1" ht="36" customHeight="1">
      <c r="A158" s="381">
        <v>92215</v>
      </c>
      <c r="B158" s="382" t="s">
        <v>2116</v>
      </c>
      <c r="C158" s="383" t="s">
        <v>53</v>
      </c>
      <c r="D158" s="384">
        <v>570.84</v>
      </c>
      <c r="E158" s="383" t="s">
        <v>1974</v>
      </c>
    </row>
    <row r="159" spans="1:5" s="11" customFormat="1" ht="36" customHeight="1">
      <c r="A159" s="381">
        <v>92216</v>
      </c>
      <c r="B159" s="382" t="s">
        <v>2117</v>
      </c>
      <c r="C159" s="383" t="s">
        <v>53</v>
      </c>
      <c r="D159" s="384">
        <v>595.39</v>
      </c>
      <c r="E159" s="383" t="s">
        <v>1974</v>
      </c>
    </row>
    <row r="160" spans="1:5" s="11" customFormat="1" ht="36" customHeight="1">
      <c r="A160" s="381">
        <v>92219</v>
      </c>
      <c r="B160" s="382" t="s">
        <v>2118</v>
      </c>
      <c r="C160" s="383" t="s">
        <v>53</v>
      </c>
      <c r="D160" s="384">
        <v>179.69</v>
      </c>
      <c r="E160" s="383" t="s">
        <v>1974</v>
      </c>
    </row>
    <row r="161" spans="1:5" s="11" customFormat="1" ht="36" customHeight="1">
      <c r="A161" s="381">
        <v>92220</v>
      </c>
      <c r="B161" s="382" t="s">
        <v>2119</v>
      </c>
      <c r="C161" s="383" t="s">
        <v>53</v>
      </c>
      <c r="D161" s="384">
        <v>216.14</v>
      </c>
      <c r="E161" s="383" t="s">
        <v>1974</v>
      </c>
    </row>
    <row r="162" spans="1:5" s="11" customFormat="1" ht="36" customHeight="1">
      <c r="A162" s="381">
        <v>92221</v>
      </c>
      <c r="B162" s="382" t="s">
        <v>2120</v>
      </c>
      <c r="C162" s="383" t="s">
        <v>53</v>
      </c>
      <c r="D162" s="384">
        <v>322.62</v>
      </c>
      <c r="E162" s="383" t="s">
        <v>1974</v>
      </c>
    </row>
    <row r="163" spans="1:5" s="11" customFormat="1" ht="36" customHeight="1">
      <c r="A163" s="381">
        <v>92222</v>
      </c>
      <c r="B163" s="382" t="s">
        <v>2121</v>
      </c>
      <c r="C163" s="383" t="s">
        <v>53</v>
      </c>
      <c r="D163" s="384">
        <v>424.38</v>
      </c>
      <c r="E163" s="383" t="s">
        <v>1974</v>
      </c>
    </row>
    <row r="164" spans="1:5" s="11" customFormat="1" ht="36" customHeight="1">
      <c r="A164" s="381">
        <v>92223</v>
      </c>
      <c r="B164" s="382" t="s">
        <v>2122</v>
      </c>
      <c r="C164" s="383" t="s">
        <v>53</v>
      </c>
      <c r="D164" s="384">
        <v>512.52</v>
      </c>
      <c r="E164" s="383" t="s">
        <v>1974</v>
      </c>
    </row>
    <row r="165" spans="1:5" s="11" customFormat="1" ht="36" customHeight="1">
      <c r="A165" s="381">
        <v>92224</v>
      </c>
      <c r="B165" s="382" t="s">
        <v>2123</v>
      </c>
      <c r="C165" s="383" t="s">
        <v>53</v>
      </c>
      <c r="D165" s="384">
        <v>588.38</v>
      </c>
      <c r="E165" s="383" t="s">
        <v>1974</v>
      </c>
    </row>
    <row r="166" spans="1:5" s="11" customFormat="1" ht="36" customHeight="1">
      <c r="A166" s="381">
        <v>92226</v>
      </c>
      <c r="B166" s="382" t="s">
        <v>2124</v>
      </c>
      <c r="C166" s="383" t="s">
        <v>53</v>
      </c>
      <c r="D166" s="384">
        <v>615.05999999999995</v>
      </c>
      <c r="E166" s="383" t="s">
        <v>1974</v>
      </c>
    </row>
    <row r="167" spans="1:5" s="11" customFormat="1" ht="36" customHeight="1">
      <c r="A167" s="381">
        <v>92808</v>
      </c>
      <c r="B167" s="382" t="s">
        <v>2125</v>
      </c>
      <c r="C167" s="383" t="s">
        <v>53</v>
      </c>
      <c r="D167" s="384">
        <v>34.11</v>
      </c>
      <c r="E167" s="383" t="s">
        <v>1974</v>
      </c>
    </row>
    <row r="168" spans="1:5" s="11" customFormat="1" ht="36" customHeight="1">
      <c r="A168" s="381">
        <v>92809</v>
      </c>
      <c r="B168" s="382" t="s">
        <v>2126</v>
      </c>
      <c r="C168" s="383" t="s">
        <v>53</v>
      </c>
      <c r="D168" s="384">
        <v>43.86</v>
      </c>
      <c r="E168" s="383" t="s">
        <v>1974</v>
      </c>
    </row>
    <row r="169" spans="1:5" s="11" customFormat="1" ht="36" customHeight="1">
      <c r="A169" s="381">
        <v>92810</v>
      </c>
      <c r="B169" s="382" t="s">
        <v>2127</v>
      </c>
      <c r="C169" s="383" t="s">
        <v>53</v>
      </c>
      <c r="D169" s="384">
        <v>53.41</v>
      </c>
      <c r="E169" s="383" t="s">
        <v>1974</v>
      </c>
    </row>
    <row r="170" spans="1:5" s="11" customFormat="1" ht="36" customHeight="1">
      <c r="A170" s="381">
        <v>92811</v>
      </c>
      <c r="B170" s="382" t="s">
        <v>2128</v>
      </c>
      <c r="C170" s="383" t="s">
        <v>53</v>
      </c>
      <c r="D170" s="384">
        <v>63.79</v>
      </c>
      <c r="E170" s="383" t="s">
        <v>1974</v>
      </c>
    </row>
    <row r="171" spans="1:5" s="11" customFormat="1" ht="36" customHeight="1">
      <c r="A171" s="381">
        <v>92812</v>
      </c>
      <c r="B171" s="382" t="s">
        <v>2129</v>
      </c>
      <c r="C171" s="383" t="s">
        <v>53</v>
      </c>
      <c r="D171" s="384">
        <v>73.98</v>
      </c>
      <c r="E171" s="383" t="s">
        <v>1974</v>
      </c>
    </row>
    <row r="172" spans="1:5" s="11" customFormat="1" ht="36" customHeight="1">
      <c r="A172" s="381">
        <v>92813</v>
      </c>
      <c r="B172" s="382" t="s">
        <v>2130</v>
      </c>
      <c r="C172" s="383" t="s">
        <v>53</v>
      </c>
      <c r="D172" s="384">
        <v>86.29</v>
      </c>
      <c r="E172" s="383" t="s">
        <v>1974</v>
      </c>
    </row>
    <row r="173" spans="1:5" s="11" customFormat="1" ht="36" customHeight="1">
      <c r="A173" s="381">
        <v>92814</v>
      </c>
      <c r="B173" s="382" t="s">
        <v>2131</v>
      </c>
      <c r="C173" s="383" t="s">
        <v>53</v>
      </c>
      <c r="D173" s="384">
        <v>99.25</v>
      </c>
      <c r="E173" s="383" t="s">
        <v>1974</v>
      </c>
    </row>
    <row r="174" spans="1:5" s="11" customFormat="1" ht="36" customHeight="1">
      <c r="A174" s="381">
        <v>92815</v>
      </c>
      <c r="B174" s="382" t="s">
        <v>2132</v>
      </c>
      <c r="C174" s="383" t="s">
        <v>53</v>
      </c>
      <c r="D174" s="384">
        <v>114.47</v>
      </c>
      <c r="E174" s="383" t="s">
        <v>1974</v>
      </c>
    </row>
    <row r="175" spans="1:5" s="11" customFormat="1" ht="36" customHeight="1">
      <c r="A175" s="381">
        <v>92816</v>
      </c>
      <c r="B175" s="382" t="s">
        <v>2133</v>
      </c>
      <c r="C175" s="383" t="s">
        <v>53</v>
      </c>
      <c r="D175" s="384">
        <v>861.52</v>
      </c>
      <c r="E175" s="383" t="s">
        <v>1974</v>
      </c>
    </row>
    <row r="176" spans="1:5" s="11" customFormat="1" ht="36" customHeight="1">
      <c r="A176" s="381">
        <v>92817</v>
      </c>
      <c r="B176" s="382" t="s">
        <v>2134</v>
      </c>
      <c r="C176" s="383" t="s">
        <v>53</v>
      </c>
      <c r="D176" s="384">
        <v>143.24</v>
      </c>
      <c r="E176" s="383" t="s">
        <v>1974</v>
      </c>
    </row>
    <row r="177" spans="1:5" s="11" customFormat="1" ht="36" customHeight="1">
      <c r="A177" s="381">
        <v>92818</v>
      </c>
      <c r="B177" s="382" t="s">
        <v>2135</v>
      </c>
      <c r="C177" s="383" t="s">
        <v>53</v>
      </c>
      <c r="D177" s="385">
        <v>1233.45</v>
      </c>
      <c r="E177" s="383" t="s">
        <v>1974</v>
      </c>
    </row>
    <row r="178" spans="1:5" s="11" customFormat="1" ht="36" customHeight="1">
      <c r="A178" s="381">
        <v>92819</v>
      </c>
      <c r="B178" s="382" t="s">
        <v>2136</v>
      </c>
      <c r="C178" s="383" t="s">
        <v>53</v>
      </c>
      <c r="D178" s="384">
        <v>192.83</v>
      </c>
      <c r="E178" s="383" t="s">
        <v>1974</v>
      </c>
    </row>
    <row r="179" spans="1:5" s="11" customFormat="1" ht="36" customHeight="1">
      <c r="A179" s="381">
        <v>92820</v>
      </c>
      <c r="B179" s="382" t="s">
        <v>2137</v>
      </c>
      <c r="C179" s="383" t="s">
        <v>53</v>
      </c>
      <c r="D179" s="384">
        <v>40.64</v>
      </c>
      <c r="E179" s="383" t="s">
        <v>1974</v>
      </c>
    </row>
    <row r="180" spans="1:5" s="11" customFormat="1" ht="36" customHeight="1">
      <c r="A180" s="381">
        <v>92821</v>
      </c>
      <c r="B180" s="382" t="s">
        <v>2138</v>
      </c>
      <c r="C180" s="383" t="s">
        <v>53</v>
      </c>
      <c r="D180" s="384">
        <v>52.21</v>
      </c>
      <c r="E180" s="383" t="s">
        <v>1974</v>
      </c>
    </row>
    <row r="181" spans="1:5" s="11" customFormat="1" ht="36" customHeight="1">
      <c r="A181" s="381">
        <v>92822</v>
      </c>
      <c r="B181" s="382" t="s">
        <v>2139</v>
      </c>
      <c r="C181" s="383" t="s">
        <v>53</v>
      </c>
      <c r="D181" s="384">
        <v>63.79</v>
      </c>
      <c r="E181" s="383" t="s">
        <v>1974</v>
      </c>
    </row>
    <row r="182" spans="1:5" s="11" customFormat="1" ht="36" customHeight="1">
      <c r="A182" s="381">
        <v>92824</v>
      </c>
      <c r="B182" s="382" t="s">
        <v>2140</v>
      </c>
      <c r="C182" s="383" t="s">
        <v>53</v>
      </c>
      <c r="D182" s="384">
        <v>75.94</v>
      </c>
      <c r="E182" s="383" t="s">
        <v>1974</v>
      </c>
    </row>
    <row r="183" spans="1:5" s="11" customFormat="1" ht="36" customHeight="1">
      <c r="A183" s="381">
        <v>92825</v>
      </c>
      <c r="B183" s="382" t="s">
        <v>2141</v>
      </c>
      <c r="C183" s="383" t="s">
        <v>53</v>
      </c>
      <c r="D183" s="384">
        <v>88.15</v>
      </c>
      <c r="E183" s="383" t="s">
        <v>1974</v>
      </c>
    </row>
    <row r="184" spans="1:5" s="11" customFormat="1" ht="36" customHeight="1">
      <c r="A184" s="381">
        <v>92826</v>
      </c>
      <c r="B184" s="382" t="s">
        <v>2142</v>
      </c>
      <c r="C184" s="383" t="s">
        <v>53</v>
      </c>
      <c r="D184" s="384">
        <v>102.08</v>
      </c>
      <c r="E184" s="383" t="s">
        <v>1974</v>
      </c>
    </row>
    <row r="185" spans="1:5" s="11" customFormat="1" ht="36" customHeight="1">
      <c r="A185" s="381">
        <v>92827</v>
      </c>
      <c r="B185" s="382" t="s">
        <v>2143</v>
      </c>
      <c r="C185" s="383" t="s">
        <v>53</v>
      </c>
      <c r="D185" s="384">
        <v>116.79</v>
      </c>
      <c r="E185" s="383" t="s">
        <v>1974</v>
      </c>
    </row>
    <row r="186" spans="1:5" s="11" customFormat="1" ht="36" customHeight="1">
      <c r="A186" s="381">
        <v>92828</v>
      </c>
      <c r="B186" s="382" t="s">
        <v>2144</v>
      </c>
      <c r="C186" s="383" t="s">
        <v>53</v>
      </c>
      <c r="D186" s="384">
        <v>134.13999999999999</v>
      </c>
      <c r="E186" s="383" t="s">
        <v>1974</v>
      </c>
    </row>
    <row r="187" spans="1:5" s="11" customFormat="1" ht="36" customHeight="1">
      <c r="A187" s="381">
        <v>92829</v>
      </c>
      <c r="B187" s="382" t="s">
        <v>2145</v>
      </c>
      <c r="C187" s="383" t="s">
        <v>53</v>
      </c>
      <c r="D187" s="384">
        <v>884.67</v>
      </c>
      <c r="E187" s="383" t="s">
        <v>1974</v>
      </c>
    </row>
    <row r="188" spans="1:5" s="11" customFormat="1" ht="36" customHeight="1">
      <c r="A188" s="381">
        <v>92830</v>
      </c>
      <c r="B188" s="382" t="s">
        <v>2146</v>
      </c>
      <c r="C188" s="383" t="s">
        <v>53</v>
      </c>
      <c r="D188" s="384">
        <v>166.39</v>
      </c>
      <c r="E188" s="383" t="s">
        <v>1974</v>
      </c>
    </row>
    <row r="189" spans="1:5" s="11" customFormat="1" ht="36" customHeight="1">
      <c r="A189" s="381">
        <v>92831</v>
      </c>
      <c r="B189" s="382" t="s">
        <v>2147</v>
      </c>
      <c r="C189" s="383" t="s">
        <v>53</v>
      </c>
      <c r="D189" s="385">
        <v>1261.83</v>
      </c>
      <c r="E189" s="383" t="s">
        <v>1974</v>
      </c>
    </row>
    <row r="190" spans="1:5" s="11" customFormat="1" ht="36" customHeight="1">
      <c r="A190" s="381">
        <v>92832</v>
      </c>
      <c r="B190" s="382" t="s">
        <v>2148</v>
      </c>
      <c r="C190" s="383" t="s">
        <v>53</v>
      </c>
      <c r="D190" s="384">
        <v>221.21</v>
      </c>
      <c r="E190" s="383" t="s">
        <v>1974</v>
      </c>
    </row>
    <row r="191" spans="1:5" s="11" customFormat="1" ht="36" customHeight="1">
      <c r="A191" s="381">
        <v>95565</v>
      </c>
      <c r="B191" s="382" t="s">
        <v>2149</v>
      </c>
      <c r="C191" s="383" t="s">
        <v>53</v>
      </c>
      <c r="D191" s="384">
        <v>147.08000000000001</v>
      </c>
      <c r="E191" s="383" t="s">
        <v>1974</v>
      </c>
    </row>
    <row r="192" spans="1:5" s="11" customFormat="1" ht="36" customHeight="1">
      <c r="A192" s="381">
        <v>95566</v>
      </c>
      <c r="B192" s="382" t="s">
        <v>2150</v>
      </c>
      <c r="C192" s="383" t="s">
        <v>53</v>
      </c>
      <c r="D192" s="384">
        <v>153.61000000000001</v>
      </c>
      <c r="E192" s="383" t="s">
        <v>1974</v>
      </c>
    </row>
    <row r="193" spans="1:5" s="11" customFormat="1" ht="36" customHeight="1">
      <c r="A193" s="381">
        <v>95567</v>
      </c>
      <c r="B193" s="382" t="s">
        <v>2151</v>
      </c>
      <c r="C193" s="383" t="s">
        <v>53</v>
      </c>
      <c r="D193" s="384">
        <v>93.33</v>
      </c>
      <c r="E193" s="383" t="s">
        <v>1974</v>
      </c>
    </row>
    <row r="194" spans="1:5" s="11" customFormat="1" ht="36" customHeight="1">
      <c r="A194" s="381">
        <v>95568</v>
      </c>
      <c r="B194" s="382" t="s">
        <v>2152</v>
      </c>
      <c r="C194" s="383" t="s">
        <v>53</v>
      </c>
      <c r="D194" s="384">
        <v>113.84</v>
      </c>
      <c r="E194" s="383" t="s">
        <v>1974</v>
      </c>
    </row>
    <row r="195" spans="1:5" s="11" customFormat="1" ht="36" customHeight="1">
      <c r="A195" s="381">
        <v>95569</v>
      </c>
      <c r="B195" s="382" t="s">
        <v>2153</v>
      </c>
      <c r="C195" s="383" t="s">
        <v>53</v>
      </c>
      <c r="D195" s="384">
        <v>157.57</v>
      </c>
      <c r="E195" s="383" t="s">
        <v>1974</v>
      </c>
    </row>
    <row r="196" spans="1:5" s="11" customFormat="1" ht="36" customHeight="1">
      <c r="A196" s="381">
        <v>95570</v>
      </c>
      <c r="B196" s="382" t="s">
        <v>2154</v>
      </c>
      <c r="C196" s="383" t="s">
        <v>53</v>
      </c>
      <c r="D196" s="384">
        <v>99.86</v>
      </c>
      <c r="E196" s="383" t="s">
        <v>1974</v>
      </c>
    </row>
    <row r="197" spans="1:5" s="11" customFormat="1" ht="36" customHeight="1">
      <c r="A197" s="381">
        <v>95571</v>
      </c>
      <c r="B197" s="382" t="s">
        <v>2155</v>
      </c>
      <c r="C197" s="383" t="s">
        <v>53</v>
      </c>
      <c r="D197" s="384">
        <v>122.19</v>
      </c>
      <c r="E197" s="383" t="s">
        <v>1974</v>
      </c>
    </row>
    <row r="198" spans="1:5" s="11" customFormat="1" ht="36" customHeight="1">
      <c r="A198" s="381">
        <v>95572</v>
      </c>
      <c r="B198" s="382" t="s">
        <v>2156</v>
      </c>
      <c r="C198" s="383" t="s">
        <v>53</v>
      </c>
      <c r="D198" s="384">
        <v>167.95</v>
      </c>
      <c r="E198" s="383" t="s">
        <v>1974</v>
      </c>
    </row>
    <row r="199" spans="1:5" s="11" customFormat="1" ht="36" customHeight="1">
      <c r="A199" s="381">
        <v>97127</v>
      </c>
      <c r="B199" s="382" t="s">
        <v>2157</v>
      </c>
      <c r="C199" s="383" t="s">
        <v>53</v>
      </c>
      <c r="D199" s="384">
        <v>3.39</v>
      </c>
      <c r="E199" s="383" t="s">
        <v>1974</v>
      </c>
    </row>
    <row r="200" spans="1:5" s="11" customFormat="1" ht="36" customHeight="1">
      <c r="A200" s="381">
        <v>97128</v>
      </c>
      <c r="B200" s="382" t="s">
        <v>2158</v>
      </c>
      <c r="C200" s="383" t="s">
        <v>53</v>
      </c>
      <c r="D200" s="384">
        <v>7.59</v>
      </c>
      <c r="E200" s="383" t="s">
        <v>1974</v>
      </c>
    </row>
    <row r="201" spans="1:5" s="11" customFormat="1" ht="36" customHeight="1">
      <c r="A201" s="381">
        <v>97129</v>
      </c>
      <c r="B201" s="382" t="s">
        <v>2159</v>
      </c>
      <c r="C201" s="383" t="s">
        <v>53</v>
      </c>
      <c r="D201" s="384">
        <v>9.36</v>
      </c>
      <c r="E201" s="383" t="s">
        <v>1974</v>
      </c>
    </row>
    <row r="202" spans="1:5" s="11" customFormat="1" ht="36" customHeight="1">
      <c r="A202" s="381">
        <v>97130</v>
      </c>
      <c r="B202" s="382" t="s">
        <v>2160</v>
      </c>
      <c r="C202" s="383" t="s">
        <v>53</v>
      </c>
      <c r="D202" s="384">
        <v>11.12</v>
      </c>
      <c r="E202" s="383" t="s">
        <v>1974</v>
      </c>
    </row>
    <row r="203" spans="1:5" s="11" customFormat="1" ht="36" customHeight="1">
      <c r="A203" s="381">
        <v>97131</v>
      </c>
      <c r="B203" s="382" t="s">
        <v>2161</v>
      </c>
      <c r="C203" s="383" t="s">
        <v>53</v>
      </c>
      <c r="D203" s="384">
        <v>12.86</v>
      </c>
      <c r="E203" s="383" t="s">
        <v>1974</v>
      </c>
    </row>
    <row r="204" spans="1:5" s="11" customFormat="1" ht="36" customHeight="1">
      <c r="A204" s="381">
        <v>97132</v>
      </c>
      <c r="B204" s="382" t="s">
        <v>2162</v>
      </c>
      <c r="C204" s="383" t="s">
        <v>53</v>
      </c>
      <c r="D204" s="384">
        <v>14.59</v>
      </c>
      <c r="E204" s="383" t="s">
        <v>1974</v>
      </c>
    </row>
    <row r="205" spans="1:5" s="11" customFormat="1" ht="36" customHeight="1">
      <c r="A205" s="381">
        <v>97133</v>
      </c>
      <c r="B205" s="382" t="s">
        <v>2163</v>
      </c>
      <c r="C205" s="383" t="s">
        <v>53</v>
      </c>
      <c r="D205" s="384">
        <v>18.09</v>
      </c>
      <c r="E205" s="383" t="s">
        <v>1974</v>
      </c>
    </row>
    <row r="206" spans="1:5" s="11" customFormat="1" ht="36" customHeight="1">
      <c r="A206" s="381">
        <v>97134</v>
      </c>
      <c r="B206" s="382" t="s">
        <v>2164</v>
      </c>
      <c r="C206" s="383" t="s">
        <v>53</v>
      </c>
      <c r="D206" s="384">
        <v>1.6</v>
      </c>
      <c r="E206" s="383" t="s">
        <v>1974</v>
      </c>
    </row>
    <row r="207" spans="1:5" s="11" customFormat="1" ht="36" customHeight="1">
      <c r="A207" s="381">
        <v>97135</v>
      </c>
      <c r="B207" s="382" t="s">
        <v>2165</v>
      </c>
      <c r="C207" s="383" t="s">
        <v>53</v>
      </c>
      <c r="D207" s="384">
        <v>4.09</v>
      </c>
      <c r="E207" s="383" t="s">
        <v>1974</v>
      </c>
    </row>
    <row r="208" spans="1:5" s="11" customFormat="1" ht="36" customHeight="1">
      <c r="A208" s="381">
        <v>97136</v>
      </c>
      <c r="B208" s="382" t="s">
        <v>2166</v>
      </c>
      <c r="C208" s="383" t="s">
        <v>53</v>
      </c>
      <c r="D208" s="384">
        <v>5.04</v>
      </c>
      <c r="E208" s="383" t="s">
        <v>1974</v>
      </c>
    </row>
    <row r="209" spans="1:5" s="11" customFormat="1" ht="36" customHeight="1">
      <c r="A209" s="381">
        <v>97137</v>
      </c>
      <c r="B209" s="382" t="s">
        <v>2167</v>
      </c>
      <c r="C209" s="383" t="s">
        <v>53</v>
      </c>
      <c r="D209" s="384">
        <v>5.98</v>
      </c>
      <c r="E209" s="383" t="s">
        <v>1974</v>
      </c>
    </row>
    <row r="210" spans="1:5" s="11" customFormat="1" ht="36" customHeight="1">
      <c r="A210" s="381">
        <v>97138</v>
      </c>
      <c r="B210" s="382" t="s">
        <v>2168</v>
      </c>
      <c r="C210" s="383" t="s">
        <v>53</v>
      </c>
      <c r="D210" s="384">
        <v>6.93</v>
      </c>
      <c r="E210" s="383" t="s">
        <v>1974</v>
      </c>
    </row>
    <row r="211" spans="1:5" s="11" customFormat="1" ht="36" customHeight="1">
      <c r="A211" s="381">
        <v>97139</v>
      </c>
      <c r="B211" s="382" t="s">
        <v>2169</v>
      </c>
      <c r="C211" s="383" t="s">
        <v>53</v>
      </c>
      <c r="D211" s="384">
        <v>7.85</v>
      </c>
      <c r="E211" s="383" t="s">
        <v>1974</v>
      </c>
    </row>
    <row r="212" spans="1:5" s="11" customFormat="1" ht="36" customHeight="1">
      <c r="A212" s="381">
        <v>97140</v>
      </c>
      <c r="B212" s="382" t="s">
        <v>2170</v>
      </c>
      <c r="C212" s="383" t="s">
        <v>53</v>
      </c>
      <c r="D212" s="384">
        <v>9.75</v>
      </c>
      <c r="E212" s="383" t="s">
        <v>1974</v>
      </c>
    </row>
    <row r="213" spans="1:5" s="11" customFormat="1" ht="24" customHeight="1">
      <c r="A213" s="381">
        <v>103089</v>
      </c>
      <c r="B213" s="382" t="s">
        <v>2171</v>
      </c>
      <c r="C213" s="383" t="s">
        <v>53</v>
      </c>
      <c r="D213" s="384">
        <v>9.7100000000000009</v>
      </c>
      <c r="E213" s="383" t="s">
        <v>1974</v>
      </c>
    </row>
    <row r="214" spans="1:5" s="11" customFormat="1" ht="24" customHeight="1">
      <c r="A214" s="381">
        <v>103090</v>
      </c>
      <c r="B214" s="382" t="s">
        <v>2172</v>
      </c>
      <c r="C214" s="383" t="s">
        <v>53</v>
      </c>
      <c r="D214" s="384">
        <v>11.56</v>
      </c>
      <c r="E214" s="383" t="s">
        <v>1974</v>
      </c>
    </row>
    <row r="215" spans="1:5" s="11" customFormat="1" ht="24" customHeight="1">
      <c r="A215" s="381">
        <v>103091</v>
      </c>
      <c r="B215" s="382" t="s">
        <v>2173</v>
      </c>
      <c r="C215" s="383" t="s">
        <v>53</v>
      </c>
      <c r="D215" s="384">
        <v>16.190000000000001</v>
      </c>
      <c r="E215" s="383" t="s">
        <v>1974</v>
      </c>
    </row>
    <row r="216" spans="1:5" s="11" customFormat="1" ht="24" customHeight="1">
      <c r="A216" s="381">
        <v>103092</v>
      </c>
      <c r="B216" s="382" t="s">
        <v>2174</v>
      </c>
      <c r="C216" s="383" t="s">
        <v>53</v>
      </c>
      <c r="D216" s="384">
        <v>20.8</v>
      </c>
      <c r="E216" s="383" t="s">
        <v>1974</v>
      </c>
    </row>
    <row r="217" spans="1:5" s="11" customFormat="1" ht="24" customHeight="1">
      <c r="A217" s="381">
        <v>103093</v>
      </c>
      <c r="B217" s="382" t="s">
        <v>2175</v>
      </c>
      <c r="C217" s="383" t="s">
        <v>53</v>
      </c>
      <c r="D217" s="384">
        <v>31.79</v>
      </c>
      <c r="E217" s="383" t="s">
        <v>1974</v>
      </c>
    </row>
    <row r="218" spans="1:5" s="11" customFormat="1" ht="24" customHeight="1">
      <c r="A218" s="381">
        <v>103094</v>
      </c>
      <c r="B218" s="382" t="s">
        <v>2176</v>
      </c>
      <c r="C218" s="383" t="s">
        <v>53</v>
      </c>
      <c r="D218" s="384">
        <v>36.44</v>
      </c>
      <c r="E218" s="383" t="s">
        <v>1974</v>
      </c>
    </row>
    <row r="219" spans="1:5" s="11" customFormat="1" ht="24" customHeight="1">
      <c r="A219" s="381">
        <v>103095</v>
      </c>
      <c r="B219" s="382" t="s">
        <v>2177</v>
      </c>
      <c r="C219" s="383" t="s">
        <v>53</v>
      </c>
      <c r="D219" s="384">
        <v>47.4</v>
      </c>
      <c r="E219" s="383" t="s">
        <v>1974</v>
      </c>
    </row>
    <row r="220" spans="1:5" s="11" customFormat="1" ht="24" customHeight="1">
      <c r="A220" s="381">
        <v>103096</v>
      </c>
      <c r="B220" s="382" t="s">
        <v>2178</v>
      </c>
      <c r="C220" s="383" t="s">
        <v>53</v>
      </c>
      <c r="D220" s="384">
        <v>52.04</v>
      </c>
      <c r="E220" s="383" t="s">
        <v>1974</v>
      </c>
    </row>
    <row r="221" spans="1:5" s="11" customFormat="1" ht="24" customHeight="1">
      <c r="A221" s="381">
        <v>103097</v>
      </c>
      <c r="B221" s="382" t="s">
        <v>2179</v>
      </c>
      <c r="C221" s="383" t="s">
        <v>53</v>
      </c>
      <c r="D221" s="384">
        <v>63</v>
      </c>
      <c r="E221" s="383" t="s">
        <v>1974</v>
      </c>
    </row>
    <row r="222" spans="1:5" s="11" customFormat="1" ht="24" customHeight="1">
      <c r="A222" s="381">
        <v>103098</v>
      </c>
      <c r="B222" s="382" t="s">
        <v>2180</v>
      </c>
      <c r="C222" s="383" t="s">
        <v>53</v>
      </c>
      <c r="D222" s="384">
        <v>67.650000000000006</v>
      </c>
      <c r="E222" s="383" t="s">
        <v>1974</v>
      </c>
    </row>
    <row r="223" spans="1:5" s="11" customFormat="1" ht="24" customHeight="1">
      <c r="A223" s="381">
        <v>103099</v>
      </c>
      <c r="B223" s="382" t="s">
        <v>2181</v>
      </c>
      <c r="C223" s="383" t="s">
        <v>53</v>
      </c>
      <c r="D223" s="384">
        <v>76.88</v>
      </c>
      <c r="E223" s="383" t="s">
        <v>1974</v>
      </c>
    </row>
    <row r="224" spans="1:5" s="11" customFormat="1" ht="24" customHeight="1">
      <c r="A224" s="381">
        <v>103100</v>
      </c>
      <c r="B224" s="382" t="s">
        <v>2182</v>
      </c>
      <c r="C224" s="383" t="s">
        <v>53</v>
      </c>
      <c r="D224" s="384">
        <v>81.95</v>
      </c>
      <c r="E224" s="383" t="s">
        <v>1974</v>
      </c>
    </row>
    <row r="225" spans="1:5" s="11" customFormat="1" ht="24" customHeight="1">
      <c r="A225" s="381">
        <v>103101</v>
      </c>
      <c r="B225" s="382" t="s">
        <v>2183</v>
      </c>
      <c r="C225" s="383" t="s">
        <v>53</v>
      </c>
      <c r="D225" s="384">
        <v>90.21</v>
      </c>
      <c r="E225" s="383" t="s">
        <v>1974</v>
      </c>
    </row>
    <row r="226" spans="1:5" s="11" customFormat="1" ht="24" customHeight="1">
      <c r="A226" s="381">
        <v>103102</v>
      </c>
      <c r="B226" s="382" t="s">
        <v>2184</v>
      </c>
      <c r="C226" s="383" t="s">
        <v>53</v>
      </c>
      <c r="D226" s="384">
        <v>103.89</v>
      </c>
      <c r="E226" s="383" t="s">
        <v>1974</v>
      </c>
    </row>
    <row r="227" spans="1:5" s="11" customFormat="1" ht="24" customHeight="1">
      <c r="A227" s="381">
        <v>103103</v>
      </c>
      <c r="B227" s="382" t="s">
        <v>2185</v>
      </c>
      <c r="C227" s="383" t="s">
        <v>53</v>
      </c>
      <c r="D227" s="384">
        <v>112.14</v>
      </c>
      <c r="E227" s="383" t="s">
        <v>1974</v>
      </c>
    </row>
    <row r="228" spans="1:5" s="11" customFormat="1" ht="24" customHeight="1">
      <c r="A228" s="381">
        <v>103104</v>
      </c>
      <c r="B228" s="382" t="s">
        <v>2186</v>
      </c>
      <c r="C228" s="383" t="s">
        <v>53</v>
      </c>
      <c r="D228" s="384">
        <v>134.08000000000001</v>
      </c>
      <c r="E228" s="383" t="s">
        <v>1974</v>
      </c>
    </row>
    <row r="229" spans="1:5" s="11" customFormat="1" ht="24" customHeight="1">
      <c r="A229" s="381">
        <v>103105</v>
      </c>
      <c r="B229" s="382" t="s">
        <v>2187</v>
      </c>
      <c r="C229" s="383" t="s">
        <v>297</v>
      </c>
      <c r="D229" s="384">
        <v>42.4</v>
      </c>
      <c r="E229" s="383" t="s">
        <v>1974</v>
      </c>
    </row>
    <row r="230" spans="1:5" s="11" customFormat="1" ht="24" customHeight="1">
      <c r="A230" s="381">
        <v>103106</v>
      </c>
      <c r="B230" s="382" t="s">
        <v>2188</v>
      </c>
      <c r="C230" s="383" t="s">
        <v>297</v>
      </c>
      <c r="D230" s="384">
        <v>50.26</v>
      </c>
      <c r="E230" s="383" t="s">
        <v>1974</v>
      </c>
    </row>
    <row r="231" spans="1:5" s="11" customFormat="1" ht="24" customHeight="1">
      <c r="A231" s="381">
        <v>103107</v>
      </c>
      <c r="B231" s="382" t="s">
        <v>2189</v>
      </c>
      <c r="C231" s="383" t="s">
        <v>297</v>
      </c>
      <c r="D231" s="384">
        <v>69.88</v>
      </c>
      <c r="E231" s="383" t="s">
        <v>1974</v>
      </c>
    </row>
    <row r="232" spans="1:5" s="11" customFormat="1" ht="24" customHeight="1">
      <c r="A232" s="381">
        <v>103108</v>
      </c>
      <c r="B232" s="382" t="s">
        <v>2190</v>
      </c>
      <c r="C232" s="383" t="s">
        <v>297</v>
      </c>
      <c r="D232" s="384">
        <v>89.5</v>
      </c>
      <c r="E232" s="383" t="s">
        <v>1974</v>
      </c>
    </row>
    <row r="233" spans="1:5" s="11" customFormat="1" ht="24" customHeight="1">
      <c r="A233" s="381">
        <v>103109</v>
      </c>
      <c r="B233" s="382" t="s">
        <v>2191</v>
      </c>
      <c r="C233" s="383" t="s">
        <v>297</v>
      </c>
      <c r="D233" s="384">
        <v>145.97</v>
      </c>
      <c r="E233" s="383" t="s">
        <v>1974</v>
      </c>
    </row>
    <row r="234" spans="1:5" s="11" customFormat="1" ht="24" customHeight="1">
      <c r="A234" s="381">
        <v>103110</v>
      </c>
      <c r="B234" s="382" t="s">
        <v>2192</v>
      </c>
      <c r="C234" s="383" t="s">
        <v>297</v>
      </c>
      <c r="D234" s="384">
        <v>165.59</v>
      </c>
      <c r="E234" s="383" t="s">
        <v>1974</v>
      </c>
    </row>
    <row r="235" spans="1:5" s="11" customFormat="1" ht="24" customHeight="1">
      <c r="A235" s="381">
        <v>103111</v>
      </c>
      <c r="B235" s="382" t="s">
        <v>2193</v>
      </c>
      <c r="C235" s="383" t="s">
        <v>297</v>
      </c>
      <c r="D235" s="384">
        <v>222.07</v>
      </c>
      <c r="E235" s="383" t="s">
        <v>1974</v>
      </c>
    </row>
    <row r="236" spans="1:5" s="11" customFormat="1" ht="24" customHeight="1">
      <c r="A236" s="381">
        <v>103112</v>
      </c>
      <c r="B236" s="382" t="s">
        <v>2194</v>
      </c>
      <c r="C236" s="383" t="s">
        <v>297</v>
      </c>
      <c r="D236" s="384">
        <v>241.69</v>
      </c>
      <c r="E236" s="383" t="s">
        <v>1974</v>
      </c>
    </row>
    <row r="237" spans="1:5" s="11" customFormat="1" ht="24" customHeight="1">
      <c r="A237" s="381">
        <v>103113</v>
      </c>
      <c r="B237" s="382" t="s">
        <v>2195</v>
      </c>
      <c r="C237" s="383" t="s">
        <v>297</v>
      </c>
      <c r="D237" s="384">
        <v>298.16000000000003</v>
      </c>
      <c r="E237" s="383" t="s">
        <v>1974</v>
      </c>
    </row>
    <row r="238" spans="1:5" s="11" customFormat="1" ht="24" customHeight="1">
      <c r="A238" s="381">
        <v>103114</v>
      </c>
      <c r="B238" s="382" t="s">
        <v>2196</v>
      </c>
      <c r="C238" s="383" t="s">
        <v>297</v>
      </c>
      <c r="D238" s="384">
        <v>317.77999999999997</v>
      </c>
      <c r="E238" s="383" t="s">
        <v>1974</v>
      </c>
    </row>
    <row r="239" spans="1:5" s="11" customFormat="1" ht="24" customHeight="1">
      <c r="A239" s="381">
        <v>103115</v>
      </c>
      <c r="B239" s="382" t="s">
        <v>2197</v>
      </c>
      <c r="C239" s="383" t="s">
        <v>297</v>
      </c>
      <c r="D239" s="384">
        <v>357.01</v>
      </c>
      <c r="E239" s="383" t="s">
        <v>1974</v>
      </c>
    </row>
    <row r="240" spans="1:5" s="11" customFormat="1" ht="24" customHeight="1">
      <c r="A240" s="381">
        <v>103116</v>
      </c>
      <c r="B240" s="382" t="s">
        <v>2198</v>
      </c>
      <c r="C240" s="383" t="s">
        <v>297</v>
      </c>
      <c r="D240" s="384">
        <v>433.12</v>
      </c>
      <c r="E240" s="383" t="s">
        <v>1974</v>
      </c>
    </row>
    <row r="241" spans="1:5" s="11" customFormat="1" ht="24" customHeight="1">
      <c r="A241" s="381">
        <v>103117</v>
      </c>
      <c r="B241" s="382" t="s">
        <v>2199</v>
      </c>
      <c r="C241" s="383" t="s">
        <v>297</v>
      </c>
      <c r="D241" s="384">
        <v>472.35</v>
      </c>
      <c r="E241" s="383" t="s">
        <v>1974</v>
      </c>
    </row>
    <row r="242" spans="1:5" s="11" customFormat="1" ht="24" customHeight="1">
      <c r="A242" s="381">
        <v>103118</v>
      </c>
      <c r="B242" s="382" t="s">
        <v>2200</v>
      </c>
      <c r="C242" s="383" t="s">
        <v>297</v>
      </c>
      <c r="D242" s="384">
        <v>548.44000000000005</v>
      </c>
      <c r="E242" s="383" t="s">
        <v>1974</v>
      </c>
    </row>
    <row r="243" spans="1:5" s="11" customFormat="1" ht="24" customHeight="1">
      <c r="A243" s="381">
        <v>103119</v>
      </c>
      <c r="B243" s="382" t="s">
        <v>2201</v>
      </c>
      <c r="C243" s="383" t="s">
        <v>297</v>
      </c>
      <c r="D243" s="384">
        <v>587.67999999999995</v>
      </c>
      <c r="E243" s="383" t="s">
        <v>1974</v>
      </c>
    </row>
    <row r="244" spans="1:5" s="11" customFormat="1" ht="24" customHeight="1">
      <c r="A244" s="381">
        <v>103120</v>
      </c>
      <c r="B244" s="382" t="s">
        <v>2202</v>
      </c>
      <c r="C244" s="383" t="s">
        <v>297</v>
      </c>
      <c r="D244" s="384">
        <v>703</v>
      </c>
      <c r="E244" s="383" t="s">
        <v>1974</v>
      </c>
    </row>
    <row r="245" spans="1:5" s="11" customFormat="1" ht="24" customHeight="1">
      <c r="A245" s="381">
        <v>103121</v>
      </c>
      <c r="B245" s="382" t="s">
        <v>2203</v>
      </c>
      <c r="C245" s="383" t="s">
        <v>297</v>
      </c>
      <c r="D245" s="384">
        <v>55.12</v>
      </c>
      <c r="E245" s="383" t="s">
        <v>1974</v>
      </c>
    </row>
    <row r="246" spans="1:5" s="11" customFormat="1" ht="24" customHeight="1">
      <c r="A246" s="381">
        <v>103122</v>
      </c>
      <c r="B246" s="382" t="s">
        <v>2204</v>
      </c>
      <c r="C246" s="383" t="s">
        <v>297</v>
      </c>
      <c r="D246" s="384">
        <v>66.88</v>
      </c>
      <c r="E246" s="383" t="s">
        <v>1974</v>
      </c>
    </row>
    <row r="247" spans="1:5" s="11" customFormat="1" ht="24" customHeight="1">
      <c r="A247" s="381">
        <v>103123</v>
      </c>
      <c r="B247" s="382" t="s">
        <v>2205</v>
      </c>
      <c r="C247" s="383" t="s">
        <v>297</v>
      </c>
      <c r="D247" s="384">
        <v>96.31</v>
      </c>
      <c r="E247" s="383" t="s">
        <v>1974</v>
      </c>
    </row>
    <row r="248" spans="1:5" s="11" customFormat="1" ht="24" customHeight="1">
      <c r="A248" s="381">
        <v>103124</v>
      </c>
      <c r="B248" s="382" t="s">
        <v>2206</v>
      </c>
      <c r="C248" s="383" t="s">
        <v>297</v>
      </c>
      <c r="D248" s="384">
        <v>125.73</v>
      </c>
      <c r="E248" s="383" t="s">
        <v>1974</v>
      </c>
    </row>
    <row r="249" spans="1:5" s="11" customFormat="1" ht="24" customHeight="1">
      <c r="A249" s="381">
        <v>103125</v>
      </c>
      <c r="B249" s="382" t="s">
        <v>2207</v>
      </c>
      <c r="C249" s="383" t="s">
        <v>297</v>
      </c>
      <c r="D249" s="384">
        <v>210.46</v>
      </c>
      <c r="E249" s="383" t="s">
        <v>1974</v>
      </c>
    </row>
    <row r="250" spans="1:5" s="11" customFormat="1" ht="24" customHeight="1">
      <c r="A250" s="381">
        <v>103126</v>
      </c>
      <c r="B250" s="382" t="s">
        <v>2208</v>
      </c>
      <c r="C250" s="383" t="s">
        <v>297</v>
      </c>
      <c r="D250" s="384">
        <v>239.87</v>
      </c>
      <c r="E250" s="383" t="s">
        <v>1974</v>
      </c>
    </row>
    <row r="251" spans="1:5" s="11" customFormat="1" ht="24" customHeight="1">
      <c r="A251" s="381">
        <v>103127</v>
      </c>
      <c r="B251" s="382" t="s">
        <v>2209</v>
      </c>
      <c r="C251" s="383" t="s">
        <v>297</v>
      </c>
      <c r="D251" s="384">
        <v>324.61</v>
      </c>
      <c r="E251" s="383" t="s">
        <v>1974</v>
      </c>
    </row>
    <row r="252" spans="1:5" s="11" customFormat="1" ht="24" customHeight="1">
      <c r="A252" s="381">
        <v>103128</v>
      </c>
      <c r="B252" s="382" t="s">
        <v>2210</v>
      </c>
      <c r="C252" s="383" t="s">
        <v>297</v>
      </c>
      <c r="D252" s="384">
        <v>354.02</v>
      </c>
      <c r="E252" s="383" t="s">
        <v>1974</v>
      </c>
    </row>
    <row r="253" spans="1:5" s="11" customFormat="1" ht="24" customHeight="1">
      <c r="A253" s="381">
        <v>103129</v>
      </c>
      <c r="B253" s="382" t="s">
        <v>2211</v>
      </c>
      <c r="C253" s="383" t="s">
        <v>297</v>
      </c>
      <c r="D253" s="384">
        <v>438.75</v>
      </c>
      <c r="E253" s="383" t="s">
        <v>1974</v>
      </c>
    </row>
    <row r="254" spans="1:5" s="11" customFormat="1" ht="24" customHeight="1">
      <c r="A254" s="381">
        <v>103130</v>
      </c>
      <c r="B254" s="382" t="s">
        <v>2212</v>
      </c>
      <c r="C254" s="383" t="s">
        <v>297</v>
      </c>
      <c r="D254" s="384">
        <v>468.15</v>
      </c>
      <c r="E254" s="383" t="s">
        <v>1974</v>
      </c>
    </row>
    <row r="255" spans="1:5" s="11" customFormat="1" ht="24" customHeight="1">
      <c r="A255" s="381">
        <v>103131</v>
      </c>
      <c r="B255" s="382" t="s">
        <v>2213</v>
      </c>
      <c r="C255" s="383" t="s">
        <v>297</v>
      </c>
      <c r="D255" s="384">
        <v>527</v>
      </c>
      <c r="E255" s="383" t="s">
        <v>1974</v>
      </c>
    </row>
    <row r="256" spans="1:5" s="11" customFormat="1" ht="24" customHeight="1">
      <c r="A256" s="381">
        <v>103132</v>
      </c>
      <c r="B256" s="382" t="s">
        <v>2214</v>
      </c>
      <c r="C256" s="383" t="s">
        <v>297</v>
      </c>
      <c r="D256" s="384">
        <v>641.16</v>
      </c>
      <c r="E256" s="383" t="s">
        <v>1974</v>
      </c>
    </row>
    <row r="257" spans="1:5" s="11" customFormat="1" ht="24" customHeight="1">
      <c r="A257" s="381">
        <v>103133</v>
      </c>
      <c r="B257" s="382" t="s">
        <v>2215</v>
      </c>
      <c r="C257" s="383" t="s">
        <v>297</v>
      </c>
      <c r="D257" s="384">
        <v>700.01</v>
      </c>
      <c r="E257" s="383" t="s">
        <v>1974</v>
      </c>
    </row>
    <row r="258" spans="1:5" s="11" customFormat="1" ht="24" customHeight="1">
      <c r="A258" s="381">
        <v>103134</v>
      </c>
      <c r="B258" s="382" t="s">
        <v>2216</v>
      </c>
      <c r="C258" s="383" t="s">
        <v>297</v>
      </c>
      <c r="D258" s="384">
        <v>814.15</v>
      </c>
      <c r="E258" s="383" t="s">
        <v>1974</v>
      </c>
    </row>
    <row r="259" spans="1:5" s="11" customFormat="1" ht="24" customHeight="1">
      <c r="A259" s="381">
        <v>103135</v>
      </c>
      <c r="B259" s="382" t="s">
        <v>2217</v>
      </c>
      <c r="C259" s="383" t="s">
        <v>297</v>
      </c>
      <c r="D259" s="384">
        <v>873.01</v>
      </c>
      <c r="E259" s="383" t="s">
        <v>1974</v>
      </c>
    </row>
    <row r="260" spans="1:5" s="11" customFormat="1" ht="24" customHeight="1">
      <c r="A260" s="381">
        <v>103136</v>
      </c>
      <c r="B260" s="382" t="s">
        <v>2218</v>
      </c>
      <c r="C260" s="383" t="s">
        <v>297</v>
      </c>
      <c r="D260" s="385">
        <v>1045.99</v>
      </c>
      <c r="E260" s="383" t="s">
        <v>1974</v>
      </c>
    </row>
    <row r="261" spans="1:5" s="11" customFormat="1" ht="24" customHeight="1">
      <c r="A261" s="381">
        <v>103137</v>
      </c>
      <c r="B261" s="382" t="s">
        <v>2219</v>
      </c>
      <c r="C261" s="383" t="s">
        <v>297</v>
      </c>
      <c r="D261" s="384">
        <v>29.72</v>
      </c>
      <c r="E261" s="383" t="s">
        <v>1974</v>
      </c>
    </row>
    <row r="262" spans="1:5" s="11" customFormat="1" ht="24" customHeight="1">
      <c r="A262" s="381">
        <v>103138</v>
      </c>
      <c r="B262" s="382" t="s">
        <v>2220</v>
      </c>
      <c r="C262" s="383" t="s">
        <v>297</v>
      </c>
      <c r="D262" s="384">
        <v>33.64</v>
      </c>
      <c r="E262" s="383" t="s">
        <v>1974</v>
      </c>
    </row>
    <row r="263" spans="1:5" s="11" customFormat="1" ht="24" customHeight="1">
      <c r="A263" s="381">
        <v>103139</v>
      </c>
      <c r="B263" s="382" t="s">
        <v>2221</v>
      </c>
      <c r="C263" s="383" t="s">
        <v>297</v>
      </c>
      <c r="D263" s="384">
        <v>43.46</v>
      </c>
      <c r="E263" s="383" t="s">
        <v>1974</v>
      </c>
    </row>
    <row r="264" spans="1:5" s="11" customFormat="1" ht="24" customHeight="1">
      <c r="A264" s="381">
        <v>103140</v>
      </c>
      <c r="B264" s="382" t="s">
        <v>2222</v>
      </c>
      <c r="C264" s="383" t="s">
        <v>297</v>
      </c>
      <c r="D264" s="384">
        <v>53.26</v>
      </c>
      <c r="E264" s="383" t="s">
        <v>1974</v>
      </c>
    </row>
    <row r="265" spans="1:5" s="11" customFormat="1" ht="24" customHeight="1">
      <c r="A265" s="381">
        <v>103141</v>
      </c>
      <c r="B265" s="382" t="s">
        <v>2223</v>
      </c>
      <c r="C265" s="383" t="s">
        <v>297</v>
      </c>
      <c r="D265" s="384">
        <v>81.52</v>
      </c>
      <c r="E265" s="383" t="s">
        <v>1974</v>
      </c>
    </row>
    <row r="266" spans="1:5" s="11" customFormat="1" ht="24" customHeight="1">
      <c r="A266" s="381">
        <v>103142</v>
      </c>
      <c r="B266" s="382" t="s">
        <v>2224</v>
      </c>
      <c r="C266" s="383" t="s">
        <v>297</v>
      </c>
      <c r="D266" s="384">
        <v>91.3</v>
      </c>
      <c r="E266" s="383" t="s">
        <v>1974</v>
      </c>
    </row>
    <row r="267" spans="1:5" s="11" customFormat="1" ht="24" customHeight="1">
      <c r="A267" s="381">
        <v>103143</v>
      </c>
      <c r="B267" s="382" t="s">
        <v>2225</v>
      </c>
      <c r="C267" s="383" t="s">
        <v>297</v>
      </c>
      <c r="D267" s="384">
        <v>119.55</v>
      </c>
      <c r="E267" s="383" t="s">
        <v>1974</v>
      </c>
    </row>
    <row r="268" spans="1:5" s="11" customFormat="1" ht="24" customHeight="1">
      <c r="A268" s="381">
        <v>103144</v>
      </c>
      <c r="B268" s="382" t="s">
        <v>2226</v>
      </c>
      <c r="C268" s="383" t="s">
        <v>297</v>
      </c>
      <c r="D268" s="384">
        <v>129.36000000000001</v>
      </c>
      <c r="E268" s="383" t="s">
        <v>1974</v>
      </c>
    </row>
    <row r="269" spans="1:5" s="11" customFormat="1" ht="24" customHeight="1">
      <c r="A269" s="381">
        <v>103145</v>
      </c>
      <c r="B269" s="382" t="s">
        <v>2227</v>
      </c>
      <c r="C269" s="383" t="s">
        <v>297</v>
      </c>
      <c r="D269" s="384">
        <v>157.6</v>
      </c>
      <c r="E269" s="383" t="s">
        <v>1974</v>
      </c>
    </row>
    <row r="270" spans="1:5" s="11" customFormat="1" ht="24" customHeight="1">
      <c r="A270" s="381">
        <v>103146</v>
      </c>
      <c r="B270" s="382" t="s">
        <v>2228</v>
      </c>
      <c r="C270" s="383" t="s">
        <v>297</v>
      </c>
      <c r="D270" s="384">
        <v>167.4</v>
      </c>
      <c r="E270" s="383" t="s">
        <v>1974</v>
      </c>
    </row>
    <row r="271" spans="1:5" s="11" customFormat="1" ht="24" customHeight="1">
      <c r="A271" s="381">
        <v>103147</v>
      </c>
      <c r="B271" s="382" t="s">
        <v>2229</v>
      </c>
      <c r="C271" s="383" t="s">
        <v>297</v>
      </c>
      <c r="D271" s="384">
        <v>187.01</v>
      </c>
      <c r="E271" s="383" t="s">
        <v>1974</v>
      </c>
    </row>
    <row r="272" spans="1:5" s="11" customFormat="1" ht="24" customHeight="1">
      <c r="A272" s="381">
        <v>103148</v>
      </c>
      <c r="B272" s="382" t="s">
        <v>2230</v>
      </c>
      <c r="C272" s="383" t="s">
        <v>297</v>
      </c>
      <c r="D272" s="384">
        <v>225.07</v>
      </c>
      <c r="E272" s="383" t="s">
        <v>1974</v>
      </c>
    </row>
    <row r="273" spans="1:5" s="11" customFormat="1" ht="24" customHeight="1">
      <c r="A273" s="381">
        <v>103149</v>
      </c>
      <c r="B273" s="382" t="s">
        <v>2231</v>
      </c>
      <c r="C273" s="383" t="s">
        <v>297</v>
      </c>
      <c r="D273" s="384">
        <v>244.68</v>
      </c>
      <c r="E273" s="383" t="s">
        <v>1974</v>
      </c>
    </row>
    <row r="274" spans="1:5" s="11" customFormat="1" ht="24" customHeight="1">
      <c r="A274" s="381">
        <v>103150</v>
      </c>
      <c r="B274" s="382" t="s">
        <v>2232</v>
      </c>
      <c r="C274" s="383" t="s">
        <v>297</v>
      </c>
      <c r="D274" s="384">
        <v>282.67</v>
      </c>
      <c r="E274" s="383" t="s">
        <v>1974</v>
      </c>
    </row>
    <row r="275" spans="1:5" s="11" customFormat="1" ht="24" customHeight="1">
      <c r="A275" s="381">
        <v>103151</v>
      </c>
      <c r="B275" s="382" t="s">
        <v>2233</v>
      </c>
      <c r="C275" s="383" t="s">
        <v>297</v>
      </c>
      <c r="D275" s="384">
        <v>302.33999999999997</v>
      </c>
      <c r="E275" s="383" t="s">
        <v>1974</v>
      </c>
    </row>
    <row r="276" spans="1:5" s="11" customFormat="1" ht="24" customHeight="1">
      <c r="A276" s="381">
        <v>103152</v>
      </c>
      <c r="B276" s="382" t="s">
        <v>2234</v>
      </c>
      <c r="C276" s="383" t="s">
        <v>297</v>
      </c>
      <c r="D276" s="384">
        <v>360.01</v>
      </c>
      <c r="E276" s="383" t="s">
        <v>1974</v>
      </c>
    </row>
    <row r="277" spans="1:5" s="11" customFormat="1" ht="36" customHeight="1">
      <c r="A277" s="381">
        <v>103372</v>
      </c>
      <c r="B277" s="382" t="s">
        <v>2235</v>
      </c>
      <c r="C277" s="383" t="s">
        <v>53</v>
      </c>
      <c r="D277" s="384">
        <v>5.84</v>
      </c>
      <c r="E277" s="383" t="s">
        <v>1974</v>
      </c>
    </row>
    <row r="278" spans="1:5" s="11" customFormat="1" ht="36" customHeight="1">
      <c r="A278" s="381">
        <v>103373</v>
      </c>
      <c r="B278" s="382" t="s">
        <v>2236</v>
      </c>
      <c r="C278" s="383" t="s">
        <v>53</v>
      </c>
      <c r="D278" s="384">
        <v>11.49</v>
      </c>
      <c r="E278" s="383" t="s">
        <v>1974</v>
      </c>
    </row>
    <row r="279" spans="1:5" s="11" customFormat="1" ht="36" customHeight="1">
      <c r="A279" s="381">
        <v>103376</v>
      </c>
      <c r="B279" s="382" t="s">
        <v>2237</v>
      </c>
      <c r="C279" s="383" t="s">
        <v>53</v>
      </c>
      <c r="D279" s="384">
        <v>138.32</v>
      </c>
      <c r="E279" s="383" t="s">
        <v>1974</v>
      </c>
    </row>
    <row r="280" spans="1:5" s="11" customFormat="1" ht="36" customHeight="1">
      <c r="A280" s="381">
        <v>103377</v>
      </c>
      <c r="B280" s="382" t="s">
        <v>2238</v>
      </c>
      <c r="C280" s="383" t="s">
        <v>53</v>
      </c>
      <c r="D280" s="384">
        <v>296.35000000000002</v>
      </c>
      <c r="E280" s="383" t="s">
        <v>1974</v>
      </c>
    </row>
    <row r="281" spans="1:5" s="11" customFormat="1" ht="36" customHeight="1">
      <c r="A281" s="381">
        <v>103379</v>
      </c>
      <c r="B281" s="382" t="s">
        <v>2239</v>
      </c>
      <c r="C281" s="383" t="s">
        <v>53</v>
      </c>
      <c r="D281" s="384">
        <v>461.61</v>
      </c>
      <c r="E281" s="383" t="s">
        <v>1974</v>
      </c>
    </row>
    <row r="282" spans="1:5" s="11" customFormat="1" ht="36" customHeight="1">
      <c r="A282" s="381">
        <v>103383</v>
      </c>
      <c r="B282" s="382" t="s">
        <v>2240</v>
      </c>
      <c r="C282" s="383" t="s">
        <v>53</v>
      </c>
      <c r="D282" s="385">
        <v>1132.83</v>
      </c>
      <c r="E282" s="383" t="s">
        <v>1974</v>
      </c>
    </row>
    <row r="283" spans="1:5" s="11" customFormat="1" ht="36" customHeight="1">
      <c r="A283" s="381">
        <v>103385</v>
      </c>
      <c r="B283" s="382" t="s">
        <v>2241</v>
      </c>
      <c r="C283" s="383" t="s">
        <v>53</v>
      </c>
      <c r="D283" s="385">
        <v>1826.21</v>
      </c>
      <c r="E283" s="383" t="s">
        <v>1974</v>
      </c>
    </row>
    <row r="284" spans="1:5" s="11" customFormat="1" ht="36" customHeight="1">
      <c r="A284" s="381">
        <v>103387</v>
      </c>
      <c r="B284" s="382" t="s">
        <v>2242</v>
      </c>
      <c r="C284" s="383" t="s">
        <v>53</v>
      </c>
      <c r="D284" s="385">
        <v>3204.17</v>
      </c>
      <c r="E284" s="383" t="s">
        <v>1974</v>
      </c>
    </row>
    <row r="285" spans="1:5" s="11" customFormat="1" ht="36" customHeight="1">
      <c r="A285" s="381">
        <v>103389</v>
      </c>
      <c r="B285" s="382" t="s">
        <v>2243</v>
      </c>
      <c r="C285" s="383" t="s">
        <v>53</v>
      </c>
      <c r="D285" s="385">
        <v>4765.18</v>
      </c>
      <c r="E285" s="383" t="s">
        <v>1974</v>
      </c>
    </row>
    <row r="286" spans="1:5" s="11" customFormat="1" ht="36" customHeight="1">
      <c r="A286" s="381">
        <v>103391</v>
      </c>
      <c r="B286" s="382" t="s">
        <v>2244</v>
      </c>
      <c r="C286" s="383" t="s">
        <v>53</v>
      </c>
      <c r="D286" s="385">
        <v>3135.52</v>
      </c>
      <c r="E286" s="383" t="s">
        <v>1974</v>
      </c>
    </row>
    <row r="287" spans="1:5" s="11" customFormat="1" ht="36" customHeight="1">
      <c r="A287" s="381">
        <v>103392</v>
      </c>
      <c r="B287" s="382" t="s">
        <v>2245</v>
      </c>
      <c r="C287" s="383" t="s">
        <v>53</v>
      </c>
      <c r="D287" s="385">
        <v>5128.09</v>
      </c>
      <c r="E287" s="383" t="s">
        <v>1974</v>
      </c>
    </row>
    <row r="288" spans="1:5" s="11" customFormat="1" ht="36" customHeight="1">
      <c r="A288" s="381">
        <v>103393</v>
      </c>
      <c r="B288" s="382" t="s">
        <v>2246</v>
      </c>
      <c r="C288" s="383" t="s">
        <v>53</v>
      </c>
      <c r="D288" s="385">
        <v>5655.69</v>
      </c>
      <c r="E288" s="383" t="s">
        <v>1974</v>
      </c>
    </row>
    <row r="289" spans="1:5" s="11" customFormat="1" ht="36" customHeight="1">
      <c r="A289" s="381">
        <v>103394</v>
      </c>
      <c r="B289" s="382" t="s">
        <v>2247</v>
      </c>
      <c r="C289" s="383" t="s">
        <v>53</v>
      </c>
      <c r="D289" s="385">
        <v>4187.04</v>
      </c>
      <c r="E289" s="383" t="s">
        <v>1974</v>
      </c>
    </row>
    <row r="290" spans="1:5" s="11" customFormat="1" ht="36" customHeight="1">
      <c r="A290" s="381">
        <v>103395</v>
      </c>
      <c r="B290" s="382" t="s">
        <v>2248</v>
      </c>
      <c r="C290" s="383" t="s">
        <v>53</v>
      </c>
      <c r="D290" s="385">
        <v>2075.92</v>
      </c>
      <c r="E290" s="383" t="s">
        <v>1974</v>
      </c>
    </row>
    <row r="291" spans="1:5" s="11" customFormat="1" ht="36" customHeight="1">
      <c r="A291" s="381">
        <v>103396</v>
      </c>
      <c r="B291" s="382" t="s">
        <v>2249</v>
      </c>
      <c r="C291" s="383" t="s">
        <v>53</v>
      </c>
      <c r="D291" s="385">
        <v>1397.45</v>
      </c>
      <c r="E291" s="383" t="s">
        <v>1974</v>
      </c>
    </row>
    <row r="292" spans="1:5" s="11" customFormat="1" ht="36" customHeight="1">
      <c r="A292" s="381">
        <v>103397</v>
      </c>
      <c r="B292" s="382" t="s">
        <v>2250</v>
      </c>
      <c r="C292" s="383" t="s">
        <v>297</v>
      </c>
      <c r="D292" s="384">
        <v>2.5099999999999998</v>
      </c>
      <c r="E292" s="383" t="s">
        <v>1974</v>
      </c>
    </row>
    <row r="293" spans="1:5" s="11" customFormat="1" ht="36" customHeight="1">
      <c r="A293" s="381">
        <v>103398</v>
      </c>
      <c r="B293" s="382" t="s">
        <v>2251</v>
      </c>
      <c r="C293" s="383" t="s">
        <v>297</v>
      </c>
      <c r="D293" s="384">
        <v>4.0199999999999996</v>
      </c>
      <c r="E293" s="383" t="s">
        <v>1974</v>
      </c>
    </row>
    <row r="294" spans="1:5" s="11" customFormat="1" ht="36" customHeight="1">
      <c r="A294" s="381">
        <v>103399</v>
      </c>
      <c r="B294" s="382" t="s">
        <v>2252</v>
      </c>
      <c r="C294" s="383" t="s">
        <v>297</v>
      </c>
      <c r="D294" s="384">
        <v>7.92</v>
      </c>
      <c r="E294" s="383" t="s">
        <v>1974</v>
      </c>
    </row>
    <row r="295" spans="1:5" s="11" customFormat="1" ht="36" customHeight="1">
      <c r="A295" s="381">
        <v>103400</v>
      </c>
      <c r="B295" s="382" t="s">
        <v>2253</v>
      </c>
      <c r="C295" s="383" t="s">
        <v>297</v>
      </c>
      <c r="D295" s="384">
        <v>11.31</v>
      </c>
      <c r="E295" s="383" t="s">
        <v>1974</v>
      </c>
    </row>
    <row r="296" spans="1:5" s="11" customFormat="1" ht="36" customHeight="1">
      <c r="A296" s="381">
        <v>103401</v>
      </c>
      <c r="B296" s="382" t="s">
        <v>2254</v>
      </c>
      <c r="C296" s="383" t="s">
        <v>297</v>
      </c>
      <c r="D296" s="384">
        <v>13.82</v>
      </c>
      <c r="E296" s="383" t="s">
        <v>1974</v>
      </c>
    </row>
    <row r="297" spans="1:5" s="11" customFormat="1" ht="36" customHeight="1">
      <c r="A297" s="381">
        <v>103402</v>
      </c>
      <c r="B297" s="382" t="s">
        <v>2255</v>
      </c>
      <c r="C297" s="383" t="s">
        <v>297</v>
      </c>
      <c r="D297" s="384">
        <v>20.12</v>
      </c>
      <c r="E297" s="383" t="s">
        <v>1974</v>
      </c>
    </row>
    <row r="298" spans="1:5" s="11" customFormat="1" ht="36" customHeight="1">
      <c r="A298" s="381">
        <v>103403</v>
      </c>
      <c r="B298" s="382" t="s">
        <v>2256</v>
      </c>
      <c r="C298" s="383" t="s">
        <v>297</v>
      </c>
      <c r="D298" s="384">
        <v>22.63</v>
      </c>
      <c r="E298" s="383" t="s">
        <v>1974</v>
      </c>
    </row>
    <row r="299" spans="1:5" s="11" customFormat="1" ht="36" customHeight="1">
      <c r="A299" s="381">
        <v>103404</v>
      </c>
      <c r="B299" s="382" t="s">
        <v>2257</v>
      </c>
      <c r="C299" s="383" t="s">
        <v>297</v>
      </c>
      <c r="D299" s="384">
        <v>25.15</v>
      </c>
      <c r="E299" s="383" t="s">
        <v>1974</v>
      </c>
    </row>
    <row r="300" spans="1:5" s="11" customFormat="1" ht="36" customHeight="1">
      <c r="A300" s="381">
        <v>103405</v>
      </c>
      <c r="B300" s="382" t="s">
        <v>2258</v>
      </c>
      <c r="C300" s="383" t="s">
        <v>297</v>
      </c>
      <c r="D300" s="384">
        <v>28.29</v>
      </c>
      <c r="E300" s="383" t="s">
        <v>1974</v>
      </c>
    </row>
    <row r="301" spans="1:5" s="11" customFormat="1" ht="36" customHeight="1">
      <c r="A301" s="381">
        <v>103406</v>
      </c>
      <c r="B301" s="382" t="s">
        <v>2259</v>
      </c>
      <c r="C301" s="383" t="s">
        <v>297</v>
      </c>
      <c r="D301" s="384">
        <v>31.44</v>
      </c>
      <c r="E301" s="383" t="s">
        <v>1974</v>
      </c>
    </row>
    <row r="302" spans="1:5" s="11" customFormat="1" ht="36" customHeight="1">
      <c r="A302" s="381">
        <v>103407</v>
      </c>
      <c r="B302" s="382" t="s">
        <v>2260</v>
      </c>
      <c r="C302" s="383" t="s">
        <v>297</v>
      </c>
      <c r="D302" s="384">
        <v>35.22</v>
      </c>
      <c r="E302" s="383" t="s">
        <v>1974</v>
      </c>
    </row>
    <row r="303" spans="1:5" s="11" customFormat="1" ht="36" customHeight="1">
      <c r="A303" s="381">
        <v>103408</v>
      </c>
      <c r="B303" s="382" t="s">
        <v>2261</v>
      </c>
      <c r="C303" s="383" t="s">
        <v>297</v>
      </c>
      <c r="D303" s="384">
        <v>39.619999999999997</v>
      </c>
      <c r="E303" s="383" t="s">
        <v>1974</v>
      </c>
    </row>
    <row r="304" spans="1:5" s="11" customFormat="1" ht="36" customHeight="1">
      <c r="A304" s="381">
        <v>103409</v>
      </c>
      <c r="B304" s="382" t="s">
        <v>2262</v>
      </c>
      <c r="C304" s="383" t="s">
        <v>297</v>
      </c>
      <c r="D304" s="384">
        <v>44.65</v>
      </c>
      <c r="E304" s="383" t="s">
        <v>1974</v>
      </c>
    </row>
    <row r="305" spans="1:5" s="11" customFormat="1" ht="36" customHeight="1">
      <c r="A305" s="381">
        <v>103410</v>
      </c>
      <c r="B305" s="382" t="s">
        <v>2263</v>
      </c>
      <c r="C305" s="383" t="s">
        <v>297</v>
      </c>
      <c r="D305" s="384">
        <v>50.31</v>
      </c>
      <c r="E305" s="383" t="s">
        <v>1974</v>
      </c>
    </row>
    <row r="306" spans="1:5" s="11" customFormat="1" ht="36" customHeight="1">
      <c r="A306" s="381">
        <v>103411</v>
      </c>
      <c r="B306" s="382" t="s">
        <v>2264</v>
      </c>
      <c r="C306" s="383" t="s">
        <v>297</v>
      </c>
      <c r="D306" s="384">
        <v>5.03</v>
      </c>
      <c r="E306" s="383" t="s">
        <v>1974</v>
      </c>
    </row>
    <row r="307" spans="1:5" s="11" customFormat="1" ht="36" customHeight="1">
      <c r="A307" s="381">
        <v>103412</v>
      </c>
      <c r="B307" s="382" t="s">
        <v>2265</v>
      </c>
      <c r="C307" s="383" t="s">
        <v>297</v>
      </c>
      <c r="D307" s="384">
        <v>8.0399999999999991</v>
      </c>
      <c r="E307" s="383" t="s">
        <v>1974</v>
      </c>
    </row>
    <row r="308" spans="1:5" s="11" customFormat="1" ht="36" customHeight="1">
      <c r="A308" s="381">
        <v>103413</v>
      </c>
      <c r="B308" s="382" t="s">
        <v>2266</v>
      </c>
      <c r="C308" s="383" t="s">
        <v>297</v>
      </c>
      <c r="D308" s="384">
        <v>15.84</v>
      </c>
      <c r="E308" s="383" t="s">
        <v>1974</v>
      </c>
    </row>
    <row r="309" spans="1:5" s="11" customFormat="1" ht="36" customHeight="1">
      <c r="A309" s="381">
        <v>103414</v>
      </c>
      <c r="B309" s="382" t="s">
        <v>2267</v>
      </c>
      <c r="C309" s="383" t="s">
        <v>297</v>
      </c>
      <c r="D309" s="384">
        <v>22.63</v>
      </c>
      <c r="E309" s="383" t="s">
        <v>1974</v>
      </c>
    </row>
    <row r="310" spans="1:5" s="11" customFormat="1" ht="36" customHeight="1">
      <c r="A310" s="381">
        <v>103415</v>
      </c>
      <c r="B310" s="382" t="s">
        <v>2268</v>
      </c>
      <c r="C310" s="383" t="s">
        <v>297</v>
      </c>
      <c r="D310" s="384">
        <v>27.66</v>
      </c>
      <c r="E310" s="383" t="s">
        <v>1974</v>
      </c>
    </row>
    <row r="311" spans="1:5" s="11" customFormat="1" ht="36" customHeight="1">
      <c r="A311" s="381">
        <v>103416</v>
      </c>
      <c r="B311" s="382" t="s">
        <v>2269</v>
      </c>
      <c r="C311" s="383" t="s">
        <v>297</v>
      </c>
      <c r="D311" s="384">
        <v>40.25</v>
      </c>
      <c r="E311" s="383" t="s">
        <v>1974</v>
      </c>
    </row>
    <row r="312" spans="1:5" s="11" customFormat="1" ht="36" customHeight="1">
      <c r="A312" s="381">
        <v>103417</v>
      </c>
      <c r="B312" s="382" t="s">
        <v>2270</v>
      </c>
      <c r="C312" s="383" t="s">
        <v>297</v>
      </c>
      <c r="D312" s="384">
        <v>45.28</v>
      </c>
      <c r="E312" s="383" t="s">
        <v>1974</v>
      </c>
    </row>
    <row r="313" spans="1:5" s="11" customFormat="1" ht="36" customHeight="1">
      <c r="A313" s="381">
        <v>103418</v>
      </c>
      <c r="B313" s="382" t="s">
        <v>2271</v>
      </c>
      <c r="C313" s="383" t="s">
        <v>297</v>
      </c>
      <c r="D313" s="384">
        <v>50.31</v>
      </c>
      <c r="E313" s="383" t="s">
        <v>1974</v>
      </c>
    </row>
    <row r="314" spans="1:5" s="11" customFormat="1" ht="36" customHeight="1">
      <c r="A314" s="381">
        <v>103419</v>
      </c>
      <c r="B314" s="382" t="s">
        <v>2272</v>
      </c>
      <c r="C314" s="383" t="s">
        <v>297</v>
      </c>
      <c r="D314" s="384">
        <v>56.6</v>
      </c>
      <c r="E314" s="383" t="s">
        <v>1974</v>
      </c>
    </row>
    <row r="315" spans="1:5" s="11" customFormat="1" ht="36" customHeight="1">
      <c r="A315" s="381">
        <v>103420</v>
      </c>
      <c r="B315" s="382" t="s">
        <v>2273</v>
      </c>
      <c r="C315" s="383" t="s">
        <v>297</v>
      </c>
      <c r="D315" s="384">
        <v>62.9</v>
      </c>
      <c r="E315" s="383" t="s">
        <v>1974</v>
      </c>
    </row>
    <row r="316" spans="1:5" s="11" customFormat="1" ht="36" customHeight="1">
      <c r="A316" s="381">
        <v>103421</v>
      </c>
      <c r="B316" s="382" t="s">
        <v>2274</v>
      </c>
      <c r="C316" s="383" t="s">
        <v>297</v>
      </c>
      <c r="D316" s="384">
        <v>70.44</v>
      </c>
      <c r="E316" s="383" t="s">
        <v>1974</v>
      </c>
    </row>
    <row r="317" spans="1:5" s="11" customFormat="1" ht="36" customHeight="1">
      <c r="A317" s="381">
        <v>103422</v>
      </c>
      <c r="B317" s="382" t="s">
        <v>2275</v>
      </c>
      <c r="C317" s="383" t="s">
        <v>297</v>
      </c>
      <c r="D317" s="384">
        <v>79.25</v>
      </c>
      <c r="E317" s="383" t="s">
        <v>1974</v>
      </c>
    </row>
    <row r="318" spans="1:5" s="11" customFormat="1" ht="36" customHeight="1">
      <c r="A318" s="381">
        <v>103423</v>
      </c>
      <c r="B318" s="382" t="s">
        <v>2276</v>
      </c>
      <c r="C318" s="383" t="s">
        <v>297</v>
      </c>
      <c r="D318" s="384">
        <v>89.31</v>
      </c>
      <c r="E318" s="383" t="s">
        <v>1974</v>
      </c>
    </row>
    <row r="319" spans="1:5" s="11" customFormat="1" ht="36" customHeight="1">
      <c r="A319" s="381">
        <v>103424</v>
      </c>
      <c r="B319" s="382" t="s">
        <v>2277</v>
      </c>
      <c r="C319" s="383" t="s">
        <v>297</v>
      </c>
      <c r="D319" s="384">
        <v>100.64</v>
      </c>
      <c r="E319" s="383" t="s">
        <v>1974</v>
      </c>
    </row>
    <row r="320" spans="1:5" s="11" customFormat="1" ht="24" customHeight="1">
      <c r="A320" s="381">
        <v>103425</v>
      </c>
      <c r="B320" s="382" t="s">
        <v>2278</v>
      </c>
      <c r="C320" s="383" t="s">
        <v>297</v>
      </c>
      <c r="D320" s="384">
        <v>15.45</v>
      </c>
      <c r="E320" s="383" t="s">
        <v>1974</v>
      </c>
    </row>
    <row r="321" spans="1:5" s="11" customFormat="1" ht="24" customHeight="1">
      <c r="A321" s="381">
        <v>103426</v>
      </c>
      <c r="B321" s="382" t="s">
        <v>2279</v>
      </c>
      <c r="C321" s="383" t="s">
        <v>297</v>
      </c>
      <c r="D321" s="384">
        <v>17.97</v>
      </c>
      <c r="E321" s="383" t="s">
        <v>1974</v>
      </c>
    </row>
    <row r="322" spans="1:5" s="11" customFormat="1" ht="24" customHeight="1">
      <c r="A322" s="381">
        <v>103427</v>
      </c>
      <c r="B322" s="382" t="s">
        <v>2280</v>
      </c>
      <c r="C322" s="383" t="s">
        <v>297</v>
      </c>
      <c r="D322" s="384">
        <v>36.08</v>
      </c>
      <c r="E322" s="383" t="s">
        <v>1974</v>
      </c>
    </row>
    <row r="323" spans="1:5" s="11" customFormat="1" ht="24" customHeight="1">
      <c r="A323" s="381">
        <v>103428</v>
      </c>
      <c r="B323" s="382" t="s">
        <v>2281</v>
      </c>
      <c r="C323" s="383" t="s">
        <v>297</v>
      </c>
      <c r="D323" s="384">
        <v>256.64999999999998</v>
      </c>
      <c r="E323" s="383" t="s">
        <v>1974</v>
      </c>
    </row>
    <row r="324" spans="1:5" s="11" customFormat="1" ht="24" customHeight="1">
      <c r="A324" s="381">
        <v>103429</v>
      </c>
      <c r="B324" s="382" t="s">
        <v>2282</v>
      </c>
      <c r="C324" s="383" t="s">
        <v>297</v>
      </c>
      <c r="D324" s="385">
        <v>2977.74</v>
      </c>
      <c r="E324" s="383" t="s">
        <v>1974</v>
      </c>
    </row>
    <row r="325" spans="1:5" s="11" customFormat="1" ht="36" customHeight="1">
      <c r="A325" s="381">
        <v>103430</v>
      </c>
      <c r="B325" s="382" t="s">
        <v>2283</v>
      </c>
      <c r="C325" s="383" t="s">
        <v>297</v>
      </c>
      <c r="D325" s="384">
        <v>33.99</v>
      </c>
      <c r="E325" s="383" t="s">
        <v>1974</v>
      </c>
    </row>
    <row r="326" spans="1:5" s="11" customFormat="1" ht="36" customHeight="1">
      <c r="A326" s="381">
        <v>103431</v>
      </c>
      <c r="B326" s="382" t="s">
        <v>2284</v>
      </c>
      <c r="C326" s="383" t="s">
        <v>297</v>
      </c>
      <c r="D326" s="384">
        <v>59.07</v>
      </c>
      <c r="E326" s="383" t="s">
        <v>1974</v>
      </c>
    </row>
    <row r="327" spans="1:5" s="11" customFormat="1" ht="36" customHeight="1">
      <c r="A327" s="381">
        <v>103432</v>
      </c>
      <c r="B327" s="382" t="s">
        <v>2285</v>
      </c>
      <c r="C327" s="383" t="s">
        <v>297</v>
      </c>
      <c r="D327" s="385">
        <v>1692.39</v>
      </c>
      <c r="E327" s="383" t="s">
        <v>1974</v>
      </c>
    </row>
    <row r="328" spans="1:5" s="11" customFormat="1" ht="36" customHeight="1">
      <c r="A328" s="381">
        <v>103433</v>
      </c>
      <c r="B328" s="382" t="s">
        <v>2286</v>
      </c>
      <c r="C328" s="383" t="s">
        <v>297</v>
      </c>
      <c r="D328" s="384">
        <v>34.47</v>
      </c>
      <c r="E328" s="383" t="s">
        <v>1974</v>
      </c>
    </row>
    <row r="329" spans="1:5" s="11" customFormat="1" ht="36" customHeight="1">
      <c r="A329" s="381">
        <v>103434</v>
      </c>
      <c r="B329" s="382" t="s">
        <v>2287</v>
      </c>
      <c r="C329" s="383" t="s">
        <v>297</v>
      </c>
      <c r="D329" s="384">
        <v>47.37</v>
      </c>
      <c r="E329" s="383" t="s">
        <v>1974</v>
      </c>
    </row>
    <row r="330" spans="1:5" s="11" customFormat="1" ht="36" customHeight="1">
      <c r="A330" s="381">
        <v>103435</v>
      </c>
      <c r="B330" s="382" t="s">
        <v>2288</v>
      </c>
      <c r="C330" s="383" t="s">
        <v>297</v>
      </c>
      <c r="D330" s="384">
        <v>87.88</v>
      </c>
      <c r="E330" s="383" t="s">
        <v>1974</v>
      </c>
    </row>
    <row r="331" spans="1:5" s="11" customFormat="1" ht="36" customHeight="1">
      <c r="A331" s="381">
        <v>103436</v>
      </c>
      <c r="B331" s="382" t="s">
        <v>2289</v>
      </c>
      <c r="C331" s="383" t="s">
        <v>297</v>
      </c>
      <c r="D331" s="385">
        <v>2402.86</v>
      </c>
      <c r="E331" s="383" t="s">
        <v>1974</v>
      </c>
    </row>
    <row r="332" spans="1:5" s="11" customFormat="1" ht="36" customHeight="1">
      <c r="A332" s="381">
        <v>103437</v>
      </c>
      <c r="B332" s="382" t="s">
        <v>2290</v>
      </c>
      <c r="C332" s="383" t="s">
        <v>297</v>
      </c>
      <c r="D332" s="384">
        <v>182.67</v>
      </c>
      <c r="E332" s="383" t="s">
        <v>1974</v>
      </c>
    </row>
    <row r="333" spans="1:5" s="11" customFormat="1" ht="36" customHeight="1">
      <c r="A333" s="381">
        <v>103438</v>
      </c>
      <c r="B333" s="382" t="s">
        <v>2291</v>
      </c>
      <c r="C333" s="383" t="s">
        <v>297</v>
      </c>
      <c r="D333" s="384">
        <v>182.67</v>
      </c>
      <c r="E333" s="383" t="s">
        <v>1974</v>
      </c>
    </row>
    <row r="334" spans="1:5" s="11" customFormat="1" ht="36" customHeight="1">
      <c r="A334" s="381">
        <v>103439</v>
      </c>
      <c r="B334" s="382" t="s">
        <v>2292</v>
      </c>
      <c r="C334" s="383" t="s">
        <v>297</v>
      </c>
      <c r="D334" s="384">
        <v>216.77</v>
      </c>
      <c r="E334" s="383" t="s">
        <v>1974</v>
      </c>
    </row>
    <row r="335" spans="1:5" s="11" customFormat="1" ht="36" customHeight="1">
      <c r="A335" s="381">
        <v>103440</v>
      </c>
      <c r="B335" s="382" t="s">
        <v>2293</v>
      </c>
      <c r="C335" s="383" t="s">
        <v>297</v>
      </c>
      <c r="D335" s="384">
        <v>403.5</v>
      </c>
      <c r="E335" s="383" t="s">
        <v>1974</v>
      </c>
    </row>
    <row r="336" spans="1:5" s="11" customFormat="1" ht="36" customHeight="1">
      <c r="A336" s="381">
        <v>103441</v>
      </c>
      <c r="B336" s="382" t="s">
        <v>2294</v>
      </c>
      <c r="C336" s="383" t="s">
        <v>297</v>
      </c>
      <c r="D336" s="384">
        <v>409.03</v>
      </c>
      <c r="E336" s="383" t="s">
        <v>1974</v>
      </c>
    </row>
    <row r="337" spans="1:5" s="11" customFormat="1" ht="36" customHeight="1">
      <c r="A337" s="381">
        <v>103442</v>
      </c>
      <c r="B337" s="382" t="s">
        <v>2295</v>
      </c>
      <c r="C337" s="383" t="s">
        <v>297</v>
      </c>
      <c r="D337" s="384">
        <v>542.35</v>
      </c>
      <c r="E337" s="383" t="s">
        <v>1974</v>
      </c>
    </row>
    <row r="338" spans="1:5" s="11" customFormat="1" ht="24" customHeight="1">
      <c r="A338" s="381">
        <v>93206</v>
      </c>
      <c r="B338" s="382" t="s">
        <v>2296</v>
      </c>
      <c r="C338" s="383" t="s">
        <v>47</v>
      </c>
      <c r="D338" s="385">
        <v>1067.76</v>
      </c>
      <c r="E338" s="383" t="s">
        <v>27</v>
      </c>
    </row>
    <row r="339" spans="1:5" s="11" customFormat="1" ht="24" customHeight="1">
      <c r="A339" s="381">
        <v>93207</v>
      </c>
      <c r="B339" s="382" t="s">
        <v>2297</v>
      </c>
      <c r="C339" s="383" t="s">
        <v>47</v>
      </c>
      <c r="D339" s="385">
        <v>1142.32</v>
      </c>
      <c r="E339" s="383" t="s">
        <v>27</v>
      </c>
    </row>
    <row r="340" spans="1:5" s="11" customFormat="1" ht="24" customHeight="1">
      <c r="A340" s="381">
        <v>93208</v>
      </c>
      <c r="B340" s="382" t="s">
        <v>2298</v>
      </c>
      <c r="C340" s="383" t="s">
        <v>47</v>
      </c>
      <c r="D340" s="384">
        <v>941.74</v>
      </c>
      <c r="E340" s="383" t="s">
        <v>27</v>
      </c>
    </row>
    <row r="341" spans="1:5" s="11" customFormat="1" ht="24" customHeight="1">
      <c r="A341" s="381">
        <v>93209</v>
      </c>
      <c r="B341" s="382" t="s">
        <v>2299</v>
      </c>
      <c r="C341" s="383" t="s">
        <v>47</v>
      </c>
      <c r="D341" s="384">
        <v>904.48</v>
      </c>
      <c r="E341" s="383" t="s">
        <v>27</v>
      </c>
    </row>
    <row r="342" spans="1:5" s="11" customFormat="1" ht="24" customHeight="1">
      <c r="A342" s="381">
        <v>93210</v>
      </c>
      <c r="B342" s="382" t="s">
        <v>2300</v>
      </c>
      <c r="C342" s="383" t="s">
        <v>47</v>
      </c>
      <c r="D342" s="384">
        <v>589.53</v>
      </c>
      <c r="E342" s="383" t="s">
        <v>27</v>
      </c>
    </row>
    <row r="343" spans="1:5" s="11" customFormat="1" ht="24" customHeight="1">
      <c r="A343" s="381">
        <v>93211</v>
      </c>
      <c r="B343" s="382" t="s">
        <v>2301</v>
      </c>
      <c r="C343" s="383" t="s">
        <v>47</v>
      </c>
      <c r="D343" s="384">
        <v>564.49</v>
      </c>
      <c r="E343" s="383" t="s">
        <v>27</v>
      </c>
    </row>
    <row r="344" spans="1:5" s="11" customFormat="1" ht="24" customHeight="1">
      <c r="A344" s="381">
        <v>93212</v>
      </c>
      <c r="B344" s="382" t="s">
        <v>2302</v>
      </c>
      <c r="C344" s="383" t="s">
        <v>47</v>
      </c>
      <c r="D344" s="384">
        <v>997.97</v>
      </c>
      <c r="E344" s="383" t="s">
        <v>27</v>
      </c>
    </row>
    <row r="345" spans="1:5" s="11" customFormat="1" ht="24" customHeight="1">
      <c r="A345" s="381">
        <v>93213</v>
      </c>
      <c r="B345" s="382" t="s">
        <v>2303</v>
      </c>
      <c r="C345" s="383" t="s">
        <v>47</v>
      </c>
      <c r="D345" s="384">
        <v>958.4</v>
      </c>
      <c r="E345" s="383" t="s">
        <v>27</v>
      </c>
    </row>
    <row r="346" spans="1:5" s="11" customFormat="1" ht="24" customHeight="1">
      <c r="A346" s="381">
        <v>93214</v>
      </c>
      <c r="B346" s="382" t="s">
        <v>2304</v>
      </c>
      <c r="C346" s="383" t="s">
        <v>297</v>
      </c>
      <c r="D346" s="385">
        <v>6477.82</v>
      </c>
      <c r="E346" s="383" t="s">
        <v>27</v>
      </c>
    </row>
    <row r="347" spans="1:5" s="11" customFormat="1" ht="24" customHeight="1">
      <c r="A347" s="381">
        <v>93243</v>
      </c>
      <c r="B347" s="382" t="s">
        <v>2305</v>
      </c>
      <c r="C347" s="383" t="s">
        <v>297</v>
      </c>
      <c r="D347" s="385">
        <v>10063.57</v>
      </c>
      <c r="E347" s="383" t="s">
        <v>27</v>
      </c>
    </row>
    <row r="348" spans="1:5" s="11" customFormat="1" ht="24" customHeight="1">
      <c r="A348" s="381">
        <v>93582</v>
      </c>
      <c r="B348" s="382" t="s">
        <v>2306</v>
      </c>
      <c r="C348" s="383" t="s">
        <v>47</v>
      </c>
      <c r="D348" s="384">
        <v>296.06</v>
      </c>
      <c r="E348" s="383" t="s">
        <v>27</v>
      </c>
    </row>
    <row r="349" spans="1:5" s="11" customFormat="1" ht="24" customHeight="1">
      <c r="A349" s="381">
        <v>93583</v>
      </c>
      <c r="B349" s="382" t="s">
        <v>2307</v>
      </c>
      <c r="C349" s="383" t="s">
        <v>47</v>
      </c>
      <c r="D349" s="384">
        <v>468.84</v>
      </c>
      <c r="E349" s="383" t="s">
        <v>27</v>
      </c>
    </row>
    <row r="350" spans="1:5" s="11" customFormat="1" ht="24" customHeight="1">
      <c r="A350" s="381">
        <v>93584</v>
      </c>
      <c r="B350" s="382" t="s">
        <v>2308</v>
      </c>
      <c r="C350" s="383" t="s">
        <v>47</v>
      </c>
      <c r="D350" s="384">
        <v>932.18</v>
      </c>
      <c r="E350" s="383" t="s">
        <v>27</v>
      </c>
    </row>
    <row r="351" spans="1:5" s="11" customFormat="1" ht="24" customHeight="1">
      <c r="A351" s="381">
        <v>93585</v>
      </c>
      <c r="B351" s="382" t="s">
        <v>2309</v>
      </c>
      <c r="C351" s="383" t="s">
        <v>47</v>
      </c>
      <c r="D351" s="385">
        <v>1268.43</v>
      </c>
      <c r="E351" s="383" t="s">
        <v>27</v>
      </c>
    </row>
    <row r="352" spans="1:5" s="11" customFormat="1" ht="24" customHeight="1">
      <c r="A352" s="381">
        <v>98441</v>
      </c>
      <c r="B352" s="382" t="s">
        <v>2310</v>
      </c>
      <c r="C352" s="383" t="s">
        <v>47</v>
      </c>
      <c r="D352" s="384">
        <v>157.74</v>
      </c>
      <c r="E352" s="383" t="s">
        <v>27</v>
      </c>
    </row>
    <row r="353" spans="1:5" s="11" customFormat="1" ht="24" customHeight="1">
      <c r="A353" s="381">
        <v>98442</v>
      </c>
      <c r="B353" s="382" t="s">
        <v>2311</v>
      </c>
      <c r="C353" s="383" t="s">
        <v>47</v>
      </c>
      <c r="D353" s="384">
        <v>160.03</v>
      </c>
      <c r="E353" s="383" t="s">
        <v>27</v>
      </c>
    </row>
    <row r="354" spans="1:5" s="11" customFormat="1" ht="24" customHeight="1">
      <c r="A354" s="381">
        <v>98443</v>
      </c>
      <c r="B354" s="382" t="s">
        <v>2312</v>
      </c>
      <c r="C354" s="383" t="s">
        <v>47</v>
      </c>
      <c r="D354" s="384">
        <v>141.99</v>
      </c>
      <c r="E354" s="383" t="s">
        <v>27</v>
      </c>
    </row>
    <row r="355" spans="1:5" s="11" customFormat="1" ht="24" customHeight="1">
      <c r="A355" s="381">
        <v>98444</v>
      </c>
      <c r="B355" s="382" t="s">
        <v>2313</v>
      </c>
      <c r="C355" s="383" t="s">
        <v>47</v>
      </c>
      <c r="D355" s="384">
        <v>143.63</v>
      </c>
      <c r="E355" s="383" t="s">
        <v>27</v>
      </c>
    </row>
    <row r="356" spans="1:5" s="11" customFormat="1" ht="24" customHeight="1">
      <c r="A356" s="381">
        <v>98445</v>
      </c>
      <c r="B356" s="382" t="s">
        <v>2314</v>
      </c>
      <c r="C356" s="383" t="s">
        <v>47</v>
      </c>
      <c r="D356" s="384">
        <v>186.93</v>
      </c>
      <c r="E356" s="383" t="s">
        <v>27</v>
      </c>
    </row>
    <row r="357" spans="1:5" s="11" customFormat="1" ht="24" customHeight="1">
      <c r="A357" s="381">
        <v>98446</v>
      </c>
      <c r="B357" s="382" t="s">
        <v>2315</v>
      </c>
      <c r="C357" s="383" t="s">
        <v>47</v>
      </c>
      <c r="D357" s="384">
        <v>233.75</v>
      </c>
      <c r="E357" s="383" t="s">
        <v>27</v>
      </c>
    </row>
    <row r="358" spans="1:5" s="11" customFormat="1" ht="24" customHeight="1">
      <c r="A358" s="381">
        <v>98447</v>
      </c>
      <c r="B358" s="382" t="s">
        <v>2316</v>
      </c>
      <c r="C358" s="383" t="s">
        <v>47</v>
      </c>
      <c r="D358" s="384">
        <v>164.8</v>
      </c>
      <c r="E358" s="383" t="s">
        <v>27</v>
      </c>
    </row>
    <row r="359" spans="1:5" s="11" customFormat="1" ht="24" customHeight="1">
      <c r="A359" s="381">
        <v>98448</v>
      </c>
      <c r="B359" s="382" t="s">
        <v>2317</v>
      </c>
      <c r="C359" s="383" t="s">
        <v>47</v>
      </c>
      <c r="D359" s="384">
        <v>201.87</v>
      </c>
      <c r="E359" s="383" t="s">
        <v>27</v>
      </c>
    </row>
    <row r="360" spans="1:5" s="11" customFormat="1" ht="24" customHeight="1">
      <c r="A360" s="381">
        <v>98449</v>
      </c>
      <c r="B360" s="382" t="s">
        <v>2318</v>
      </c>
      <c r="C360" s="383" t="s">
        <v>47</v>
      </c>
      <c r="D360" s="384">
        <v>206.09</v>
      </c>
      <c r="E360" s="383" t="s">
        <v>27</v>
      </c>
    </row>
    <row r="361" spans="1:5" s="11" customFormat="1" ht="24" customHeight="1">
      <c r="A361" s="381">
        <v>98450</v>
      </c>
      <c r="B361" s="382" t="s">
        <v>2319</v>
      </c>
      <c r="C361" s="383" t="s">
        <v>47</v>
      </c>
      <c r="D361" s="384">
        <v>209.42</v>
      </c>
      <c r="E361" s="383" t="s">
        <v>27</v>
      </c>
    </row>
    <row r="362" spans="1:5" s="11" customFormat="1" ht="24" customHeight="1">
      <c r="A362" s="381">
        <v>98451</v>
      </c>
      <c r="B362" s="382" t="s">
        <v>2320</v>
      </c>
      <c r="C362" s="383" t="s">
        <v>47</v>
      </c>
      <c r="D362" s="384">
        <v>188.37</v>
      </c>
      <c r="E362" s="383" t="s">
        <v>27</v>
      </c>
    </row>
    <row r="363" spans="1:5" s="11" customFormat="1" ht="24" customHeight="1">
      <c r="A363" s="381">
        <v>98452</v>
      </c>
      <c r="B363" s="382" t="s">
        <v>2321</v>
      </c>
      <c r="C363" s="383" t="s">
        <v>47</v>
      </c>
      <c r="D363" s="384">
        <v>190.39</v>
      </c>
      <c r="E363" s="383" t="s">
        <v>27</v>
      </c>
    </row>
    <row r="364" spans="1:5" s="11" customFormat="1" ht="24" customHeight="1">
      <c r="A364" s="381">
        <v>98453</v>
      </c>
      <c r="B364" s="382" t="s">
        <v>2322</v>
      </c>
      <c r="C364" s="383" t="s">
        <v>47</v>
      </c>
      <c r="D364" s="384">
        <v>239.3</v>
      </c>
      <c r="E364" s="383" t="s">
        <v>27</v>
      </c>
    </row>
    <row r="365" spans="1:5" s="11" customFormat="1" ht="24" customHeight="1">
      <c r="A365" s="381">
        <v>98454</v>
      </c>
      <c r="B365" s="382" t="s">
        <v>2323</v>
      </c>
      <c r="C365" s="383" t="s">
        <v>47</v>
      </c>
      <c r="D365" s="384">
        <v>295.8</v>
      </c>
      <c r="E365" s="383" t="s">
        <v>27</v>
      </c>
    </row>
    <row r="366" spans="1:5" s="11" customFormat="1" ht="24" customHeight="1">
      <c r="A366" s="381">
        <v>98455</v>
      </c>
      <c r="B366" s="382" t="s">
        <v>2324</v>
      </c>
      <c r="C366" s="383" t="s">
        <v>47</v>
      </c>
      <c r="D366" s="384">
        <v>215.21</v>
      </c>
      <c r="E366" s="383" t="s">
        <v>27</v>
      </c>
    </row>
    <row r="367" spans="1:5" s="11" customFormat="1" ht="24" customHeight="1">
      <c r="A367" s="381">
        <v>98456</v>
      </c>
      <c r="B367" s="382" t="s">
        <v>2325</v>
      </c>
      <c r="C367" s="383" t="s">
        <v>47</v>
      </c>
      <c r="D367" s="384">
        <v>261.3</v>
      </c>
      <c r="E367" s="383" t="s">
        <v>27</v>
      </c>
    </row>
    <row r="368" spans="1:5" s="11" customFormat="1" ht="12" customHeight="1">
      <c r="A368" s="381">
        <v>98458</v>
      </c>
      <c r="B368" s="382" t="s">
        <v>2326</v>
      </c>
      <c r="C368" s="383" t="s">
        <v>47</v>
      </c>
      <c r="D368" s="384">
        <v>153.79</v>
      </c>
      <c r="E368" s="383" t="s">
        <v>27</v>
      </c>
    </row>
    <row r="369" spans="1:5" s="11" customFormat="1" ht="12" customHeight="1">
      <c r="A369" s="381">
        <v>98459</v>
      </c>
      <c r="B369" s="382" t="s">
        <v>2327</v>
      </c>
      <c r="C369" s="383" t="s">
        <v>47</v>
      </c>
      <c r="D369" s="384">
        <v>126.52</v>
      </c>
      <c r="E369" s="383" t="s">
        <v>27</v>
      </c>
    </row>
    <row r="370" spans="1:5" s="11" customFormat="1" ht="24" customHeight="1">
      <c r="A370" s="381">
        <v>98460</v>
      </c>
      <c r="B370" s="382" t="s">
        <v>2328</v>
      </c>
      <c r="C370" s="383" t="s">
        <v>47</v>
      </c>
      <c r="D370" s="384">
        <v>198.87</v>
      </c>
      <c r="E370" s="383" t="s">
        <v>27</v>
      </c>
    </row>
    <row r="371" spans="1:5" s="11" customFormat="1" ht="24" customHeight="1">
      <c r="A371" s="381">
        <v>98461</v>
      </c>
      <c r="B371" s="382" t="s">
        <v>2329</v>
      </c>
      <c r="C371" s="383" t="s">
        <v>297</v>
      </c>
      <c r="D371" s="385">
        <v>5673.72</v>
      </c>
      <c r="E371" s="383" t="s">
        <v>27</v>
      </c>
    </row>
    <row r="372" spans="1:5" s="11" customFormat="1" ht="24" customHeight="1">
      <c r="A372" s="381">
        <v>98462</v>
      </c>
      <c r="B372" s="382" t="s">
        <v>2330</v>
      </c>
      <c r="C372" s="383" t="s">
        <v>297</v>
      </c>
      <c r="D372" s="385">
        <v>8631.7099999999991</v>
      </c>
      <c r="E372" s="383" t="s">
        <v>27</v>
      </c>
    </row>
    <row r="373" spans="1:5" s="11" customFormat="1" ht="24" customHeight="1">
      <c r="A373" s="381">
        <v>5631</v>
      </c>
      <c r="B373" s="382" t="s">
        <v>1593</v>
      </c>
      <c r="C373" s="383" t="s">
        <v>446</v>
      </c>
      <c r="D373" s="384">
        <v>215.62</v>
      </c>
      <c r="E373" s="383" t="s">
        <v>2331</v>
      </c>
    </row>
    <row r="374" spans="1:5" s="11" customFormat="1" ht="48" customHeight="1">
      <c r="A374" s="381">
        <v>5678</v>
      </c>
      <c r="B374" s="382" t="s">
        <v>557</v>
      </c>
      <c r="C374" s="383" t="s">
        <v>446</v>
      </c>
      <c r="D374" s="384">
        <v>142.91</v>
      </c>
      <c r="E374" s="383" t="s">
        <v>2331</v>
      </c>
    </row>
    <row r="375" spans="1:5" s="11" customFormat="1" ht="48" customHeight="1">
      <c r="A375" s="381">
        <v>5680</v>
      </c>
      <c r="B375" s="382" t="s">
        <v>2332</v>
      </c>
      <c r="C375" s="383" t="s">
        <v>446</v>
      </c>
      <c r="D375" s="384">
        <v>129.93</v>
      </c>
      <c r="E375" s="383" t="s">
        <v>2331</v>
      </c>
    </row>
    <row r="376" spans="1:5" s="11" customFormat="1" ht="36" customHeight="1">
      <c r="A376" s="381">
        <v>5684</v>
      </c>
      <c r="B376" s="382" t="s">
        <v>2333</v>
      </c>
      <c r="C376" s="383" t="s">
        <v>446</v>
      </c>
      <c r="D376" s="384">
        <v>157.76</v>
      </c>
      <c r="E376" s="383" t="s">
        <v>2331</v>
      </c>
    </row>
    <row r="377" spans="1:5" s="11" customFormat="1" ht="24" customHeight="1">
      <c r="A377" s="381">
        <v>5689</v>
      </c>
      <c r="B377" s="382" t="s">
        <v>2334</v>
      </c>
      <c r="C377" s="383" t="s">
        <v>446</v>
      </c>
      <c r="D377" s="384">
        <v>7.56</v>
      </c>
      <c r="E377" s="383" t="s">
        <v>2331</v>
      </c>
    </row>
    <row r="378" spans="1:5" s="11" customFormat="1" ht="24" customHeight="1">
      <c r="A378" s="381">
        <v>5795</v>
      </c>
      <c r="B378" s="382" t="s">
        <v>1852</v>
      </c>
      <c r="C378" s="383" t="s">
        <v>446</v>
      </c>
      <c r="D378" s="384">
        <v>17.600000000000001</v>
      </c>
      <c r="E378" s="383" t="s">
        <v>2331</v>
      </c>
    </row>
    <row r="379" spans="1:5" s="11" customFormat="1" ht="36" customHeight="1">
      <c r="A379" s="381">
        <v>5811</v>
      </c>
      <c r="B379" s="382" t="s">
        <v>2335</v>
      </c>
      <c r="C379" s="383" t="s">
        <v>446</v>
      </c>
      <c r="D379" s="384">
        <v>207.64</v>
      </c>
      <c r="E379" s="383" t="s">
        <v>2331</v>
      </c>
    </row>
    <row r="380" spans="1:5" s="11" customFormat="1" ht="24" customHeight="1">
      <c r="A380" s="381">
        <v>5823</v>
      </c>
      <c r="B380" s="382" t="s">
        <v>2336</v>
      </c>
      <c r="C380" s="383" t="s">
        <v>446</v>
      </c>
      <c r="D380" s="384">
        <v>164.75</v>
      </c>
      <c r="E380" s="383" t="s">
        <v>2331</v>
      </c>
    </row>
    <row r="381" spans="1:5" s="11" customFormat="1" ht="48" customHeight="1">
      <c r="A381" s="381">
        <v>5824</v>
      </c>
      <c r="B381" s="382" t="s">
        <v>2337</v>
      </c>
      <c r="C381" s="383" t="s">
        <v>446</v>
      </c>
      <c r="D381" s="384">
        <v>225.38</v>
      </c>
      <c r="E381" s="383" t="s">
        <v>2331</v>
      </c>
    </row>
    <row r="382" spans="1:5" s="11" customFormat="1" ht="24" customHeight="1">
      <c r="A382" s="381">
        <v>5835</v>
      </c>
      <c r="B382" s="382" t="s">
        <v>2338</v>
      </c>
      <c r="C382" s="383" t="s">
        <v>446</v>
      </c>
      <c r="D382" s="384">
        <v>410.35</v>
      </c>
      <c r="E382" s="383" t="s">
        <v>2331</v>
      </c>
    </row>
    <row r="383" spans="1:5" s="11" customFormat="1" ht="24" customHeight="1">
      <c r="A383" s="381">
        <v>5839</v>
      </c>
      <c r="B383" s="382" t="s">
        <v>2339</v>
      </c>
      <c r="C383" s="383" t="s">
        <v>446</v>
      </c>
      <c r="D383" s="384">
        <v>11.36</v>
      </c>
      <c r="E383" s="383" t="s">
        <v>2331</v>
      </c>
    </row>
    <row r="384" spans="1:5" s="11" customFormat="1" ht="24" customHeight="1">
      <c r="A384" s="381">
        <v>5843</v>
      </c>
      <c r="B384" s="382" t="s">
        <v>2340</v>
      </c>
      <c r="C384" s="383" t="s">
        <v>446</v>
      </c>
      <c r="D384" s="384">
        <v>181.84</v>
      </c>
      <c r="E384" s="383" t="s">
        <v>2331</v>
      </c>
    </row>
    <row r="385" spans="1:5" s="11" customFormat="1" ht="24" customHeight="1">
      <c r="A385" s="381">
        <v>5847</v>
      </c>
      <c r="B385" s="382" t="s">
        <v>2341</v>
      </c>
      <c r="C385" s="383" t="s">
        <v>446</v>
      </c>
      <c r="D385" s="384">
        <v>274.25</v>
      </c>
      <c r="E385" s="383" t="s">
        <v>2331</v>
      </c>
    </row>
    <row r="386" spans="1:5" s="11" customFormat="1" ht="24" customHeight="1">
      <c r="A386" s="381">
        <v>5851</v>
      </c>
      <c r="B386" s="382" t="s">
        <v>2342</v>
      </c>
      <c r="C386" s="383" t="s">
        <v>446</v>
      </c>
      <c r="D386" s="384">
        <v>259.19</v>
      </c>
      <c r="E386" s="383" t="s">
        <v>2331</v>
      </c>
    </row>
    <row r="387" spans="1:5" s="11" customFormat="1" ht="24" customHeight="1">
      <c r="A387" s="381">
        <v>5855</v>
      </c>
      <c r="B387" s="382" t="s">
        <v>2343</v>
      </c>
      <c r="C387" s="383" t="s">
        <v>446</v>
      </c>
      <c r="D387" s="384">
        <v>696.33</v>
      </c>
      <c r="E387" s="383" t="s">
        <v>2331</v>
      </c>
    </row>
    <row r="388" spans="1:5" s="11" customFormat="1" ht="36" customHeight="1">
      <c r="A388" s="381">
        <v>5863</v>
      </c>
      <c r="B388" s="382" t="s">
        <v>2344</v>
      </c>
      <c r="C388" s="383" t="s">
        <v>446</v>
      </c>
      <c r="D388" s="384">
        <v>21.55</v>
      </c>
      <c r="E388" s="383" t="s">
        <v>2331</v>
      </c>
    </row>
    <row r="389" spans="1:5" s="11" customFormat="1" ht="24" customHeight="1">
      <c r="A389" s="381">
        <v>5867</v>
      </c>
      <c r="B389" s="382" t="s">
        <v>2345</v>
      </c>
      <c r="C389" s="383" t="s">
        <v>446</v>
      </c>
      <c r="D389" s="384">
        <v>153.44999999999999</v>
      </c>
      <c r="E389" s="383" t="s">
        <v>2331</v>
      </c>
    </row>
    <row r="390" spans="1:5" s="11" customFormat="1" ht="48" customHeight="1">
      <c r="A390" s="381">
        <v>5875</v>
      </c>
      <c r="B390" s="382" t="s">
        <v>2346</v>
      </c>
      <c r="C390" s="383" t="s">
        <v>446</v>
      </c>
      <c r="D390" s="384">
        <v>129.13999999999999</v>
      </c>
      <c r="E390" s="383" t="s">
        <v>2331</v>
      </c>
    </row>
    <row r="391" spans="1:5" s="11" customFormat="1" ht="36" customHeight="1">
      <c r="A391" s="381">
        <v>5879</v>
      </c>
      <c r="B391" s="382" t="s">
        <v>2347</v>
      </c>
      <c r="C391" s="383" t="s">
        <v>446</v>
      </c>
      <c r="D391" s="384">
        <v>126.78</v>
      </c>
      <c r="E391" s="383" t="s">
        <v>2331</v>
      </c>
    </row>
    <row r="392" spans="1:5" s="11" customFormat="1" ht="36" customHeight="1">
      <c r="A392" s="381">
        <v>5882</v>
      </c>
      <c r="B392" s="382" t="s">
        <v>2348</v>
      </c>
      <c r="C392" s="383" t="s">
        <v>446</v>
      </c>
      <c r="D392" s="384">
        <v>123.98</v>
      </c>
      <c r="E392" s="383" t="s">
        <v>2331</v>
      </c>
    </row>
    <row r="393" spans="1:5" s="11" customFormat="1" ht="36" customHeight="1">
      <c r="A393" s="381">
        <v>5890</v>
      </c>
      <c r="B393" s="382" t="s">
        <v>2349</v>
      </c>
      <c r="C393" s="383" t="s">
        <v>446</v>
      </c>
      <c r="D393" s="384">
        <v>213.32</v>
      </c>
      <c r="E393" s="383" t="s">
        <v>2331</v>
      </c>
    </row>
    <row r="394" spans="1:5" s="11" customFormat="1" ht="36" customHeight="1">
      <c r="A394" s="381">
        <v>5894</v>
      </c>
      <c r="B394" s="382" t="s">
        <v>2350</v>
      </c>
      <c r="C394" s="383" t="s">
        <v>446</v>
      </c>
      <c r="D394" s="384">
        <v>221.51</v>
      </c>
      <c r="E394" s="383" t="s">
        <v>2331</v>
      </c>
    </row>
    <row r="395" spans="1:5" s="11" customFormat="1" ht="36" customHeight="1">
      <c r="A395" s="381">
        <v>5901</v>
      </c>
      <c r="B395" s="382" t="s">
        <v>2351</v>
      </c>
      <c r="C395" s="383" t="s">
        <v>446</v>
      </c>
      <c r="D395" s="384">
        <v>343.95</v>
      </c>
      <c r="E395" s="383" t="s">
        <v>2331</v>
      </c>
    </row>
    <row r="396" spans="1:5" s="11" customFormat="1" ht="24" customHeight="1">
      <c r="A396" s="381">
        <v>5909</v>
      </c>
      <c r="B396" s="382" t="s">
        <v>2352</v>
      </c>
      <c r="C396" s="383" t="s">
        <v>446</v>
      </c>
      <c r="D396" s="384">
        <v>27.35</v>
      </c>
      <c r="E396" s="383" t="s">
        <v>2331</v>
      </c>
    </row>
    <row r="397" spans="1:5" s="11" customFormat="1" ht="24" customHeight="1">
      <c r="A397" s="381">
        <v>5921</v>
      </c>
      <c r="B397" s="382" t="s">
        <v>2353</v>
      </c>
      <c r="C397" s="383" t="s">
        <v>446</v>
      </c>
      <c r="D397" s="384">
        <v>5.92</v>
      </c>
      <c r="E397" s="383" t="s">
        <v>2331</v>
      </c>
    </row>
    <row r="398" spans="1:5" s="11" customFormat="1" ht="36" customHeight="1">
      <c r="A398" s="381">
        <v>5928</v>
      </c>
      <c r="B398" s="382" t="s">
        <v>445</v>
      </c>
      <c r="C398" s="383" t="s">
        <v>446</v>
      </c>
      <c r="D398" s="384">
        <v>292.7</v>
      </c>
      <c r="E398" s="383" t="s">
        <v>2331</v>
      </c>
    </row>
    <row r="399" spans="1:5" s="11" customFormat="1" ht="24" customHeight="1">
      <c r="A399" s="381">
        <v>5932</v>
      </c>
      <c r="B399" s="382" t="s">
        <v>2354</v>
      </c>
      <c r="C399" s="383" t="s">
        <v>446</v>
      </c>
      <c r="D399" s="384">
        <v>245.26</v>
      </c>
      <c r="E399" s="383" t="s">
        <v>2331</v>
      </c>
    </row>
    <row r="400" spans="1:5" s="11" customFormat="1" ht="24" customHeight="1">
      <c r="A400" s="381">
        <v>5940</v>
      </c>
      <c r="B400" s="382" t="s">
        <v>1846</v>
      </c>
      <c r="C400" s="383" t="s">
        <v>446</v>
      </c>
      <c r="D400" s="384">
        <v>175.44</v>
      </c>
      <c r="E400" s="383" t="s">
        <v>2331</v>
      </c>
    </row>
    <row r="401" spans="1:5" s="11" customFormat="1" ht="24" customHeight="1">
      <c r="A401" s="381">
        <v>5944</v>
      </c>
      <c r="B401" s="382" t="s">
        <v>2355</v>
      </c>
      <c r="C401" s="383" t="s">
        <v>446</v>
      </c>
      <c r="D401" s="384">
        <v>219.94</v>
      </c>
      <c r="E401" s="383" t="s">
        <v>2331</v>
      </c>
    </row>
    <row r="402" spans="1:5" s="11" customFormat="1" ht="24" customHeight="1">
      <c r="A402" s="381">
        <v>5953</v>
      </c>
      <c r="B402" s="382" t="s">
        <v>2356</v>
      </c>
      <c r="C402" s="383" t="s">
        <v>446</v>
      </c>
      <c r="D402" s="384">
        <v>68.97</v>
      </c>
      <c r="E402" s="383" t="s">
        <v>2331</v>
      </c>
    </row>
    <row r="403" spans="1:5" s="11" customFormat="1" ht="36" customHeight="1">
      <c r="A403" s="381">
        <v>6259</v>
      </c>
      <c r="B403" s="382" t="s">
        <v>2357</v>
      </c>
      <c r="C403" s="383" t="s">
        <v>446</v>
      </c>
      <c r="D403" s="384">
        <v>277.06</v>
      </c>
      <c r="E403" s="383" t="s">
        <v>2331</v>
      </c>
    </row>
    <row r="404" spans="1:5" s="11" customFormat="1" ht="36" customHeight="1">
      <c r="A404" s="381">
        <v>6879</v>
      </c>
      <c r="B404" s="382" t="s">
        <v>2358</v>
      </c>
      <c r="C404" s="383" t="s">
        <v>446</v>
      </c>
      <c r="D404" s="384">
        <v>207.2</v>
      </c>
      <c r="E404" s="383" t="s">
        <v>2331</v>
      </c>
    </row>
    <row r="405" spans="1:5" s="11" customFormat="1" ht="24" customHeight="1">
      <c r="A405" s="381">
        <v>7030</v>
      </c>
      <c r="B405" s="382" t="s">
        <v>2359</v>
      </c>
      <c r="C405" s="383" t="s">
        <v>446</v>
      </c>
      <c r="D405" s="384">
        <v>334.8</v>
      </c>
      <c r="E405" s="383" t="s">
        <v>2331</v>
      </c>
    </row>
    <row r="406" spans="1:5" s="11" customFormat="1" ht="36" customHeight="1">
      <c r="A406" s="381">
        <v>7042</v>
      </c>
      <c r="B406" s="382" t="s">
        <v>2360</v>
      </c>
      <c r="C406" s="383" t="s">
        <v>446</v>
      </c>
      <c r="D406" s="384">
        <v>26.72</v>
      </c>
      <c r="E406" s="383" t="s">
        <v>2331</v>
      </c>
    </row>
    <row r="407" spans="1:5" s="11" customFormat="1" ht="36" customHeight="1">
      <c r="A407" s="381">
        <v>7049</v>
      </c>
      <c r="B407" s="382" t="s">
        <v>2361</v>
      </c>
      <c r="C407" s="383" t="s">
        <v>446</v>
      </c>
      <c r="D407" s="384">
        <v>226</v>
      </c>
      <c r="E407" s="383" t="s">
        <v>2331</v>
      </c>
    </row>
    <row r="408" spans="1:5" s="11" customFormat="1" ht="36" customHeight="1">
      <c r="A408" s="381">
        <v>67826</v>
      </c>
      <c r="B408" s="382" t="s">
        <v>1870</v>
      </c>
      <c r="C408" s="383" t="s">
        <v>446</v>
      </c>
      <c r="D408" s="384">
        <v>184.78</v>
      </c>
      <c r="E408" s="383" t="s">
        <v>2331</v>
      </c>
    </row>
    <row r="409" spans="1:5" s="11" customFormat="1" ht="24" customHeight="1">
      <c r="A409" s="381">
        <v>73417</v>
      </c>
      <c r="B409" s="382" t="s">
        <v>2362</v>
      </c>
      <c r="C409" s="383" t="s">
        <v>446</v>
      </c>
      <c r="D409" s="384">
        <v>236.7</v>
      </c>
      <c r="E409" s="383" t="s">
        <v>2331</v>
      </c>
    </row>
    <row r="410" spans="1:5" s="11" customFormat="1" ht="36" customHeight="1">
      <c r="A410" s="381">
        <v>73436</v>
      </c>
      <c r="B410" s="382" t="s">
        <v>2363</v>
      </c>
      <c r="C410" s="383" t="s">
        <v>446</v>
      </c>
      <c r="D410" s="384">
        <v>188.71</v>
      </c>
      <c r="E410" s="383" t="s">
        <v>2331</v>
      </c>
    </row>
    <row r="411" spans="1:5" s="11" customFormat="1" ht="48" customHeight="1">
      <c r="A411" s="381">
        <v>73467</v>
      </c>
      <c r="B411" s="382" t="s">
        <v>2364</v>
      </c>
      <c r="C411" s="383" t="s">
        <v>446</v>
      </c>
      <c r="D411" s="384">
        <v>175.75</v>
      </c>
      <c r="E411" s="383" t="s">
        <v>2331</v>
      </c>
    </row>
    <row r="412" spans="1:5" s="11" customFormat="1" ht="36" customHeight="1">
      <c r="A412" s="381">
        <v>73536</v>
      </c>
      <c r="B412" s="382" t="s">
        <v>2365</v>
      </c>
      <c r="C412" s="383" t="s">
        <v>446</v>
      </c>
      <c r="D412" s="384">
        <v>22.6</v>
      </c>
      <c r="E412" s="383" t="s">
        <v>2331</v>
      </c>
    </row>
    <row r="413" spans="1:5" s="11" customFormat="1" ht="36" customHeight="1">
      <c r="A413" s="381">
        <v>83362</v>
      </c>
      <c r="B413" s="382" t="s">
        <v>2366</v>
      </c>
      <c r="C413" s="383" t="s">
        <v>446</v>
      </c>
      <c r="D413" s="384">
        <v>286.2</v>
      </c>
      <c r="E413" s="383" t="s">
        <v>2331</v>
      </c>
    </row>
    <row r="414" spans="1:5" s="11" customFormat="1" ht="24" customHeight="1">
      <c r="A414" s="381">
        <v>83765</v>
      </c>
      <c r="B414" s="382" t="s">
        <v>2367</v>
      </c>
      <c r="C414" s="383" t="s">
        <v>446</v>
      </c>
      <c r="D414" s="384">
        <v>99.63</v>
      </c>
      <c r="E414" s="383" t="s">
        <v>2331</v>
      </c>
    </row>
    <row r="415" spans="1:5" s="11" customFormat="1" ht="24" customHeight="1">
      <c r="A415" s="381">
        <v>87445</v>
      </c>
      <c r="B415" s="382" t="s">
        <v>2368</v>
      </c>
      <c r="C415" s="383" t="s">
        <v>446</v>
      </c>
      <c r="D415" s="384">
        <v>6.49</v>
      </c>
      <c r="E415" s="383" t="s">
        <v>2331</v>
      </c>
    </row>
    <row r="416" spans="1:5" s="11" customFormat="1" ht="24" customHeight="1">
      <c r="A416" s="381">
        <v>88386</v>
      </c>
      <c r="B416" s="382" t="s">
        <v>2369</v>
      </c>
      <c r="C416" s="383" t="s">
        <v>446</v>
      </c>
      <c r="D416" s="384">
        <v>4.49</v>
      </c>
      <c r="E416" s="383" t="s">
        <v>2331</v>
      </c>
    </row>
    <row r="417" spans="1:5" s="11" customFormat="1" ht="24" customHeight="1">
      <c r="A417" s="381">
        <v>88393</v>
      </c>
      <c r="B417" s="382" t="s">
        <v>2370</v>
      </c>
      <c r="C417" s="383" t="s">
        <v>446</v>
      </c>
      <c r="D417" s="384">
        <v>6.08</v>
      </c>
      <c r="E417" s="383" t="s">
        <v>2331</v>
      </c>
    </row>
    <row r="418" spans="1:5" s="11" customFormat="1" ht="24" customHeight="1">
      <c r="A418" s="381">
        <v>88399</v>
      </c>
      <c r="B418" s="382" t="s">
        <v>2371</v>
      </c>
      <c r="C418" s="383" t="s">
        <v>446</v>
      </c>
      <c r="D418" s="384">
        <v>3.45</v>
      </c>
      <c r="E418" s="383" t="s">
        <v>2331</v>
      </c>
    </row>
    <row r="419" spans="1:5" s="11" customFormat="1" ht="24" customHeight="1">
      <c r="A419" s="381">
        <v>88418</v>
      </c>
      <c r="B419" s="382" t="s">
        <v>2372</v>
      </c>
      <c r="C419" s="383" t="s">
        <v>446</v>
      </c>
      <c r="D419" s="384">
        <v>15.23</v>
      </c>
      <c r="E419" s="383" t="s">
        <v>2331</v>
      </c>
    </row>
    <row r="420" spans="1:5" s="11" customFormat="1" ht="24" customHeight="1">
      <c r="A420" s="381">
        <v>88433</v>
      </c>
      <c r="B420" s="382" t="s">
        <v>2373</v>
      </c>
      <c r="C420" s="383" t="s">
        <v>446</v>
      </c>
      <c r="D420" s="384">
        <v>19.940000000000001</v>
      </c>
      <c r="E420" s="383" t="s">
        <v>2331</v>
      </c>
    </row>
    <row r="421" spans="1:5" s="11" customFormat="1" ht="36" customHeight="1">
      <c r="A421" s="381">
        <v>88830</v>
      </c>
      <c r="B421" s="382" t="s">
        <v>636</v>
      </c>
      <c r="C421" s="383" t="s">
        <v>446</v>
      </c>
      <c r="D421" s="384">
        <v>1.73</v>
      </c>
      <c r="E421" s="383" t="s">
        <v>2331</v>
      </c>
    </row>
    <row r="422" spans="1:5" s="11" customFormat="1" ht="24" customHeight="1">
      <c r="A422" s="381">
        <v>88843</v>
      </c>
      <c r="B422" s="382" t="s">
        <v>2374</v>
      </c>
      <c r="C422" s="383" t="s">
        <v>446</v>
      </c>
      <c r="D422" s="384">
        <v>215.59</v>
      </c>
      <c r="E422" s="383" t="s">
        <v>2331</v>
      </c>
    </row>
    <row r="423" spans="1:5" s="11" customFormat="1" ht="24" customHeight="1">
      <c r="A423" s="381">
        <v>88907</v>
      </c>
      <c r="B423" s="382" t="s">
        <v>1603</v>
      </c>
      <c r="C423" s="383" t="s">
        <v>446</v>
      </c>
      <c r="D423" s="384">
        <v>260.63</v>
      </c>
      <c r="E423" s="383" t="s">
        <v>2331</v>
      </c>
    </row>
    <row r="424" spans="1:5" s="11" customFormat="1" ht="36" customHeight="1">
      <c r="A424" s="381">
        <v>89021</v>
      </c>
      <c r="B424" s="382" t="s">
        <v>2375</v>
      </c>
      <c r="C424" s="383" t="s">
        <v>446</v>
      </c>
      <c r="D424" s="384">
        <v>2.16</v>
      </c>
      <c r="E424" s="383" t="s">
        <v>2331</v>
      </c>
    </row>
    <row r="425" spans="1:5" s="11" customFormat="1" ht="24" customHeight="1">
      <c r="A425" s="381">
        <v>89028</v>
      </c>
      <c r="B425" s="382" t="s">
        <v>2376</v>
      </c>
      <c r="C425" s="383" t="s">
        <v>446</v>
      </c>
      <c r="D425" s="384">
        <v>310.74</v>
      </c>
      <c r="E425" s="383" t="s">
        <v>2331</v>
      </c>
    </row>
    <row r="426" spans="1:5" s="11" customFormat="1" ht="24" customHeight="1">
      <c r="A426" s="381">
        <v>89032</v>
      </c>
      <c r="B426" s="382" t="s">
        <v>2377</v>
      </c>
      <c r="C426" s="383" t="s">
        <v>446</v>
      </c>
      <c r="D426" s="384">
        <v>191.31</v>
      </c>
      <c r="E426" s="383" t="s">
        <v>2331</v>
      </c>
    </row>
    <row r="427" spans="1:5" s="11" customFormat="1" ht="24" customHeight="1">
      <c r="A427" s="381">
        <v>89035</v>
      </c>
      <c r="B427" s="382" t="s">
        <v>2378</v>
      </c>
      <c r="C427" s="383" t="s">
        <v>446</v>
      </c>
      <c r="D427" s="384">
        <v>133.35</v>
      </c>
      <c r="E427" s="383" t="s">
        <v>2331</v>
      </c>
    </row>
    <row r="428" spans="1:5" s="11" customFormat="1" ht="36" customHeight="1">
      <c r="A428" s="381">
        <v>89225</v>
      </c>
      <c r="B428" s="382" t="s">
        <v>654</v>
      </c>
      <c r="C428" s="383" t="s">
        <v>446</v>
      </c>
      <c r="D428" s="384">
        <v>5.21</v>
      </c>
      <c r="E428" s="383" t="s">
        <v>2331</v>
      </c>
    </row>
    <row r="429" spans="1:5" s="11" customFormat="1" ht="24" customHeight="1">
      <c r="A429" s="381">
        <v>89234</v>
      </c>
      <c r="B429" s="382" t="s">
        <v>2379</v>
      </c>
      <c r="C429" s="383" t="s">
        <v>446</v>
      </c>
      <c r="D429" s="384">
        <v>640.42999999999995</v>
      </c>
      <c r="E429" s="383" t="s">
        <v>2331</v>
      </c>
    </row>
    <row r="430" spans="1:5" s="11" customFormat="1" ht="24" customHeight="1">
      <c r="A430" s="381">
        <v>89242</v>
      </c>
      <c r="B430" s="382" t="s">
        <v>2380</v>
      </c>
      <c r="C430" s="383" t="s">
        <v>446</v>
      </c>
      <c r="D430" s="385">
        <v>1534.96</v>
      </c>
      <c r="E430" s="383" t="s">
        <v>2331</v>
      </c>
    </row>
    <row r="431" spans="1:5" s="11" customFormat="1" ht="24" customHeight="1">
      <c r="A431" s="381">
        <v>89250</v>
      </c>
      <c r="B431" s="382" t="s">
        <v>2381</v>
      </c>
      <c r="C431" s="383" t="s">
        <v>446</v>
      </c>
      <c r="D431" s="385">
        <v>1327.12</v>
      </c>
      <c r="E431" s="383" t="s">
        <v>2331</v>
      </c>
    </row>
    <row r="432" spans="1:5" s="11" customFormat="1" ht="24" customHeight="1">
      <c r="A432" s="381">
        <v>89257</v>
      </c>
      <c r="B432" s="382" t="s">
        <v>2382</v>
      </c>
      <c r="C432" s="383" t="s">
        <v>446</v>
      </c>
      <c r="D432" s="384">
        <v>354.78</v>
      </c>
      <c r="E432" s="383" t="s">
        <v>2331</v>
      </c>
    </row>
    <row r="433" spans="1:5" s="11" customFormat="1" ht="36" customHeight="1">
      <c r="A433" s="381">
        <v>89272</v>
      </c>
      <c r="B433" s="382" t="s">
        <v>2383</v>
      </c>
      <c r="C433" s="383" t="s">
        <v>446</v>
      </c>
      <c r="D433" s="384">
        <v>208.04</v>
      </c>
      <c r="E433" s="383" t="s">
        <v>2331</v>
      </c>
    </row>
    <row r="434" spans="1:5" s="11" customFormat="1" ht="24" customHeight="1">
      <c r="A434" s="381">
        <v>89278</v>
      </c>
      <c r="B434" s="382" t="s">
        <v>2384</v>
      </c>
      <c r="C434" s="383" t="s">
        <v>446</v>
      </c>
      <c r="D434" s="384">
        <v>14.96</v>
      </c>
      <c r="E434" s="383" t="s">
        <v>2331</v>
      </c>
    </row>
    <row r="435" spans="1:5" s="11" customFormat="1" ht="24" customHeight="1">
      <c r="A435" s="381">
        <v>89843</v>
      </c>
      <c r="B435" s="382" t="s">
        <v>2385</v>
      </c>
      <c r="C435" s="383" t="s">
        <v>446</v>
      </c>
      <c r="D435" s="384">
        <v>211.7</v>
      </c>
      <c r="E435" s="383" t="s">
        <v>2331</v>
      </c>
    </row>
    <row r="436" spans="1:5" s="11" customFormat="1" ht="36" customHeight="1">
      <c r="A436" s="381">
        <v>89876</v>
      </c>
      <c r="B436" s="382" t="s">
        <v>2386</v>
      </c>
      <c r="C436" s="383" t="s">
        <v>446</v>
      </c>
      <c r="D436" s="384">
        <v>335.42</v>
      </c>
      <c r="E436" s="383" t="s">
        <v>2331</v>
      </c>
    </row>
    <row r="437" spans="1:5" s="11" customFormat="1" ht="36" customHeight="1">
      <c r="A437" s="381">
        <v>89883</v>
      </c>
      <c r="B437" s="382" t="s">
        <v>2387</v>
      </c>
      <c r="C437" s="383" t="s">
        <v>446</v>
      </c>
      <c r="D437" s="384">
        <v>376.31</v>
      </c>
      <c r="E437" s="383" t="s">
        <v>2331</v>
      </c>
    </row>
    <row r="438" spans="1:5" s="11" customFormat="1" ht="24" customHeight="1">
      <c r="A438" s="381">
        <v>90586</v>
      </c>
      <c r="B438" s="382" t="s">
        <v>632</v>
      </c>
      <c r="C438" s="383" t="s">
        <v>446</v>
      </c>
      <c r="D438" s="384">
        <v>1.33</v>
      </c>
      <c r="E438" s="383" t="s">
        <v>2331</v>
      </c>
    </row>
    <row r="439" spans="1:5" s="11" customFormat="1" ht="24" customHeight="1">
      <c r="A439" s="381">
        <v>90625</v>
      </c>
      <c r="B439" s="382" t="s">
        <v>2388</v>
      </c>
      <c r="C439" s="383" t="s">
        <v>446</v>
      </c>
      <c r="D439" s="384">
        <v>6.83</v>
      </c>
      <c r="E439" s="383" t="s">
        <v>2331</v>
      </c>
    </row>
    <row r="440" spans="1:5" s="11" customFormat="1" ht="24" customHeight="1">
      <c r="A440" s="381">
        <v>90631</v>
      </c>
      <c r="B440" s="382" t="s">
        <v>2389</v>
      </c>
      <c r="C440" s="383" t="s">
        <v>446</v>
      </c>
      <c r="D440" s="384">
        <v>132.43</v>
      </c>
      <c r="E440" s="383" t="s">
        <v>2331</v>
      </c>
    </row>
    <row r="441" spans="1:5" s="11" customFormat="1" ht="36" customHeight="1">
      <c r="A441" s="381">
        <v>90637</v>
      </c>
      <c r="B441" s="382" t="s">
        <v>2390</v>
      </c>
      <c r="C441" s="383" t="s">
        <v>446</v>
      </c>
      <c r="D441" s="384">
        <v>15</v>
      </c>
      <c r="E441" s="383" t="s">
        <v>2331</v>
      </c>
    </row>
    <row r="442" spans="1:5" s="11" customFormat="1" ht="24" customHeight="1">
      <c r="A442" s="381">
        <v>90643</v>
      </c>
      <c r="B442" s="382" t="s">
        <v>2391</v>
      </c>
      <c r="C442" s="383" t="s">
        <v>446</v>
      </c>
      <c r="D442" s="384">
        <v>31.39</v>
      </c>
      <c r="E442" s="383" t="s">
        <v>2331</v>
      </c>
    </row>
    <row r="443" spans="1:5" s="11" customFormat="1" ht="36" customHeight="1">
      <c r="A443" s="381">
        <v>90650</v>
      </c>
      <c r="B443" s="382" t="s">
        <v>2392</v>
      </c>
      <c r="C443" s="383" t="s">
        <v>446</v>
      </c>
      <c r="D443" s="384">
        <v>9.56</v>
      </c>
      <c r="E443" s="383" t="s">
        <v>2331</v>
      </c>
    </row>
    <row r="444" spans="1:5" s="11" customFormat="1" ht="24" customHeight="1">
      <c r="A444" s="381">
        <v>90656</v>
      </c>
      <c r="B444" s="382" t="s">
        <v>2393</v>
      </c>
      <c r="C444" s="383" t="s">
        <v>446</v>
      </c>
      <c r="D444" s="384">
        <v>14.84</v>
      </c>
      <c r="E444" s="383" t="s">
        <v>2331</v>
      </c>
    </row>
    <row r="445" spans="1:5" s="11" customFormat="1" ht="24" customHeight="1">
      <c r="A445" s="381">
        <v>90662</v>
      </c>
      <c r="B445" s="382" t="s">
        <v>2394</v>
      </c>
      <c r="C445" s="383" t="s">
        <v>446</v>
      </c>
      <c r="D445" s="384">
        <v>15.55</v>
      </c>
      <c r="E445" s="383" t="s">
        <v>2331</v>
      </c>
    </row>
    <row r="446" spans="1:5" s="11" customFormat="1" ht="36" customHeight="1">
      <c r="A446" s="381">
        <v>90668</v>
      </c>
      <c r="B446" s="382" t="s">
        <v>2395</v>
      </c>
      <c r="C446" s="383" t="s">
        <v>446</v>
      </c>
      <c r="D446" s="384">
        <v>31.45</v>
      </c>
      <c r="E446" s="383" t="s">
        <v>2331</v>
      </c>
    </row>
    <row r="447" spans="1:5" s="11" customFormat="1" ht="48" customHeight="1">
      <c r="A447" s="381">
        <v>90674</v>
      </c>
      <c r="B447" s="382" t="s">
        <v>2396</v>
      </c>
      <c r="C447" s="383" t="s">
        <v>446</v>
      </c>
      <c r="D447" s="384">
        <v>698.41</v>
      </c>
      <c r="E447" s="383" t="s">
        <v>2331</v>
      </c>
    </row>
    <row r="448" spans="1:5" s="11" customFormat="1" ht="48" customHeight="1">
      <c r="A448" s="381">
        <v>90680</v>
      </c>
      <c r="B448" s="382" t="s">
        <v>2397</v>
      </c>
      <c r="C448" s="383" t="s">
        <v>446</v>
      </c>
      <c r="D448" s="384">
        <v>411.13</v>
      </c>
      <c r="E448" s="383" t="s">
        <v>2331</v>
      </c>
    </row>
    <row r="449" spans="1:5" s="11" customFormat="1" ht="24" customHeight="1">
      <c r="A449" s="381">
        <v>90686</v>
      </c>
      <c r="B449" s="382" t="s">
        <v>2398</v>
      </c>
      <c r="C449" s="383" t="s">
        <v>446</v>
      </c>
      <c r="D449" s="384">
        <v>153.51</v>
      </c>
      <c r="E449" s="383" t="s">
        <v>2331</v>
      </c>
    </row>
    <row r="450" spans="1:5" s="11" customFormat="1" ht="24" customHeight="1">
      <c r="A450" s="381">
        <v>90692</v>
      </c>
      <c r="B450" s="382" t="s">
        <v>2399</v>
      </c>
      <c r="C450" s="383" t="s">
        <v>446</v>
      </c>
      <c r="D450" s="384">
        <v>113.49</v>
      </c>
      <c r="E450" s="383" t="s">
        <v>2331</v>
      </c>
    </row>
    <row r="451" spans="1:5" s="11" customFormat="1" ht="24" customHeight="1">
      <c r="A451" s="381">
        <v>90964</v>
      </c>
      <c r="B451" s="382" t="s">
        <v>2400</v>
      </c>
      <c r="C451" s="383" t="s">
        <v>446</v>
      </c>
      <c r="D451" s="384">
        <v>31.36</v>
      </c>
      <c r="E451" s="383" t="s">
        <v>2331</v>
      </c>
    </row>
    <row r="452" spans="1:5" s="11" customFormat="1" ht="24" customHeight="1">
      <c r="A452" s="381">
        <v>90972</v>
      </c>
      <c r="B452" s="382" t="s">
        <v>2401</v>
      </c>
      <c r="C452" s="383" t="s">
        <v>446</v>
      </c>
      <c r="D452" s="384">
        <v>89.15</v>
      </c>
      <c r="E452" s="383" t="s">
        <v>2331</v>
      </c>
    </row>
    <row r="453" spans="1:5" s="11" customFormat="1" ht="24" customHeight="1">
      <c r="A453" s="381">
        <v>90979</v>
      </c>
      <c r="B453" s="382" t="s">
        <v>2402</v>
      </c>
      <c r="C453" s="383" t="s">
        <v>446</v>
      </c>
      <c r="D453" s="384">
        <v>230.63</v>
      </c>
      <c r="E453" s="383" t="s">
        <v>2331</v>
      </c>
    </row>
    <row r="454" spans="1:5" s="11" customFormat="1" ht="24" customHeight="1">
      <c r="A454" s="381">
        <v>90991</v>
      </c>
      <c r="B454" s="382" t="s">
        <v>2403</v>
      </c>
      <c r="C454" s="383" t="s">
        <v>446</v>
      </c>
      <c r="D454" s="384">
        <v>209.65</v>
      </c>
      <c r="E454" s="383" t="s">
        <v>2331</v>
      </c>
    </row>
    <row r="455" spans="1:5" s="11" customFormat="1" ht="24" customHeight="1">
      <c r="A455" s="381">
        <v>90999</v>
      </c>
      <c r="B455" s="382" t="s">
        <v>2404</v>
      </c>
      <c r="C455" s="383" t="s">
        <v>446</v>
      </c>
      <c r="D455" s="384">
        <v>118.96</v>
      </c>
      <c r="E455" s="383" t="s">
        <v>2331</v>
      </c>
    </row>
    <row r="456" spans="1:5" s="11" customFormat="1" ht="36" customHeight="1">
      <c r="A456" s="381">
        <v>91031</v>
      </c>
      <c r="B456" s="382" t="s">
        <v>2405</v>
      </c>
      <c r="C456" s="383" t="s">
        <v>446</v>
      </c>
      <c r="D456" s="384">
        <v>274.47000000000003</v>
      </c>
      <c r="E456" s="383" t="s">
        <v>2331</v>
      </c>
    </row>
    <row r="457" spans="1:5" s="11" customFormat="1" ht="24" customHeight="1">
      <c r="A457" s="381">
        <v>91277</v>
      </c>
      <c r="B457" s="382" t="s">
        <v>680</v>
      </c>
      <c r="C457" s="383" t="s">
        <v>446</v>
      </c>
      <c r="D457" s="384">
        <v>10.4</v>
      </c>
      <c r="E457" s="383" t="s">
        <v>2331</v>
      </c>
    </row>
    <row r="458" spans="1:5" s="11" customFormat="1" ht="36" customHeight="1">
      <c r="A458" s="381">
        <v>91283</v>
      </c>
      <c r="B458" s="382" t="s">
        <v>1661</v>
      </c>
      <c r="C458" s="383" t="s">
        <v>446</v>
      </c>
      <c r="D458" s="384">
        <v>11.08</v>
      </c>
      <c r="E458" s="383" t="s">
        <v>2331</v>
      </c>
    </row>
    <row r="459" spans="1:5" s="11" customFormat="1" ht="36" customHeight="1">
      <c r="A459" s="381">
        <v>91386</v>
      </c>
      <c r="B459" s="382" t="s">
        <v>2406</v>
      </c>
      <c r="C459" s="383" t="s">
        <v>446</v>
      </c>
      <c r="D459" s="384">
        <v>278.75</v>
      </c>
      <c r="E459" s="383" t="s">
        <v>2331</v>
      </c>
    </row>
    <row r="460" spans="1:5" s="11" customFormat="1" ht="24" customHeight="1">
      <c r="A460" s="381">
        <v>91533</v>
      </c>
      <c r="B460" s="382" t="s">
        <v>1609</v>
      </c>
      <c r="C460" s="383" t="s">
        <v>446</v>
      </c>
      <c r="D460" s="384">
        <v>24</v>
      </c>
      <c r="E460" s="383" t="s">
        <v>2331</v>
      </c>
    </row>
    <row r="461" spans="1:5" s="11" customFormat="1" ht="36" customHeight="1">
      <c r="A461" s="381">
        <v>91634</v>
      </c>
      <c r="B461" s="382" t="s">
        <v>2407</v>
      </c>
      <c r="C461" s="383" t="s">
        <v>446</v>
      </c>
      <c r="D461" s="384">
        <v>246.61</v>
      </c>
      <c r="E461" s="383" t="s">
        <v>2331</v>
      </c>
    </row>
    <row r="462" spans="1:5" s="11" customFormat="1" ht="36" customHeight="1">
      <c r="A462" s="381">
        <v>91645</v>
      </c>
      <c r="B462" s="382" t="s">
        <v>2408</v>
      </c>
      <c r="C462" s="383" t="s">
        <v>446</v>
      </c>
      <c r="D462" s="384">
        <v>503.99</v>
      </c>
      <c r="E462" s="383" t="s">
        <v>2331</v>
      </c>
    </row>
    <row r="463" spans="1:5" s="11" customFormat="1" ht="24" customHeight="1">
      <c r="A463" s="381">
        <v>91692</v>
      </c>
      <c r="B463" s="382" t="s">
        <v>468</v>
      </c>
      <c r="C463" s="383" t="s">
        <v>446</v>
      </c>
      <c r="D463" s="384">
        <v>16.77</v>
      </c>
      <c r="E463" s="383" t="s">
        <v>2331</v>
      </c>
    </row>
    <row r="464" spans="1:5" s="11" customFormat="1" ht="24" customHeight="1">
      <c r="A464" s="381">
        <v>92043</v>
      </c>
      <c r="B464" s="382" t="s">
        <v>2409</v>
      </c>
      <c r="C464" s="383" t="s">
        <v>446</v>
      </c>
      <c r="D464" s="384">
        <v>13.31</v>
      </c>
      <c r="E464" s="383" t="s">
        <v>2331</v>
      </c>
    </row>
    <row r="465" spans="1:5" s="11" customFormat="1" ht="48" customHeight="1">
      <c r="A465" s="381">
        <v>92106</v>
      </c>
      <c r="B465" s="382" t="s">
        <v>2410</v>
      </c>
      <c r="C465" s="383" t="s">
        <v>446</v>
      </c>
      <c r="D465" s="384">
        <v>365.97</v>
      </c>
      <c r="E465" s="383" t="s">
        <v>2331</v>
      </c>
    </row>
    <row r="466" spans="1:5" s="11" customFormat="1" ht="24" customHeight="1">
      <c r="A466" s="381">
        <v>92112</v>
      </c>
      <c r="B466" s="382" t="s">
        <v>2411</v>
      </c>
      <c r="C466" s="383" t="s">
        <v>446</v>
      </c>
      <c r="D466" s="384">
        <v>2.99</v>
      </c>
      <c r="E466" s="383" t="s">
        <v>2331</v>
      </c>
    </row>
    <row r="467" spans="1:5" s="11" customFormat="1" ht="12" customHeight="1">
      <c r="A467" s="381">
        <v>92118</v>
      </c>
      <c r="B467" s="382" t="s">
        <v>2412</v>
      </c>
      <c r="C467" s="383" t="s">
        <v>446</v>
      </c>
      <c r="D467" s="384">
        <v>0.28000000000000003</v>
      </c>
      <c r="E467" s="383" t="s">
        <v>2331</v>
      </c>
    </row>
    <row r="468" spans="1:5" s="11" customFormat="1" ht="24" customHeight="1">
      <c r="A468" s="381">
        <v>92138</v>
      </c>
      <c r="B468" s="382" t="s">
        <v>2413</v>
      </c>
      <c r="C468" s="383" t="s">
        <v>446</v>
      </c>
      <c r="D468" s="384">
        <v>89.36</v>
      </c>
      <c r="E468" s="383" t="s">
        <v>2331</v>
      </c>
    </row>
    <row r="469" spans="1:5" s="11" customFormat="1" ht="24" customHeight="1">
      <c r="A469" s="381">
        <v>92145</v>
      </c>
      <c r="B469" s="382" t="s">
        <v>2414</v>
      </c>
      <c r="C469" s="383" t="s">
        <v>446</v>
      </c>
      <c r="D469" s="384">
        <v>67.97</v>
      </c>
      <c r="E469" s="383" t="s">
        <v>2331</v>
      </c>
    </row>
    <row r="470" spans="1:5" s="11" customFormat="1" ht="36" customHeight="1">
      <c r="A470" s="381">
        <v>92242</v>
      </c>
      <c r="B470" s="382" t="s">
        <v>2415</v>
      </c>
      <c r="C470" s="383" t="s">
        <v>446</v>
      </c>
      <c r="D470" s="384">
        <v>444.92</v>
      </c>
      <c r="E470" s="383" t="s">
        <v>2331</v>
      </c>
    </row>
    <row r="471" spans="1:5" s="11" customFormat="1" ht="24" customHeight="1">
      <c r="A471" s="381">
        <v>92716</v>
      </c>
      <c r="B471" s="382" t="s">
        <v>1861</v>
      </c>
      <c r="C471" s="383" t="s">
        <v>446</v>
      </c>
      <c r="D471" s="384">
        <v>24.93</v>
      </c>
      <c r="E471" s="383" t="s">
        <v>2331</v>
      </c>
    </row>
    <row r="472" spans="1:5" s="11" customFormat="1" ht="24" customHeight="1">
      <c r="A472" s="381">
        <v>92960</v>
      </c>
      <c r="B472" s="382" t="s">
        <v>2416</v>
      </c>
      <c r="C472" s="383" t="s">
        <v>446</v>
      </c>
      <c r="D472" s="384">
        <v>21.7</v>
      </c>
      <c r="E472" s="383" t="s">
        <v>2331</v>
      </c>
    </row>
    <row r="473" spans="1:5" s="11" customFormat="1" ht="24" customHeight="1">
      <c r="A473" s="381">
        <v>92966</v>
      </c>
      <c r="B473" s="382" t="s">
        <v>2417</v>
      </c>
      <c r="C473" s="383" t="s">
        <v>446</v>
      </c>
      <c r="D473" s="384">
        <v>17.71</v>
      </c>
      <c r="E473" s="383" t="s">
        <v>2331</v>
      </c>
    </row>
    <row r="474" spans="1:5" s="11" customFormat="1" ht="48" customHeight="1">
      <c r="A474" s="381">
        <v>93224</v>
      </c>
      <c r="B474" s="382" t="s">
        <v>2418</v>
      </c>
      <c r="C474" s="383" t="s">
        <v>446</v>
      </c>
      <c r="D474" s="385">
        <v>1039.68</v>
      </c>
      <c r="E474" s="383" t="s">
        <v>2331</v>
      </c>
    </row>
    <row r="475" spans="1:5" s="11" customFormat="1" ht="24" customHeight="1">
      <c r="A475" s="381">
        <v>93233</v>
      </c>
      <c r="B475" s="382" t="s">
        <v>2419</v>
      </c>
      <c r="C475" s="383" t="s">
        <v>446</v>
      </c>
      <c r="D475" s="384">
        <v>9.99</v>
      </c>
      <c r="E475" s="383" t="s">
        <v>2331</v>
      </c>
    </row>
    <row r="476" spans="1:5" s="11" customFormat="1" ht="24" customHeight="1">
      <c r="A476" s="381">
        <v>93272</v>
      </c>
      <c r="B476" s="382" t="s">
        <v>2420</v>
      </c>
      <c r="C476" s="383" t="s">
        <v>446</v>
      </c>
      <c r="D476" s="384">
        <v>133.63</v>
      </c>
      <c r="E476" s="383" t="s">
        <v>2331</v>
      </c>
    </row>
    <row r="477" spans="1:5" s="11" customFormat="1" ht="24" customHeight="1">
      <c r="A477" s="381">
        <v>93281</v>
      </c>
      <c r="B477" s="382" t="s">
        <v>488</v>
      </c>
      <c r="C477" s="383" t="s">
        <v>446</v>
      </c>
      <c r="D477" s="384">
        <v>15.5</v>
      </c>
      <c r="E477" s="383" t="s">
        <v>2331</v>
      </c>
    </row>
    <row r="478" spans="1:5" s="11" customFormat="1" ht="24" customHeight="1">
      <c r="A478" s="381">
        <v>93287</v>
      </c>
      <c r="B478" s="382" t="s">
        <v>1858</v>
      </c>
      <c r="C478" s="383" t="s">
        <v>446</v>
      </c>
      <c r="D478" s="384">
        <v>314.20999999999998</v>
      </c>
      <c r="E478" s="383" t="s">
        <v>2331</v>
      </c>
    </row>
    <row r="479" spans="1:5" s="11" customFormat="1" ht="36" customHeight="1">
      <c r="A479" s="381">
        <v>93402</v>
      </c>
      <c r="B479" s="382" t="s">
        <v>2421</v>
      </c>
      <c r="C479" s="383" t="s">
        <v>446</v>
      </c>
      <c r="D479" s="384">
        <v>287.27999999999997</v>
      </c>
      <c r="E479" s="383" t="s">
        <v>2331</v>
      </c>
    </row>
    <row r="480" spans="1:5" s="11" customFormat="1" ht="48" customHeight="1">
      <c r="A480" s="381">
        <v>93408</v>
      </c>
      <c r="B480" s="382" t="s">
        <v>2422</v>
      </c>
      <c r="C480" s="383" t="s">
        <v>446</v>
      </c>
      <c r="D480" s="384">
        <v>91.24</v>
      </c>
      <c r="E480" s="383" t="s">
        <v>2331</v>
      </c>
    </row>
    <row r="481" spans="1:5" s="11" customFormat="1" ht="24" customHeight="1">
      <c r="A481" s="381">
        <v>93415</v>
      </c>
      <c r="B481" s="382" t="s">
        <v>2423</v>
      </c>
      <c r="C481" s="383" t="s">
        <v>446</v>
      </c>
      <c r="D481" s="384">
        <v>16.46</v>
      </c>
      <c r="E481" s="383" t="s">
        <v>2331</v>
      </c>
    </row>
    <row r="482" spans="1:5" s="11" customFormat="1" ht="24" customHeight="1">
      <c r="A482" s="381">
        <v>93421</v>
      </c>
      <c r="B482" s="382" t="s">
        <v>2424</v>
      </c>
      <c r="C482" s="383" t="s">
        <v>446</v>
      </c>
      <c r="D482" s="384">
        <v>92.66</v>
      </c>
      <c r="E482" s="383" t="s">
        <v>2331</v>
      </c>
    </row>
    <row r="483" spans="1:5" s="11" customFormat="1" ht="24" customHeight="1">
      <c r="A483" s="381">
        <v>93427</v>
      </c>
      <c r="B483" s="382" t="s">
        <v>2425</v>
      </c>
      <c r="C483" s="383" t="s">
        <v>446</v>
      </c>
      <c r="D483" s="384">
        <v>213.86</v>
      </c>
      <c r="E483" s="383" t="s">
        <v>2331</v>
      </c>
    </row>
    <row r="484" spans="1:5" s="11" customFormat="1" ht="24" customHeight="1">
      <c r="A484" s="381">
        <v>93433</v>
      </c>
      <c r="B484" s="382" t="s">
        <v>2426</v>
      </c>
      <c r="C484" s="383" t="s">
        <v>446</v>
      </c>
      <c r="D484" s="385">
        <v>4004.23</v>
      </c>
      <c r="E484" s="383" t="s">
        <v>2331</v>
      </c>
    </row>
    <row r="485" spans="1:5" s="11" customFormat="1" ht="24" customHeight="1">
      <c r="A485" s="381">
        <v>93439</v>
      </c>
      <c r="B485" s="382" t="s">
        <v>2427</v>
      </c>
      <c r="C485" s="383" t="s">
        <v>446</v>
      </c>
      <c r="D485" s="384">
        <v>124.6</v>
      </c>
      <c r="E485" s="383" t="s">
        <v>2331</v>
      </c>
    </row>
    <row r="486" spans="1:5" s="11" customFormat="1" ht="24" customHeight="1">
      <c r="A486" s="381">
        <v>95121</v>
      </c>
      <c r="B486" s="382" t="s">
        <v>2428</v>
      </c>
      <c r="C486" s="383" t="s">
        <v>446</v>
      </c>
      <c r="D486" s="384">
        <v>262.95999999999998</v>
      </c>
      <c r="E486" s="383" t="s">
        <v>2331</v>
      </c>
    </row>
    <row r="487" spans="1:5" s="11" customFormat="1" ht="24" customHeight="1">
      <c r="A487" s="381">
        <v>95127</v>
      </c>
      <c r="B487" s="382" t="s">
        <v>2429</v>
      </c>
      <c r="C487" s="383" t="s">
        <v>446</v>
      </c>
      <c r="D487" s="384">
        <v>244.58</v>
      </c>
      <c r="E487" s="383" t="s">
        <v>2331</v>
      </c>
    </row>
    <row r="488" spans="1:5" s="11" customFormat="1" ht="24" customHeight="1">
      <c r="A488" s="381">
        <v>95133</v>
      </c>
      <c r="B488" s="382" t="s">
        <v>2430</v>
      </c>
      <c r="C488" s="383" t="s">
        <v>446</v>
      </c>
      <c r="D488" s="384">
        <v>179.67</v>
      </c>
      <c r="E488" s="383" t="s">
        <v>2331</v>
      </c>
    </row>
    <row r="489" spans="1:5" s="11" customFormat="1" ht="24" customHeight="1">
      <c r="A489" s="381">
        <v>95139</v>
      </c>
      <c r="B489" s="382" t="s">
        <v>2431</v>
      </c>
      <c r="C489" s="383" t="s">
        <v>446</v>
      </c>
      <c r="D489" s="384">
        <v>0.05</v>
      </c>
      <c r="E489" s="383" t="s">
        <v>2331</v>
      </c>
    </row>
    <row r="490" spans="1:5" s="11" customFormat="1" ht="24" customHeight="1">
      <c r="A490" s="381">
        <v>95212</v>
      </c>
      <c r="B490" s="382" t="s">
        <v>2432</v>
      </c>
      <c r="C490" s="383" t="s">
        <v>446</v>
      </c>
      <c r="D490" s="384">
        <v>146.88</v>
      </c>
      <c r="E490" s="383" t="s">
        <v>2331</v>
      </c>
    </row>
    <row r="491" spans="1:5" s="11" customFormat="1" ht="12" customHeight="1">
      <c r="A491" s="381">
        <v>95258</v>
      </c>
      <c r="B491" s="382" t="s">
        <v>2433</v>
      </c>
      <c r="C491" s="383" t="s">
        <v>446</v>
      </c>
      <c r="D491" s="384">
        <v>17.22</v>
      </c>
      <c r="E491" s="383" t="s">
        <v>2331</v>
      </c>
    </row>
    <row r="492" spans="1:5" s="11" customFormat="1" ht="24" customHeight="1">
      <c r="A492" s="381">
        <v>95264</v>
      </c>
      <c r="B492" s="382" t="s">
        <v>2434</v>
      </c>
      <c r="C492" s="383" t="s">
        <v>446</v>
      </c>
      <c r="D492" s="384">
        <v>7.05</v>
      </c>
      <c r="E492" s="383" t="s">
        <v>2331</v>
      </c>
    </row>
    <row r="493" spans="1:5" s="11" customFormat="1" ht="24" customHeight="1">
      <c r="A493" s="381">
        <v>95270</v>
      </c>
      <c r="B493" s="382" t="s">
        <v>2435</v>
      </c>
      <c r="C493" s="383" t="s">
        <v>446</v>
      </c>
      <c r="D493" s="384">
        <v>10.130000000000001</v>
      </c>
      <c r="E493" s="383" t="s">
        <v>2331</v>
      </c>
    </row>
    <row r="494" spans="1:5" s="11" customFormat="1" ht="24" customHeight="1">
      <c r="A494" s="381">
        <v>95276</v>
      </c>
      <c r="B494" s="382" t="s">
        <v>2436</v>
      </c>
      <c r="C494" s="383" t="s">
        <v>446</v>
      </c>
      <c r="D494" s="384">
        <v>2.72</v>
      </c>
      <c r="E494" s="383" t="s">
        <v>2331</v>
      </c>
    </row>
    <row r="495" spans="1:5" s="11" customFormat="1" ht="24" customHeight="1">
      <c r="A495" s="381">
        <v>95282</v>
      </c>
      <c r="B495" s="382" t="s">
        <v>2437</v>
      </c>
      <c r="C495" s="383" t="s">
        <v>446</v>
      </c>
      <c r="D495" s="384">
        <v>10.32</v>
      </c>
      <c r="E495" s="383" t="s">
        <v>2331</v>
      </c>
    </row>
    <row r="496" spans="1:5" s="11" customFormat="1" ht="36" customHeight="1">
      <c r="A496" s="381">
        <v>95620</v>
      </c>
      <c r="B496" s="382" t="s">
        <v>2438</v>
      </c>
      <c r="C496" s="383" t="s">
        <v>446</v>
      </c>
      <c r="D496" s="384">
        <v>16.68</v>
      </c>
      <c r="E496" s="383" t="s">
        <v>2331</v>
      </c>
    </row>
    <row r="497" spans="1:5" s="11" customFormat="1" ht="24" customHeight="1">
      <c r="A497" s="381">
        <v>95631</v>
      </c>
      <c r="B497" s="382" t="s">
        <v>2439</v>
      </c>
      <c r="C497" s="383" t="s">
        <v>446</v>
      </c>
      <c r="D497" s="384">
        <v>233.82</v>
      </c>
      <c r="E497" s="383" t="s">
        <v>2331</v>
      </c>
    </row>
    <row r="498" spans="1:5" s="11" customFormat="1" ht="24" customHeight="1">
      <c r="A498" s="381">
        <v>95702</v>
      </c>
      <c r="B498" s="382" t="s">
        <v>2440</v>
      </c>
      <c r="C498" s="383" t="s">
        <v>446</v>
      </c>
      <c r="D498" s="384">
        <v>27.98</v>
      </c>
      <c r="E498" s="383" t="s">
        <v>2331</v>
      </c>
    </row>
    <row r="499" spans="1:5" s="11" customFormat="1" ht="24" customHeight="1">
      <c r="A499" s="381">
        <v>95708</v>
      </c>
      <c r="B499" s="382" t="s">
        <v>2441</v>
      </c>
      <c r="C499" s="383" t="s">
        <v>446</v>
      </c>
      <c r="D499" s="384">
        <v>129.55000000000001</v>
      </c>
      <c r="E499" s="383" t="s">
        <v>2331</v>
      </c>
    </row>
    <row r="500" spans="1:5" s="11" customFormat="1" ht="36" customHeight="1">
      <c r="A500" s="381">
        <v>95714</v>
      </c>
      <c r="B500" s="382" t="s">
        <v>2442</v>
      </c>
      <c r="C500" s="383" t="s">
        <v>446</v>
      </c>
      <c r="D500" s="384">
        <v>267.45</v>
      </c>
      <c r="E500" s="383" t="s">
        <v>2331</v>
      </c>
    </row>
    <row r="501" spans="1:5" s="11" customFormat="1" ht="36" customHeight="1">
      <c r="A501" s="381">
        <v>95720</v>
      </c>
      <c r="B501" s="382" t="s">
        <v>2443</v>
      </c>
      <c r="C501" s="383" t="s">
        <v>446</v>
      </c>
      <c r="D501" s="384">
        <v>262.48</v>
      </c>
      <c r="E501" s="383" t="s">
        <v>2331</v>
      </c>
    </row>
    <row r="502" spans="1:5" s="11" customFormat="1" ht="24" customHeight="1">
      <c r="A502" s="381">
        <v>95872</v>
      </c>
      <c r="B502" s="382" t="s">
        <v>2444</v>
      </c>
      <c r="C502" s="383" t="s">
        <v>446</v>
      </c>
      <c r="D502" s="384">
        <v>363.18</v>
      </c>
      <c r="E502" s="383" t="s">
        <v>2331</v>
      </c>
    </row>
    <row r="503" spans="1:5" s="11" customFormat="1" ht="24" customHeight="1">
      <c r="A503" s="381">
        <v>96013</v>
      </c>
      <c r="B503" s="382" t="s">
        <v>2445</v>
      </c>
      <c r="C503" s="383" t="s">
        <v>446</v>
      </c>
      <c r="D503" s="384">
        <v>191.97</v>
      </c>
      <c r="E503" s="383" t="s">
        <v>2331</v>
      </c>
    </row>
    <row r="504" spans="1:5" s="11" customFormat="1" ht="24" customHeight="1">
      <c r="A504" s="381">
        <v>96020</v>
      </c>
      <c r="B504" s="382" t="s">
        <v>2446</v>
      </c>
      <c r="C504" s="383" t="s">
        <v>446</v>
      </c>
      <c r="D504" s="384">
        <v>191.39</v>
      </c>
      <c r="E504" s="383" t="s">
        <v>2331</v>
      </c>
    </row>
    <row r="505" spans="1:5" s="11" customFormat="1" ht="24" customHeight="1">
      <c r="A505" s="381">
        <v>96028</v>
      </c>
      <c r="B505" s="382" t="s">
        <v>2447</v>
      </c>
      <c r="C505" s="383" t="s">
        <v>446</v>
      </c>
      <c r="D505" s="384">
        <v>142.9</v>
      </c>
      <c r="E505" s="383" t="s">
        <v>2331</v>
      </c>
    </row>
    <row r="506" spans="1:5" s="11" customFormat="1" ht="24" customHeight="1">
      <c r="A506" s="381">
        <v>96035</v>
      </c>
      <c r="B506" s="382" t="s">
        <v>2448</v>
      </c>
      <c r="C506" s="383" t="s">
        <v>446</v>
      </c>
      <c r="D506" s="384">
        <v>289.10000000000002</v>
      </c>
      <c r="E506" s="383" t="s">
        <v>2331</v>
      </c>
    </row>
    <row r="507" spans="1:5" s="11" customFormat="1" ht="24" customHeight="1">
      <c r="A507" s="381">
        <v>96157</v>
      </c>
      <c r="B507" s="382" t="s">
        <v>2449</v>
      </c>
      <c r="C507" s="383" t="s">
        <v>446</v>
      </c>
      <c r="D507" s="384">
        <v>143.47999999999999</v>
      </c>
      <c r="E507" s="383" t="s">
        <v>2331</v>
      </c>
    </row>
    <row r="508" spans="1:5" s="11" customFormat="1" ht="24" customHeight="1">
      <c r="A508" s="381">
        <v>96158</v>
      </c>
      <c r="B508" s="382" t="s">
        <v>2450</v>
      </c>
      <c r="C508" s="383" t="s">
        <v>446</v>
      </c>
      <c r="D508" s="384">
        <v>129.49</v>
      </c>
      <c r="E508" s="383" t="s">
        <v>2331</v>
      </c>
    </row>
    <row r="509" spans="1:5" s="11" customFormat="1" ht="24" customHeight="1">
      <c r="A509" s="381">
        <v>96245</v>
      </c>
      <c r="B509" s="382" t="s">
        <v>1598</v>
      </c>
      <c r="C509" s="383" t="s">
        <v>446</v>
      </c>
      <c r="D509" s="384">
        <v>92.23</v>
      </c>
      <c r="E509" s="383" t="s">
        <v>2331</v>
      </c>
    </row>
    <row r="510" spans="1:5" s="11" customFormat="1" ht="36" customHeight="1">
      <c r="A510" s="381">
        <v>96463</v>
      </c>
      <c r="B510" s="382" t="s">
        <v>2451</v>
      </c>
      <c r="C510" s="383" t="s">
        <v>446</v>
      </c>
      <c r="D510" s="384">
        <v>213.31</v>
      </c>
      <c r="E510" s="383" t="s">
        <v>2331</v>
      </c>
    </row>
    <row r="511" spans="1:5" s="11" customFormat="1" ht="36" customHeight="1">
      <c r="A511" s="381">
        <v>98764</v>
      </c>
      <c r="B511" s="382" t="s">
        <v>2452</v>
      </c>
      <c r="C511" s="383" t="s">
        <v>446</v>
      </c>
      <c r="D511" s="384">
        <v>3.59</v>
      </c>
      <c r="E511" s="383" t="s">
        <v>2331</v>
      </c>
    </row>
    <row r="512" spans="1:5" s="11" customFormat="1" ht="36" customHeight="1">
      <c r="A512" s="381">
        <v>99833</v>
      </c>
      <c r="B512" s="382" t="s">
        <v>2453</v>
      </c>
      <c r="C512" s="383" t="s">
        <v>446</v>
      </c>
      <c r="D512" s="384">
        <v>3.72</v>
      </c>
      <c r="E512" s="383" t="s">
        <v>2331</v>
      </c>
    </row>
    <row r="513" spans="1:5" s="11" customFormat="1" ht="24" customHeight="1">
      <c r="A513" s="381">
        <v>100641</v>
      </c>
      <c r="B513" s="382" t="s">
        <v>2454</v>
      </c>
      <c r="C513" s="383" t="s">
        <v>446</v>
      </c>
      <c r="D513" s="384">
        <v>556.35</v>
      </c>
      <c r="E513" s="383" t="s">
        <v>2331</v>
      </c>
    </row>
    <row r="514" spans="1:5" s="11" customFormat="1" ht="24" customHeight="1">
      <c r="A514" s="381">
        <v>100647</v>
      </c>
      <c r="B514" s="382" t="s">
        <v>2455</v>
      </c>
      <c r="C514" s="383" t="s">
        <v>446</v>
      </c>
      <c r="D514" s="385">
        <v>1224.5999999999999</v>
      </c>
      <c r="E514" s="383" t="s">
        <v>2331</v>
      </c>
    </row>
    <row r="515" spans="1:5" s="11" customFormat="1" ht="24" customHeight="1">
      <c r="A515" s="381">
        <v>102275</v>
      </c>
      <c r="B515" s="382" t="s">
        <v>2456</v>
      </c>
      <c r="C515" s="383" t="s">
        <v>446</v>
      </c>
      <c r="D515" s="384">
        <v>16.940000000000001</v>
      </c>
      <c r="E515" s="383" t="s">
        <v>2331</v>
      </c>
    </row>
    <row r="516" spans="1:5" s="11" customFormat="1" ht="24" customHeight="1">
      <c r="A516" s="381">
        <v>104091</v>
      </c>
      <c r="B516" s="382" t="s">
        <v>2457</v>
      </c>
      <c r="C516" s="383" t="s">
        <v>446</v>
      </c>
      <c r="D516" s="384">
        <v>0.7</v>
      </c>
      <c r="E516" s="383" t="s">
        <v>2331</v>
      </c>
    </row>
    <row r="517" spans="1:5" s="11" customFormat="1" ht="24" customHeight="1">
      <c r="A517" s="381">
        <v>104097</v>
      </c>
      <c r="B517" s="382" t="s">
        <v>2458</v>
      </c>
      <c r="C517" s="383" t="s">
        <v>446</v>
      </c>
      <c r="D517" s="384">
        <v>0.97</v>
      </c>
      <c r="E517" s="383" t="s">
        <v>2331</v>
      </c>
    </row>
    <row r="518" spans="1:5" s="11" customFormat="1" ht="24" customHeight="1">
      <c r="A518" s="381">
        <v>5632</v>
      </c>
      <c r="B518" s="382" t="s">
        <v>1595</v>
      </c>
      <c r="C518" s="383" t="s">
        <v>448</v>
      </c>
      <c r="D518" s="384">
        <v>74.599999999999994</v>
      </c>
      <c r="E518" s="383" t="s">
        <v>2331</v>
      </c>
    </row>
    <row r="519" spans="1:5" s="11" customFormat="1" ht="48" customHeight="1">
      <c r="A519" s="381">
        <v>5679</v>
      </c>
      <c r="B519" s="382" t="s">
        <v>558</v>
      </c>
      <c r="C519" s="383" t="s">
        <v>448</v>
      </c>
      <c r="D519" s="384">
        <v>48.05</v>
      </c>
      <c r="E519" s="383" t="s">
        <v>2331</v>
      </c>
    </row>
    <row r="520" spans="1:5" s="11" customFormat="1" ht="48" customHeight="1">
      <c r="A520" s="381">
        <v>5681</v>
      </c>
      <c r="B520" s="382" t="s">
        <v>2459</v>
      </c>
      <c r="C520" s="383" t="s">
        <v>448</v>
      </c>
      <c r="D520" s="384">
        <v>45.01</v>
      </c>
      <c r="E520" s="383" t="s">
        <v>2331</v>
      </c>
    </row>
    <row r="521" spans="1:5" s="11" customFormat="1" ht="36" customHeight="1">
      <c r="A521" s="381">
        <v>5685</v>
      </c>
      <c r="B521" s="382" t="s">
        <v>2460</v>
      </c>
      <c r="C521" s="383" t="s">
        <v>448</v>
      </c>
      <c r="D521" s="384">
        <v>48.08</v>
      </c>
      <c r="E521" s="383" t="s">
        <v>2331</v>
      </c>
    </row>
    <row r="522" spans="1:5" s="11" customFormat="1" ht="24" customHeight="1">
      <c r="A522" s="381">
        <v>5690</v>
      </c>
      <c r="B522" s="382" t="s">
        <v>2461</v>
      </c>
      <c r="C522" s="383" t="s">
        <v>448</v>
      </c>
      <c r="D522" s="384">
        <v>4.7</v>
      </c>
      <c r="E522" s="383" t="s">
        <v>2331</v>
      </c>
    </row>
    <row r="523" spans="1:5" s="11" customFormat="1" ht="36" customHeight="1">
      <c r="A523" s="381">
        <v>5806</v>
      </c>
      <c r="B523" s="382" t="s">
        <v>2462</v>
      </c>
      <c r="C523" s="383" t="s">
        <v>448</v>
      </c>
      <c r="D523" s="384">
        <v>0.33</v>
      </c>
      <c r="E523" s="383" t="s">
        <v>2331</v>
      </c>
    </row>
    <row r="524" spans="1:5" s="11" customFormat="1" ht="48" customHeight="1">
      <c r="A524" s="381">
        <v>5826</v>
      </c>
      <c r="B524" s="382" t="s">
        <v>2463</v>
      </c>
      <c r="C524" s="383" t="s">
        <v>448</v>
      </c>
      <c r="D524" s="384">
        <v>43.21</v>
      </c>
      <c r="E524" s="383" t="s">
        <v>2331</v>
      </c>
    </row>
    <row r="525" spans="1:5" s="11" customFormat="1" ht="24" customHeight="1">
      <c r="A525" s="381">
        <v>5829</v>
      </c>
      <c r="B525" s="382" t="s">
        <v>2464</v>
      </c>
      <c r="C525" s="383" t="s">
        <v>448</v>
      </c>
      <c r="D525" s="384">
        <v>112.14</v>
      </c>
      <c r="E525" s="383" t="s">
        <v>2331</v>
      </c>
    </row>
    <row r="526" spans="1:5" s="11" customFormat="1" ht="24" customHeight="1">
      <c r="A526" s="381">
        <v>5837</v>
      </c>
      <c r="B526" s="382" t="s">
        <v>2465</v>
      </c>
      <c r="C526" s="383" t="s">
        <v>448</v>
      </c>
      <c r="D526" s="384">
        <v>137.38999999999999</v>
      </c>
      <c r="E526" s="383" t="s">
        <v>2331</v>
      </c>
    </row>
    <row r="527" spans="1:5" s="11" customFormat="1" ht="24" customHeight="1">
      <c r="A527" s="381">
        <v>5841</v>
      </c>
      <c r="B527" s="382" t="s">
        <v>2466</v>
      </c>
      <c r="C527" s="383" t="s">
        <v>448</v>
      </c>
      <c r="D527" s="384">
        <v>5.4</v>
      </c>
      <c r="E527" s="383" t="s">
        <v>2331</v>
      </c>
    </row>
    <row r="528" spans="1:5" s="11" customFormat="1" ht="24" customHeight="1">
      <c r="A528" s="381">
        <v>5845</v>
      </c>
      <c r="B528" s="382" t="s">
        <v>2467</v>
      </c>
      <c r="C528" s="383" t="s">
        <v>448</v>
      </c>
      <c r="D528" s="384">
        <v>38.630000000000003</v>
      </c>
      <c r="E528" s="383" t="s">
        <v>2331</v>
      </c>
    </row>
    <row r="529" spans="1:5" s="11" customFormat="1" ht="24" customHeight="1">
      <c r="A529" s="381">
        <v>5849</v>
      </c>
      <c r="B529" s="382" t="s">
        <v>2468</v>
      </c>
      <c r="C529" s="383" t="s">
        <v>448</v>
      </c>
      <c r="D529" s="384">
        <v>66.87</v>
      </c>
      <c r="E529" s="383" t="s">
        <v>2331</v>
      </c>
    </row>
    <row r="530" spans="1:5" s="11" customFormat="1" ht="24" customHeight="1">
      <c r="A530" s="381">
        <v>5853</v>
      </c>
      <c r="B530" s="382" t="s">
        <v>2469</v>
      </c>
      <c r="C530" s="383" t="s">
        <v>448</v>
      </c>
      <c r="D530" s="384">
        <v>67.180000000000007</v>
      </c>
      <c r="E530" s="383" t="s">
        <v>2331</v>
      </c>
    </row>
    <row r="531" spans="1:5" s="11" customFormat="1" ht="24" customHeight="1">
      <c r="A531" s="381">
        <v>5857</v>
      </c>
      <c r="B531" s="382" t="s">
        <v>2470</v>
      </c>
      <c r="C531" s="383" t="s">
        <v>448</v>
      </c>
      <c r="D531" s="384">
        <v>181.61</v>
      </c>
      <c r="E531" s="383" t="s">
        <v>2331</v>
      </c>
    </row>
    <row r="532" spans="1:5" s="11" customFormat="1" ht="36" customHeight="1">
      <c r="A532" s="381">
        <v>5865</v>
      </c>
      <c r="B532" s="382" t="s">
        <v>2471</v>
      </c>
      <c r="C532" s="383" t="s">
        <v>448</v>
      </c>
      <c r="D532" s="384">
        <v>10.27</v>
      </c>
      <c r="E532" s="383" t="s">
        <v>2331</v>
      </c>
    </row>
    <row r="533" spans="1:5" s="11" customFormat="1" ht="24" customHeight="1">
      <c r="A533" s="381">
        <v>5869</v>
      </c>
      <c r="B533" s="382" t="s">
        <v>2472</v>
      </c>
      <c r="C533" s="383" t="s">
        <v>448</v>
      </c>
      <c r="D533" s="384">
        <v>55.84</v>
      </c>
      <c r="E533" s="383" t="s">
        <v>2331</v>
      </c>
    </row>
    <row r="534" spans="1:5" s="11" customFormat="1" ht="48" customHeight="1">
      <c r="A534" s="381">
        <v>5877</v>
      </c>
      <c r="B534" s="382" t="s">
        <v>2473</v>
      </c>
      <c r="C534" s="383" t="s">
        <v>448</v>
      </c>
      <c r="D534" s="384">
        <v>47.09</v>
      </c>
      <c r="E534" s="383" t="s">
        <v>2331</v>
      </c>
    </row>
    <row r="535" spans="1:5" s="11" customFormat="1" ht="36" customHeight="1">
      <c r="A535" s="381">
        <v>5881</v>
      </c>
      <c r="B535" s="382" t="s">
        <v>2474</v>
      </c>
      <c r="C535" s="383" t="s">
        <v>448</v>
      </c>
      <c r="D535" s="384">
        <v>60.55</v>
      </c>
      <c r="E535" s="383" t="s">
        <v>2331</v>
      </c>
    </row>
    <row r="536" spans="1:5" s="11" customFormat="1" ht="36" customHeight="1">
      <c r="A536" s="381">
        <v>5884</v>
      </c>
      <c r="B536" s="382" t="s">
        <v>2475</v>
      </c>
      <c r="C536" s="383" t="s">
        <v>448</v>
      </c>
      <c r="D536" s="384">
        <v>43.73</v>
      </c>
      <c r="E536" s="383" t="s">
        <v>2331</v>
      </c>
    </row>
    <row r="537" spans="1:5" s="11" customFormat="1" ht="36" customHeight="1">
      <c r="A537" s="381">
        <v>5892</v>
      </c>
      <c r="B537" s="382" t="s">
        <v>2476</v>
      </c>
      <c r="C537" s="383" t="s">
        <v>448</v>
      </c>
      <c r="D537" s="384">
        <v>39.130000000000003</v>
      </c>
      <c r="E537" s="383" t="s">
        <v>2331</v>
      </c>
    </row>
    <row r="538" spans="1:5" s="11" customFormat="1" ht="36" customHeight="1">
      <c r="A538" s="381">
        <v>5896</v>
      </c>
      <c r="B538" s="382" t="s">
        <v>2477</v>
      </c>
      <c r="C538" s="383" t="s">
        <v>448</v>
      </c>
      <c r="D538" s="384">
        <v>41.29</v>
      </c>
      <c r="E538" s="383" t="s">
        <v>2331</v>
      </c>
    </row>
    <row r="539" spans="1:5" s="11" customFormat="1" ht="36" customHeight="1">
      <c r="A539" s="381">
        <v>5903</v>
      </c>
      <c r="B539" s="382" t="s">
        <v>2478</v>
      </c>
      <c r="C539" s="383" t="s">
        <v>448</v>
      </c>
      <c r="D539" s="384">
        <v>53.3</v>
      </c>
      <c r="E539" s="383" t="s">
        <v>2331</v>
      </c>
    </row>
    <row r="540" spans="1:5" s="11" customFormat="1" ht="24" customHeight="1">
      <c r="A540" s="381">
        <v>5911</v>
      </c>
      <c r="B540" s="382" t="s">
        <v>2479</v>
      </c>
      <c r="C540" s="383" t="s">
        <v>448</v>
      </c>
      <c r="D540" s="384">
        <v>19.37</v>
      </c>
      <c r="E540" s="383" t="s">
        <v>2331</v>
      </c>
    </row>
    <row r="541" spans="1:5" s="11" customFormat="1" ht="24" customHeight="1">
      <c r="A541" s="381">
        <v>5923</v>
      </c>
      <c r="B541" s="382" t="s">
        <v>2480</v>
      </c>
      <c r="C541" s="383" t="s">
        <v>448</v>
      </c>
      <c r="D541" s="384">
        <v>3.68</v>
      </c>
      <c r="E541" s="383" t="s">
        <v>2331</v>
      </c>
    </row>
    <row r="542" spans="1:5" s="11" customFormat="1" ht="36" customHeight="1">
      <c r="A542" s="381">
        <v>5930</v>
      </c>
      <c r="B542" s="382" t="s">
        <v>447</v>
      </c>
      <c r="C542" s="383" t="s">
        <v>448</v>
      </c>
      <c r="D542" s="384">
        <v>50.38</v>
      </c>
      <c r="E542" s="383" t="s">
        <v>2331</v>
      </c>
    </row>
    <row r="543" spans="1:5" s="11" customFormat="1" ht="24" customHeight="1">
      <c r="A543" s="381">
        <v>5934</v>
      </c>
      <c r="B543" s="382" t="s">
        <v>2481</v>
      </c>
      <c r="C543" s="383" t="s">
        <v>448</v>
      </c>
      <c r="D543" s="384">
        <v>72.27</v>
      </c>
      <c r="E543" s="383" t="s">
        <v>2331</v>
      </c>
    </row>
    <row r="544" spans="1:5" s="11" customFormat="1" ht="24" customHeight="1">
      <c r="A544" s="381">
        <v>5942</v>
      </c>
      <c r="B544" s="382" t="s">
        <v>1848</v>
      </c>
      <c r="C544" s="383" t="s">
        <v>448</v>
      </c>
      <c r="D544" s="384">
        <v>56.11</v>
      </c>
      <c r="E544" s="383" t="s">
        <v>2331</v>
      </c>
    </row>
    <row r="545" spans="1:5" s="11" customFormat="1" ht="24" customHeight="1">
      <c r="A545" s="381">
        <v>5946</v>
      </c>
      <c r="B545" s="382" t="s">
        <v>2482</v>
      </c>
      <c r="C545" s="383" t="s">
        <v>448</v>
      </c>
      <c r="D545" s="384">
        <v>71.23</v>
      </c>
      <c r="E545" s="383" t="s">
        <v>2331</v>
      </c>
    </row>
    <row r="546" spans="1:5" s="11" customFormat="1" ht="24" customHeight="1">
      <c r="A546" s="381">
        <v>5952</v>
      </c>
      <c r="B546" s="382" t="s">
        <v>1854</v>
      </c>
      <c r="C546" s="383" t="s">
        <v>448</v>
      </c>
      <c r="D546" s="384">
        <v>15.81</v>
      </c>
      <c r="E546" s="383" t="s">
        <v>2331</v>
      </c>
    </row>
    <row r="547" spans="1:5" s="11" customFormat="1" ht="24" customHeight="1">
      <c r="A547" s="381">
        <v>5954</v>
      </c>
      <c r="B547" s="382" t="s">
        <v>2483</v>
      </c>
      <c r="C547" s="383" t="s">
        <v>448</v>
      </c>
      <c r="D547" s="384">
        <v>4.4400000000000004</v>
      </c>
      <c r="E547" s="383" t="s">
        <v>2331</v>
      </c>
    </row>
    <row r="548" spans="1:5" s="11" customFormat="1" ht="36" customHeight="1">
      <c r="A548" s="381">
        <v>5961</v>
      </c>
      <c r="B548" s="382" t="s">
        <v>2484</v>
      </c>
      <c r="C548" s="383" t="s">
        <v>448</v>
      </c>
      <c r="D548" s="384">
        <v>43.37</v>
      </c>
      <c r="E548" s="383" t="s">
        <v>2331</v>
      </c>
    </row>
    <row r="549" spans="1:5" s="11" customFormat="1" ht="36" customHeight="1">
      <c r="A549" s="381">
        <v>6260</v>
      </c>
      <c r="B549" s="382" t="s">
        <v>2485</v>
      </c>
      <c r="C549" s="383" t="s">
        <v>448</v>
      </c>
      <c r="D549" s="384">
        <v>43.21</v>
      </c>
      <c r="E549" s="383" t="s">
        <v>2331</v>
      </c>
    </row>
    <row r="550" spans="1:5" s="11" customFormat="1" ht="36" customHeight="1">
      <c r="A550" s="381">
        <v>6880</v>
      </c>
      <c r="B550" s="382" t="s">
        <v>2486</v>
      </c>
      <c r="C550" s="383" t="s">
        <v>448</v>
      </c>
      <c r="D550" s="384">
        <v>67.239999999999995</v>
      </c>
      <c r="E550" s="383" t="s">
        <v>2331</v>
      </c>
    </row>
    <row r="551" spans="1:5" s="11" customFormat="1" ht="24" customHeight="1">
      <c r="A551" s="381">
        <v>7031</v>
      </c>
      <c r="B551" s="382" t="s">
        <v>2487</v>
      </c>
      <c r="C551" s="383" t="s">
        <v>448</v>
      </c>
      <c r="D551" s="384">
        <v>6.02</v>
      </c>
      <c r="E551" s="383" t="s">
        <v>2331</v>
      </c>
    </row>
    <row r="552" spans="1:5" s="11" customFormat="1" ht="36" customHeight="1">
      <c r="A552" s="381">
        <v>7043</v>
      </c>
      <c r="B552" s="382" t="s">
        <v>2488</v>
      </c>
      <c r="C552" s="383" t="s">
        <v>448</v>
      </c>
      <c r="D552" s="384">
        <v>0.41</v>
      </c>
      <c r="E552" s="383" t="s">
        <v>2331</v>
      </c>
    </row>
    <row r="553" spans="1:5" s="11" customFormat="1" ht="36" customHeight="1">
      <c r="A553" s="381">
        <v>7050</v>
      </c>
      <c r="B553" s="382" t="s">
        <v>2489</v>
      </c>
      <c r="C553" s="383" t="s">
        <v>448</v>
      </c>
      <c r="D553" s="384">
        <v>61.23</v>
      </c>
      <c r="E553" s="383" t="s">
        <v>2331</v>
      </c>
    </row>
    <row r="554" spans="1:5" s="11" customFormat="1" ht="36" customHeight="1">
      <c r="A554" s="381">
        <v>67827</v>
      </c>
      <c r="B554" s="382" t="s">
        <v>1872</v>
      </c>
      <c r="C554" s="383" t="s">
        <v>448</v>
      </c>
      <c r="D554" s="384">
        <v>44.32</v>
      </c>
      <c r="E554" s="383" t="s">
        <v>2331</v>
      </c>
    </row>
    <row r="555" spans="1:5" s="11" customFormat="1" ht="24" customHeight="1">
      <c r="A555" s="381">
        <v>73395</v>
      </c>
      <c r="B555" s="382" t="s">
        <v>2490</v>
      </c>
      <c r="C555" s="383" t="s">
        <v>448</v>
      </c>
      <c r="D555" s="384">
        <v>7.08</v>
      </c>
      <c r="E555" s="383" t="s">
        <v>2331</v>
      </c>
    </row>
    <row r="556" spans="1:5" s="11" customFormat="1" ht="24" customHeight="1">
      <c r="A556" s="381">
        <v>83766</v>
      </c>
      <c r="B556" s="382" t="s">
        <v>2491</v>
      </c>
      <c r="C556" s="383" t="s">
        <v>448</v>
      </c>
      <c r="D556" s="384">
        <v>28.99</v>
      </c>
      <c r="E556" s="383" t="s">
        <v>2331</v>
      </c>
    </row>
    <row r="557" spans="1:5" s="11" customFormat="1" ht="24" customHeight="1">
      <c r="A557" s="381">
        <v>84013</v>
      </c>
      <c r="B557" s="382" t="s">
        <v>2492</v>
      </c>
      <c r="C557" s="383" t="s">
        <v>448</v>
      </c>
      <c r="D557" s="384">
        <v>72.11</v>
      </c>
      <c r="E557" s="383" t="s">
        <v>2331</v>
      </c>
    </row>
    <row r="558" spans="1:5" s="11" customFormat="1" ht="24" customHeight="1">
      <c r="A558" s="381">
        <v>87446</v>
      </c>
      <c r="B558" s="382" t="s">
        <v>2493</v>
      </c>
      <c r="C558" s="383" t="s">
        <v>448</v>
      </c>
      <c r="D558" s="384">
        <v>0.56999999999999995</v>
      </c>
      <c r="E558" s="383" t="s">
        <v>2331</v>
      </c>
    </row>
    <row r="559" spans="1:5" s="11" customFormat="1" ht="24" customHeight="1">
      <c r="A559" s="381">
        <v>88392</v>
      </c>
      <c r="B559" s="382" t="s">
        <v>2494</v>
      </c>
      <c r="C559" s="383" t="s">
        <v>448</v>
      </c>
      <c r="D559" s="384">
        <v>1.1000000000000001</v>
      </c>
      <c r="E559" s="383" t="s">
        <v>2331</v>
      </c>
    </row>
    <row r="560" spans="1:5" s="11" customFormat="1" ht="24" customHeight="1">
      <c r="A560" s="381">
        <v>88398</v>
      </c>
      <c r="B560" s="382" t="s">
        <v>2495</v>
      </c>
      <c r="C560" s="383" t="s">
        <v>448</v>
      </c>
      <c r="D560" s="384">
        <v>1.32</v>
      </c>
      <c r="E560" s="383" t="s">
        <v>2331</v>
      </c>
    </row>
    <row r="561" spans="1:5" s="11" customFormat="1" ht="24" customHeight="1">
      <c r="A561" s="381">
        <v>88404</v>
      </c>
      <c r="B561" s="382" t="s">
        <v>2496</v>
      </c>
      <c r="C561" s="383" t="s">
        <v>448</v>
      </c>
      <c r="D561" s="384">
        <v>1.04</v>
      </c>
      <c r="E561" s="383" t="s">
        <v>2331</v>
      </c>
    </row>
    <row r="562" spans="1:5" s="11" customFormat="1" ht="24" customHeight="1">
      <c r="A562" s="381">
        <v>88430</v>
      </c>
      <c r="B562" s="382" t="s">
        <v>2497</v>
      </c>
      <c r="C562" s="383" t="s">
        <v>448</v>
      </c>
      <c r="D562" s="384">
        <v>6.82</v>
      </c>
      <c r="E562" s="383" t="s">
        <v>2331</v>
      </c>
    </row>
    <row r="563" spans="1:5" s="11" customFormat="1" ht="24" customHeight="1">
      <c r="A563" s="381">
        <v>88438</v>
      </c>
      <c r="B563" s="382" t="s">
        <v>2498</v>
      </c>
      <c r="C563" s="383" t="s">
        <v>448</v>
      </c>
      <c r="D563" s="384">
        <v>9.0500000000000007</v>
      </c>
      <c r="E563" s="383" t="s">
        <v>2331</v>
      </c>
    </row>
    <row r="564" spans="1:5" s="11" customFormat="1" ht="36" customHeight="1">
      <c r="A564" s="381">
        <v>88831</v>
      </c>
      <c r="B564" s="382" t="s">
        <v>637</v>
      </c>
      <c r="C564" s="383" t="s">
        <v>448</v>
      </c>
      <c r="D564" s="384">
        <v>0.41</v>
      </c>
      <c r="E564" s="383" t="s">
        <v>2331</v>
      </c>
    </row>
    <row r="565" spans="1:5" s="11" customFormat="1" ht="24" customHeight="1">
      <c r="A565" s="381">
        <v>88844</v>
      </c>
      <c r="B565" s="382" t="s">
        <v>2499</v>
      </c>
      <c r="C565" s="383" t="s">
        <v>448</v>
      </c>
      <c r="D565" s="384">
        <v>57.48</v>
      </c>
      <c r="E565" s="383" t="s">
        <v>2331</v>
      </c>
    </row>
    <row r="566" spans="1:5" s="11" customFormat="1" ht="24" customHeight="1">
      <c r="A566" s="381">
        <v>88908</v>
      </c>
      <c r="B566" s="382" t="s">
        <v>1606</v>
      </c>
      <c r="C566" s="383" t="s">
        <v>448</v>
      </c>
      <c r="D566" s="384">
        <v>80.67</v>
      </c>
      <c r="E566" s="383" t="s">
        <v>2331</v>
      </c>
    </row>
    <row r="567" spans="1:5" s="11" customFormat="1" ht="36" customHeight="1">
      <c r="A567" s="381">
        <v>89022</v>
      </c>
      <c r="B567" s="382" t="s">
        <v>2375</v>
      </c>
      <c r="C567" s="383" t="s">
        <v>448</v>
      </c>
      <c r="D567" s="384">
        <v>0.37</v>
      </c>
      <c r="E567" s="383" t="s">
        <v>2331</v>
      </c>
    </row>
    <row r="568" spans="1:5" s="11" customFormat="1" ht="24" customHeight="1">
      <c r="A568" s="381">
        <v>89027</v>
      </c>
      <c r="B568" s="382" t="s">
        <v>2500</v>
      </c>
      <c r="C568" s="383" t="s">
        <v>448</v>
      </c>
      <c r="D568" s="384">
        <v>4.88</v>
      </c>
      <c r="E568" s="383" t="s">
        <v>2331</v>
      </c>
    </row>
    <row r="569" spans="1:5" s="11" customFormat="1" ht="24" customHeight="1">
      <c r="A569" s="381">
        <v>89031</v>
      </c>
      <c r="B569" s="382" t="s">
        <v>2501</v>
      </c>
      <c r="C569" s="383" t="s">
        <v>448</v>
      </c>
      <c r="D569" s="384">
        <v>55.67</v>
      </c>
      <c r="E569" s="383" t="s">
        <v>2331</v>
      </c>
    </row>
    <row r="570" spans="1:5" s="11" customFormat="1" ht="24" customHeight="1">
      <c r="A570" s="381">
        <v>89036</v>
      </c>
      <c r="B570" s="382" t="s">
        <v>2502</v>
      </c>
      <c r="C570" s="383" t="s">
        <v>448</v>
      </c>
      <c r="D570" s="384">
        <v>32.82</v>
      </c>
      <c r="E570" s="383" t="s">
        <v>2331</v>
      </c>
    </row>
    <row r="571" spans="1:5" s="11" customFormat="1" ht="24" customHeight="1">
      <c r="A571" s="381">
        <v>89218</v>
      </c>
      <c r="B571" s="382" t="s">
        <v>2503</v>
      </c>
      <c r="C571" s="383" t="s">
        <v>448</v>
      </c>
      <c r="D571" s="384">
        <v>67.650000000000006</v>
      </c>
      <c r="E571" s="383" t="s">
        <v>2331</v>
      </c>
    </row>
    <row r="572" spans="1:5" s="11" customFormat="1" ht="36" customHeight="1">
      <c r="A572" s="381">
        <v>89226</v>
      </c>
      <c r="B572" s="382" t="s">
        <v>655</v>
      </c>
      <c r="C572" s="383" t="s">
        <v>448</v>
      </c>
      <c r="D572" s="384">
        <v>1.7</v>
      </c>
      <c r="E572" s="383" t="s">
        <v>2331</v>
      </c>
    </row>
    <row r="573" spans="1:5" s="11" customFormat="1" ht="24" customHeight="1">
      <c r="A573" s="381">
        <v>89235</v>
      </c>
      <c r="B573" s="382" t="s">
        <v>2504</v>
      </c>
      <c r="C573" s="383" t="s">
        <v>448</v>
      </c>
      <c r="D573" s="384">
        <v>180.86</v>
      </c>
      <c r="E573" s="383" t="s">
        <v>2331</v>
      </c>
    </row>
    <row r="574" spans="1:5" s="11" customFormat="1" ht="24" customHeight="1">
      <c r="A574" s="381">
        <v>89243</v>
      </c>
      <c r="B574" s="382" t="s">
        <v>2505</v>
      </c>
      <c r="C574" s="383" t="s">
        <v>448</v>
      </c>
      <c r="D574" s="384">
        <v>396.17</v>
      </c>
      <c r="E574" s="383" t="s">
        <v>2331</v>
      </c>
    </row>
    <row r="575" spans="1:5" s="11" customFormat="1" ht="24" customHeight="1">
      <c r="A575" s="381">
        <v>89251</v>
      </c>
      <c r="B575" s="382" t="s">
        <v>2506</v>
      </c>
      <c r="C575" s="383" t="s">
        <v>448</v>
      </c>
      <c r="D575" s="384">
        <v>346.83</v>
      </c>
      <c r="E575" s="383" t="s">
        <v>2331</v>
      </c>
    </row>
    <row r="576" spans="1:5" s="11" customFormat="1" ht="24" customHeight="1">
      <c r="A576" s="381">
        <v>89258</v>
      </c>
      <c r="B576" s="382" t="s">
        <v>2507</v>
      </c>
      <c r="C576" s="383" t="s">
        <v>448</v>
      </c>
      <c r="D576" s="384">
        <v>116.14</v>
      </c>
      <c r="E576" s="383" t="s">
        <v>2331</v>
      </c>
    </row>
    <row r="577" spans="1:5" s="11" customFormat="1" ht="36" customHeight="1">
      <c r="A577" s="381">
        <v>89273</v>
      </c>
      <c r="B577" s="382" t="s">
        <v>2508</v>
      </c>
      <c r="C577" s="383" t="s">
        <v>448</v>
      </c>
      <c r="D577" s="384">
        <v>92.13</v>
      </c>
      <c r="E577" s="383" t="s">
        <v>2331</v>
      </c>
    </row>
    <row r="578" spans="1:5" s="11" customFormat="1" ht="24" customHeight="1">
      <c r="A578" s="381">
        <v>89279</v>
      </c>
      <c r="B578" s="382" t="s">
        <v>2509</v>
      </c>
      <c r="C578" s="383" t="s">
        <v>448</v>
      </c>
      <c r="D578" s="384">
        <v>2.06</v>
      </c>
      <c r="E578" s="383" t="s">
        <v>2331</v>
      </c>
    </row>
    <row r="579" spans="1:5" s="11" customFormat="1" ht="36" customHeight="1">
      <c r="A579" s="381">
        <v>89877</v>
      </c>
      <c r="B579" s="382" t="s">
        <v>2510</v>
      </c>
      <c r="C579" s="383" t="s">
        <v>448</v>
      </c>
      <c r="D579" s="384">
        <v>58.32</v>
      </c>
      <c r="E579" s="383" t="s">
        <v>2331</v>
      </c>
    </row>
    <row r="580" spans="1:5" s="11" customFormat="1" ht="36" customHeight="1">
      <c r="A580" s="381">
        <v>89884</v>
      </c>
      <c r="B580" s="382" t="s">
        <v>2511</v>
      </c>
      <c r="C580" s="383" t="s">
        <v>448</v>
      </c>
      <c r="D580" s="384">
        <v>61.35</v>
      </c>
      <c r="E580" s="383" t="s">
        <v>2331</v>
      </c>
    </row>
    <row r="581" spans="1:5" s="11" customFormat="1" ht="24" customHeight="1">
      <c r="A581" s="381">
        <v>90587</v>
      </c>
      <c r="B581" s="382" t="s">
        <v>633</v>
      </c>
      <c r="C581" s="383" t="s">
        <v>448</v>
      </c>
      <c r="D581" s="384">
        <v>0.56000000000000005</v>
      </c>
      <c r="E581" s="383" t="s">
        <v>2331</v>
      </c>
    </row>
    <row r="582" spans="1:5" s="11" customFormat="1" ht="24" customHeight="1">
      <c r="A582" s="381">
        <v>90626</v>
      </c>
      <c r="B582" s="382" t="s">
        <v>2512</v>
      </c>
      <c r="C582" s="383" t="s">
        <v>448</v>
      </c>
      <c r="D582" s="384">
        <v>2.13</v>
      </c>
      <c r="E582" s="383" t="s">
        <v>2331</v>
      </c>
    </row>
    <row r="583" spans="1:5" s="11" customFormat="1" ht="24" customHeight="1">
      <c r="A583" s="381">
        <v>90632</v>
      </c>
      <c r="B583" s="382" t="s">
        <v>2513</v>
      </c>
      <c r="C583" s="383" t="s">
        <v>448</v>
      </c>
      <c r="D583" s="384">
        <v>70.7</v>
      </c>
      <c r="E583" s="383" t="s">
        <v>2331</v>
      </c>
    </row>
    <row r="584" spans="1:5" s="11" customFormat="1" ht="36" customHeight="1">
      <c r="A584" s="381">
        <v>90638</v>
      </c>
      <c r="B584" s="382" t="s">
        <v>2514</v>
      </c>
      <c r="C584" s="383" t="s">
        <v>448</v>
      </c>
      <c r="D584" s="384">
        <v>5.24</v>
      </c>
      <c r="E584" s="383" t="s">
        <v>2331</v>
      </c>
    </row>
    <row r="585" spans="1:5" s="11" customFormat="1" ht="24" customHeight="1">
      <c r="A585" s="381">
        <v>90644</v>
      </c>
      <c r="B585" s="382" t="s">
        <v>2515</v>
      </c>
      <c r="C585" s="383" t="s">
        <v>448</v>
      </c>
      <c r="D585" s="384">
        <v>7.84</v>
      </c>
      <c r="E585" s="383" t="s">
        <v>2331</v>
      </c>
    </row>
    <row r="586" spans="1:5" s="11" customFormat="1" ht="36" customHeight="1">
      <c r="A586" s="381">
        <v>90651</v>
      </c>
      <c r="B586" s="382" t="s">
        <v>2516</v>
      </c>
      <c r="C586" s="383" t="s">
        <v>448</v>
      </c>
      <c r="D586" s="384">
        <v>1.18</v>
      </c>
      <c r="E586" s="383" t="s">
        <v>2331</v>
      </c>
    </row>
    <row r="587" spans="1:5" s="11" customFormat="1" ht="24" customHeight="1">
      <c r="A587" s="381">
        <v>90657</v>
      </c>
      <c r="B587" s="382" t="s">
        <v>2517</v>
      </c>
      <c r="C587" s="383" t="s">
        <v>448</v>
      </c>
      <c r="D587" s="384">
        <v>5.0999999999999996</v>
      </c>
      <c r="E587" s="383" t="s">
        <v>2331</v>
      </c>
    </row>
    <row r="588" spans="1:5" s="11" customFormat="1" ht="24" customHeight="1">
      <c r="A588" s="381">
        <v>90663</v>
      </c>
      <c r="B588" s="382" t="s">
        <v>2518</v>
      </c>
      <c r="C588" s="383" t="s">
        <v>448</v>
      </c>
      <c r="D588" s="384">
        <v>5.46</v>
      </c>
      <c r="E588" s="383" t="s">
        <v>2331</v>
      </c>
    </row>
    <row r="589" spans="1:5" s="11" customFormat="1" ht="36" customHeight="1">
      <c r="A589" s="381">
        <v>90669</v>
      </c>
      <c r="B589" s="382" t="s">
        <v>2519</v>
      </c>
      <c r="C589" s="383" t="s">
        <v>448</v>
      </c>
      <c r="D589" s="384">
        <v>5.97</v>
      </c>
      <c r="E589" s="383" t="s">
        <v>2331</v>
      </c>
    </row>
    <row r="590" spans="1:5" s="11" customFormat="1" ht="48" customHeight="1">
      <c r="A590" s="381">
        <v>90675</v>
      </c>
      <c r="B590" s="382" t="s">
        <v>2520</v>
      </c>
      <c r="C590" s="383" t="s">
        <v>448</v>
      </c>
      <c r="D590" s="384">
        <v>268.83999999999997</v>
      </c>
      <c r="E590" s="383" t="s">
        <v>2331</v>
      </c>
    </row>
    <row r="591" spans="1:5" s="11" customFormat="1" ht="48" customHeight="1">
      <c r="A591" s="381">
        <v>90681</v>
      </c>
      <c r="B591" s="382" t="s">
        <v>2521</v>
      </c>
      <c r="C591" s="383" t="s">
        <v>448</v>
      </c>
      <c r="D591" s="384">
        <v>149.97</v>
      </c>
      <c r="E591" s="383" t="s">
        <v>2331</v>
      </c>
    </row>
    <row r="592" spans="1:5" s="11" customFormat="1" ht="24" customHeight="1">
      <c r="A592" s="381">
        <v>90687</v>
      </c>
      <c r="B592" s="382" t="s">
        <v>2522</v>
      </c>
      <c r="C592" s="383" t="s">
        <v>448</v>
      </c>
      <c r="D592" s="384">
        <v>49.62</v>
      </c>
      <c r="E592" s="383" t="s">
        <v>2331</v>
      </c>
    </row>
    <row r="593" spans="1:5" s="11" customFormat="1" ht="24" customHeight="1">
      <c r="A593" s="381">
        <v>90693</v>
      </c>
      <c r="B593" s="382" t="s">
        <v>2523</v>
      </c>
      <c r="C593" s="383" t="s">
        <v>448</v>
      </c>
      <c r="D593" s="384">
        <v>38.58</v>
      </c>
      <c r="E593" s="383" t="s">
        <v>2331</v>
      </c>
    </row>
    <row r="594" spans="1:5" s="11" customFormat="1" ht="24" customHeight="1">
      <c r="A594" s="381">
        <v>90965</v>
      </c>
      <c r="B594" s="382" t="s">
        <v>2524</v>
      </c>
      <c r="C594" s="383" t="s">
        <v>448</v>
      </c>
      <c r="D594" s="384">
        <v>5.93</v>
      </c>
      <c r="E594" s="383" t="s">
        <v>2331</v>
      </c>
    </row>
    <row r="595" spans="1:5" s="11" customFormat="1" ht="24" customHeight="1">
      <c r="A595" s="381">
        <v>90973</v>
      </c>
      <c r="B595" s="382" t="s">
        <v>2525</v>
      </c>
      <c r="C595" s="383" t="s">
        <v>448</v>
      </c>
      <c r="D595" s="384">
        <v>5.94</v>
      </c>
      <c r="E595" s="383" t="s">
        <v>2331</v>
      </c>
    </row>
    <row r="596" spans="1:5" s="11" customFormat="1" ht="24" customHeight="1">
      <c r="A596" s="381">
        <v>90982</v>
      </c>
      <c r="B596" s="382" t="s">
        <v>2526</v>
      </c>
      <c r="C596" s="383" t="s">
        <v>448</v>
      </c>
      <c r="D596" s="384">
        <v>15.1</v>
      </c>
      <c r="E596" s="383" t="s">
        <v>2331</v>
      </c>
    </row>
    <row r="597" spans="1:5" s="11" customFormat="1" ht="24" customHeight="1">
      <c r="A597" s="381">
        <v>91001</v>
      </c>
      <c r="B597" s="382" t="s">
        <v>2527</v>
      </c>
      <c r="C597" s="383" t="s">
        <v>448</v>
      </c>
      <c r="D597" s="384">
        <v>7.05</v>
      </c>
      <c r="E597" s="383" t="s">
        <v>2331</v>
      </c>
    </row>
    <row r="598" spans="1:5" s="11" customFormat="1" ht="36" customHeight="1">
      <c r="A598" s="381">
        <v>91032</v>
      </c>
      <c r="B598" s="382" t="s">
        <v>2528</v>
      </c>
      <c r="C598" s="383" t="s">
        <v>448</v>
      </c>
      <c r="D598" s="384">
        <v>47.79</v>
      </c>
      <c r="E598" s="383" t="s">
        <v>2331</v>
      </c>
    </row>
    <row r="599" spans="1:5" s="11" customFormat="1" ht="24" customHeight="1">
      <c r="A599" s="381">
        <v>91278</v>
      </c>
      <c r="B599" s="382" t="s">
        <v>682</v>
      </c>
      <c r="C599" s="383" t="s">
        <v>448</v>
      </c>
      <c r="D599" s="384">
        <v>0.57999999999999996</v>
      </c>
      <c r="E599" s="383" t="s">
        <v>2331</v>
      </c>
    </row>
    <row r="600" spans="1:5" s="11" customFormat="1" ht="36" customHeight="1">
      <c r="A600" s="381">
        <v>91285</v>
      </c>
      <c r="B600" s="382" t="s">
        <v>1663</v>
      </c>
      <c r="C600" s="383" t="s">
        <v>448</v>
      </c>
      <c r="D600" s="384">
        <v>0.86</v>
      </c>
      <c r="E600" s="383" t="s">
        <v>2331</v>
      </c>
    </row>
    <row r="601" spans="1:5" s="11" customFormat="1" ht="36" customHeight="1">
      <c r="A601" s="381">
        <v>91387</v>
      </c>
      <c r="B601" s="382" t="s">
        <v>2529</v>
      </c>
      <c r="C601" s="383" t="s">
        <v>448</v>
      </c>
      <c r="D601" s="384">
        <v>51.92</v>
      </c>
      <c r="E601" s="383" t="s">
        <v>2331</v>
      </c>
    </row>
    <row r="602" spans="1:5" s="11" customFormat="1" ht="48" customHeight="1">
      <c r="A602" s="381">
        <v>91395</v>
      </c>
      <c r="B602" s="382" t="s">
        <v>2530</v>
      </c>
      <c r="C602" s="383" t="s">
        <v>448</v>
      </c>
      <c r="D602" s="384">
        <v>40.92</v>
      </c>
      <c r="E602" s="383" t="s">
        <v>2331</v>
      </c>
    </row>
    <row r="603" spans="1:5" s="11" customFormat="1" ht="36" customHeight="1">
      <c r="A603" s="381">
        <v>91486</v>
      </c>
      <c r="B603" s="382" t="s">
        <v>2531</v>
      </c>
      <c r="C603" s="383" t="s">
        <v>448</v>
      </c>
      <c r="D603" s="384">
        <v>50.07</v>
      </c>
      <c r="E603" s="383" t="s">
        <v>2331</v>
      </c>
    </row>
    <row r="604" spans="1:5" s="11" customFormat="1" ht="24" customHeight="1">
      <c r="A604" s="381">
        <v>91534</v>
      </c>
      <c r="B604" s="382" t="s">
        <v>1612</v>
      </c>
      <c r="C604" s="383" t="s">
        <v>448</v>
      </c>
      <c r="D604" s="384">
        <v>16.48</v>
      </c>
      <c r="E604" s="383" t="s">
        <v>2331</v>
      </c>
    </row>
    <row r="605" spans="1:5" s="11" customFormat="1" ht="36" customHeight="1">
      <c r="A605" s="381">
        <v>91635</v>
      </c>
      <c r="B605" s="382" t="s">
        <v>2532</v>
      </c>
      <c r="C605" s="383" t="s">
        <v>448</v>
      </c>
      <c r="D605" s="384">
        <v>43.47</v>
      </c>
      <c r="E605" s="383" t="s">
        <v>2331</v>
      </c>
    </row>
    <row r="606" spans="1:5" s="11" customFormat="1" ht="36" customHeight="1">
      <c r="A606" s="381">
        <v>91646</v>
      </c>
      <c r="B606" s="382" t="s">
        <v>2533</v>
      </c>
      <c r="C606" s="383" t="s">
        <v>448</v>
      </c>
      <c r="D606" s="384">
        <v>65.900000000000006</v>
      </c>
      <c r="E606" s="383" t="s">
        <v>2331</v>
      </c>
    </row>
    <row r="607" spans="1:5" s="11" customFormat="1" ht="24" customHeight="1">
      <c r="A607" s="381">
        <v>91693</v>
      </c>
      <c r="B607" s="382" t="s">
        <v>469</v>
      </c>
      <c r="C607" s="383" t="s">
        <v>448</v>
      </c>
      <c r="D607" s="384">
        <v>15.71</v>
      </c>
      <c r="E607" s="383" t="s">
        <v>2331</v>
      </c>
    </row>
    <row r="608" spans="1:5" s="11" customFormat="1" ht="24" customHeight="1">
      <c r="A608" s="381">
        <v>92044</v>
      </c>
      <c r="B608" s="382" t="s">
        <v>2534</v>
      </c>
      <c r="C608" s="383" t="s">
        <v>448</v>
      </c>
      <c r="D608" s="384">
        <v>7.59</v>
      </c>
      <c r="E608" s="383" t="s">
        <v>2331</v>
      </c>
    </row>
    <row r="609" spans="1:5" s="11" customFormat="1" ht="48" customHeight="1">
      <c r="A609" s="381">
        <v>92107</v>
      </c>
      <c r="B609" s="382" t="s">
        <v>2535</v>
      </c>
      <c r="C609" s="383" t="s">
        <v>448</v>
      </c>
      <c r="D609" s="384">
        <v>64.25</v>
      </c>
      <c r="E609" s="383" t="s">
        <v>2331</v>
      </c>
    </row>
    <row r="610" spans="1:5" s="11" customFormat="1" ht="24" customHeight="1">
      <c r="A610" s="381">
        <v>92113</v>
      </c>
      <c r="B610" s="382" t="s">
        <v>2536</v>
      </c>
      <c r="C610" s="383" t="s">
        <v>448</v>
      </c>
      <c r="D610" s="384">
        <v>1.22</v>
      </c>
      <c r="E610" s="383" t="s">
        <v>2331</v>
      </c>
    </row>
    <row r="611" spans="1:5" s="11" customFormat="1" ht="12" customHeight="1">
      <c r="A611" s="381">
        <v>92119</v>
      </c>
      <c r="B611" s="382" t="s">
        <v>2537</v>
      </c>
      <c r="C611" s="383" t="s">
        <v>448</v>
      </c>
      <c r="D611" s="384">
        <v>0.13</v>
      </c>
      <c r="E611" s="383" t="s">
        <v>2331</v>
      </c>
    </row>
    <row r="612" spans="1:5" s="11" customFormat="1" ht="24" customHeight="1">
      <c r="A612" s="381">
        <v>92139</v>
      </c>
      <c r="B612" s="382" t="s">
        <v>2538</v>
      </c>
      <c r="C612" s="383" t="s">
        <v>448</v>
      </c>
      <c r="D612" s="384">
        <v>29.6</v>
      </c>
      <c r="E612" s="383" t="s">
        <v>2331</v>
      </c>
    </row>
    <row r="613" spans="1:5" s="11" customFormat="1" ht="24" customHeight="1">
      <c r="A613" s="381">
        <v>92146</v>
      </c>
      <c r="B613" s="382" t="s">
        <v>2539</v>
      </c>
      <c r="C613" s="383" t="s">
        <v>448</v>
      </c>
      <c r="D613" s="384">
        <v>19.73</v>
      </c>
      <c r="E613" s="383" t="s">
        <v>2331</v>
      </c>
    </row>
    <row r="614" spans="1:5" s="11" customFormat="1" ht="36" customHeight="1">
      <c r="A614" s="381">
        <v>92243</v>
      </c>
      <c r="B614" s="382" t="s">
        <v>2540</v>
      </c>
      <c r="C614" s="383" t="s">
        <v>448</v>
      </c>
      <c r="D614" s="384">
        <v>54.12</v>
      </c>
      <c r="E614" s="383" t="s">
        <v>2331</v>
      </c>
    </row>
    <row r="615" spans="1:5" s="11" customFormat="1" ht="24" customHeight="1">
      <c r="A615" s="381">
        <v>92717</v>
      </c>
      <c r="B615" s="382" t="s">
        <v>1863</v>
      </c>
      <c r="C615" s="383" t="s">
        <v>448</v>
      </c>
      <c r="D615" s="384">
        <v>0.25</v>
      </c>
      <c r="E615" s="383" t="s">
        <v>2331</v>
      </c>
    </row>
    <row r="616" spans="1:5" s="11" customFormat="1" ht="24" customHeight="1">
      <c r="A616" s="381">
        <v>92961</v>
      </c>
      <c r="B616" s="382" t="s">
        <v>2541</v>
      </c>
      <c r="C616" s="383" t="s">
        <v>448</v>
      </c>
      <c r="D616" s="384">
        <v>5.04</v>
      </c>
      <c r="E616" s="383" t="s">
        <v>2331</v>
      </c>
    </row>
    <row r="617" spans="1:5" s="11" customFormat="1" ht="24" customHeight="1">
      <c r="A617" s="381">
        <v>92967</v>
      </c>
      <c r="B617" s="382" t="s">
        <v>2542</v>
      </c>
      <c r="C617" s="383" t="s">
        <v>448</v>
      </c>
      <c r="D617" s="384">
        <v>15.86</v>
      </c>
      <c r="E617" s="383" t="s">
        <v>2331</v>
      </c>
    </row>
    <row r="618" spans="1:5" s="11" customFormat="1" ht="48" customHeight="1">
      <c r="A618" s="381">
        <v>93225</v>
      </c>
      <c r="B618" s="382" t="s">
        <v>2543</v>
      </c>
      <c r="C618" s="383" t="s">
        <v>448</v>
      </c>
      <c r="D618" s="384">
        <v>409.36</v>
      </c>
      <c r="E618" s="383" t="s">
        <v>2331</v>
      </c>
    </row>
    <row r="619" spans="1:5" s="11" customFormat="1" ht="24" customHeight="1">
      <c r="A619" s="381">
        <v>93234</v>
      </c>
      <c r="B619" s="382" t="s">
        <v>2544</v>
      </c>
      <c r="C619" s="383" t="s">
        <v>448</v>
      </c>
      <c r="D619" s="384">
        <v>0.51</v>
      </c>
      <c r="E619" s="383" t="s">
        <v>2331</v>
      </c>
    </row>
    <row r="620" spans="1:5" s="11" customFormat="1" ht="36" customHeight="1">
      <c r="A620" s="381">
        <v>93244</v>
      </c>
      <c r="B620" s="382" t="s">
        <v>2545</v>
      </c>
      <c r="C620" s="383" t="s">
        <v>448</v>
      </c>
      <c r="D620" s="384">
        <v>49.43</v>
      </c>
      <c r="E620" s="383" t="s">
        <v>2331</v>
      </c>
    </row>
    <row r="621" spans="1:5" s="11" customFormat="1" ht="24" customHeight="1">
      <c r="A621" s="381">
        <v>93274</v>
      </c>
      <c r="B621" s="382" t="s">
        <v>2546</v>
      </c>
      <c r="C621" s="383" t="s">
        <v>448</v>
      </c>
      <c r="D621" s="384">
        <v>77.41</v>
      </c>
      <c r="E621" s="383" t="s">
        <v>2331</v>
      </c>
    </row>
    <row r="622" spans="1:5" s="11" customFormat="1" ht="24" customHeight="1">
      <c r="A622" s="381">
        <v>93282</v>
      </c>
      <c r="B622" s="382" t="s">
        <v>490</v>
      </c>
      <c r="C622" s="383" t="s">
        <v>448</v>
      </c>
      <c r="D622" s="384">
        <v>14.63</v>
      </c>
      <c r="E622" s="383" t="s">
        <v>2331</v>
      </c>
    </row>
    <row r="623" spans="1:5" s="11" customFormat="1" ht="24" customHeight="1">
      <c r="A623" s="381">
        <v>93288</v>
      </c>
      <c r="B623" s="382" t="s">
        <v>1860</v>
      </c>
      <c r="C623" s="383" t="s">
        <v>448</v>
      </c>
      <c r="D623" s="384">
        <v>152.28</v>
      </c>
      <c r="E623" s="383" t="s">
        <v>2331</v>
      </c>
    </row>
    <row r="624" spans="1:5" s="11" customFormat="1" ht="36" customHeight="1">
      <c r="A624" s="381">
        <v>93403</v>
      </c>
      <c r="B624" s="382" t="s">
        <v>2547</v>
      </c>
      <c r="C624" s="383" t="s">
        <v>448</v>
      </c>
      <c r="D624" s="384">
        <v>47.68</v>
      </c>
      <c r="E624" s="383" t="s">
        <v>2331</v>
      </c>
    </row>
    <row r="625" spans="1:5" s="11" customFormat="1" ht="48" customHeight="1">
      <c r="A625" s="381">
        <v>93409</v>
      </c>
      <c r="B625" s="382" t="s">
        <v>2548</v>
      </c>
      <c r="C625" s="383" t="s">
        <v>448</v>
      </c>
      <c r="D625" s="384">
        <v>24.8</v>
      </c>
      <c r="E625" s="383" t="s">
        <v>2331</v>
      </c>
    </row>
    <row r="626" spans="1:5" s="11" customFormat="1" ht="24" customHeight="1">
      <c r="A626" s="381">
        <v>93416</v>
      </c>
      <c r="B626" s="382" t="s">
        <v>2549</v>
      </c>
      <c r="C626" s="383" t="s">
        <v>448</v>
      </c>
      <c r="D626" s="384">
        <v>0.33</v>
      </c>
      <c r="E626" s="383" t="s">
        <v>2331</v>
      </c>
    </row>
    <row r="627" spans="1:5" s="11" customFormat="1" ht="24" customHeight="1">
      <c r="A627" s="381">
        <v>93422</v>
      </c>
      <c r="B627" s="382" t="s">
        <v>2550</v>
      </c>
      <c r="C627" s="383" t="s">
        <v>448</v>
      </c>
      <c r="D627" s="384">
        <v>4.4400000000000004</v>
      </c>
      <c r="E627" s="383" t="s">
        <v>2331</v>
      </c>
    </row>
    <row r="628" spans="1:5" s="11" customFormat="1" ht="24" customHeight="1">
      <c r="A628" s="381">
        <v>93428</v>
      </c>
      <c r="B628" s="382" t="s">
        <v>2551</v>
      </c>
      <c r="C628" s="383" t="s">
        <v>448</v>
      </c>
      <c r="D628" s="384">
        <v>6.3</v>
      </c>
      <c r="E628" s="383" t="s">
        <v>2331</v>
      </c>
    </row>
    <row r="629" spans="1:5" s="11" customFormat="1" ht="24" customHeight="1">
      <c r="A629" s="381">
        <v>93434</v>
      </c>
      <c r="B629" s="382" t="s">
        <v>2552</v>
      </c>
      <c r="C629" s="383" t="s">
        <v>448</v>
      </c>
      <c r="D629" s="384">
        <v>200.21</v>
      </c>
      <c r="E629" s="383" t="s">
        <v>2331</v>
      </c>
    </row>
    <row r="630" spans="1:5" s="11" customFormat="1" ht="24" customHeight="1">
      <c r="A630" s="381">
        <v>93440</v>
      </c>
      <c r="B630" s="382" t="s">
        <v>2553</v>
      </c>
      <c r="C630" s="383" t="s">
        <v>448</v>
      </c>
      <c r="D630" s="384">
        <v>82.05</v>
      </c>
      <c r="E630" s="383" t="s">
        <v>2331</v>
      </c>
    </row>
    <row r="631" spans="1:5" s="11" customFormat="1" ht="24" customHeight="1">
      <c r="A631" s="381">
        <v>95122</v>
      </c>
      <c r="B631" s="382" t="s">
        <v>2554</v>
      </c>
      <c r="C631" s="383" t="s">
        <v>448</v>
      </c>
      <c r="D631" s="384">
        <v>147.43</v>
      </c>
      <c r="E631" s="383" t="s">
        <v>2331</v>
      </c>
    </row>
    <row r="632" spans="1:5" s="11" customFormat="1" ht="24" customHeight="1">
      <c r="A632" s="381">
        <v>95128</v>
      </c>
      <c r="B632" s="382" t="s">
        <v>2555</v>
      </c>
      <c r="C632" s="383" t="s">
        <v>448</v>
      </c>
      <c r="D632" s="384">
        <v>37.549999999999997</v>
      </c>
      <c r="E632" s="383" t="s">
        <v>2331</v>
      </c>
    </row>
    <row r="633" spans="1:5" s="11" customFormat="1" ht="24" customHeight="1">
      <c r="A633" s="381">
        <v>95140</v>
      </c>
      <c r="B633" s="382" t="s">
        <v>2556</v>
      </c>
      <c r="C633" s="383" t="s">
        <v>448</v>
      </c>
      <c r="D633" s="384">
        <v>0.03</v>
      </c>
      <c r="E633" s="383" t="s">
        <v>2331</v>
      </c>
    </row>
    <row r="634" spans="1:5" s="11" customFormat="1" ht="24" customHeight="1">
      <c r="A634" s="381">
        <v>95213</v>
      </c>
      <c r="B634" s="382" t="s">
        <v>2557</v>
      </c>
      <c r="C634" s="383" t="s">
        <v>448</v>
      </c>
      <c r="D634" s="384">
        <v>84.11</v>
      </c>
      <c r="E634" s="383" t="s">
        <v>2331</v>
      </c>
    </row>
    <row r="635" spans="1:5" s="11" customFormat="1" ht="12" customHeight="1">
      <c r="A635" s="381">
        <v>95259</v>
      </c>
      <c r="B635" s="382" t="s">
        <v>2558</v>
      </c>
      <c r="C635" s="383" t="s">
        <v>448</v>
      </c>
      <c r="D635" s="384">
        <v>15.63</v>
      </c>
      <c r="E635" s="383" t="s">
        <v>2331</v>
      </c>
    </row>
    <row r="636" spans="1:5" s="11" customFormat="1" ht="24" customHeight="1">
      <c r="A636" s="381">
        <v>95265</v>
      </c>
      <c r="B636" s="382" t="s">
        <v>2559</v>
      </c>
      <c r="C636" s="383" t="s">
        <v>448</v>
      </c>
      <c r="D636" s="384">
        <v>0.75</v>
      </c>
      <c r="E636" s="383" t="s">
        <v>2331</v>
      </c>
    </row>
    <row r="637" spans="1:5" s="11" customFormat="1" ht="24" customHeight="1">
      <c r="A637" s="381">
        <v>95271</v>
      </c>
      <c r="B637" s="382" t="s">
        <v>2560</v>
      </c>
      <c r="C637" s="383" t="s">
        <v>448</v>
      </c>
      <c r="D637" s="384">
        <v>0.5</v>
      </c>
      <c r="E637" s="383" t="s">
        <v>2331</v>
      </c>
    </row>
    <row r="638" spans="1:5" s="11" customFormat="1" ht="24" customHeight="1">
      <c r="A638" s="381">
        <v>95277</v>
      </c>
      <c r="B638" s="382" t="s">
        <v>2561</v>
      </c>
      <c r="C638" s="383" t="s">
        <v>448</v>
      </c>
      <c r="D638" s="384">
        <v>0.5</v>
      </c>
      <c r="E638" s="383" t="s">
        <v>2331</v>
      </c>
    </row>
    <row r="639" spans="1:5" s="11" customFormat="1" ht="24" customHeight="1">
      <c r="A639" s="381">
        <v>95283</v>
      </c>
      <c r="B639" s="382" t="s">
        <v>2562</v>
      </c>
      <c r="C639" s="383" t="s">
        <v>448</v>
      </c>
      <c r="D639" s="384">
        <v>0.6</v>
      </c>
      <c r="E639" s="383" t="s">
        <v>2331</v>
      </c>
    </row>
    <row r="640" spans="1:5" s="11" customFormat="1" ht="36" customHeight="1">
      <c r="A640" s="381">
        <v>95621</v>
      </c>
      <c r="B640" s="382" t="s">
        <v>2563</v>
      </c>
      <c r="C640" s="383" t="s">
        <v>448</v>
      </c>
      <c r="D640" s="384">
        <v>15.37</v>
      </c>
      <c r="E640" s="383" t="s">
        <v>2331</v>
      </c>
    </row>
    <row r="641" spans="1:5" s="11" customFormat="1" ht="24" customHeight="1">
      <c r="A641" s="381">
        <v>95632</v>
      </c>
      <c r="B641" s="382" t="s">
        <v>2564</v>
      </c>
      <c r="C641" s="383" t="s">
        <v>448</v>
      </c>
      <c r="D641" s="384">
        <v>64.95</v>
      </c>
      <c r="E641" s="383" t="s">
        <v>2331</v>
      </c>
    </row>
    <row r="642" spans="1:5" s="11" customFormat="1" ht="24" customHeight="1">
      <c r="A642" s="381">
        <v>95703</v>
      </c>
      <c r="B642" s="382" t="s">
        <v>2565</v>
      </c>
      <c r="C642" s="383" t="s">
        <v>448</v>
      </c>
      <c r="D642" s="384">
        <v>20.36</v>
      </c>
      <c r="E642" s="383" t="s">
        <v>2331</v>
      </c>
    </row>
    <row r="643" spans="1:5" s="11" customFormat="1" ht="24" customHeight="1">
      <c r="A643" s="381">
        <v>95709</v>
      </c>
      <c r="B643" s="382" t="s">
        <v>2441</v>
      </c>
      <c r="C643" s="383" t="s">
        <v>448</v>
      </c>
      <c r="D643" s="384">
        <v>68.41</v>
      </c>
      <c r="E643" s="383" t="s">
        <v>2331</v>
      </c>
    </row>
    <row r="644" spans="1:5" s="11" customFormat="1" ht="36" customHeight="1">
      <c r="A644" s="381">
        <v>95715</v>
      </c>
      <c r="B644" s="382" t="s">
        <v>2566</v>
      </c>
      <c r="C644" s="383" t="s">
        <v>448</v>
      </c>
      <c r="D644" s="384">
        <v>83.92</v>
      </c>
      <c r="E644" s="383" t="s">
        <v>2331</v>
      </c>
    </row>
    <row r="645" spans="1:5" s="11" customFormat="1" ht="36" customHeight="1">
      <c r="A645" s="381">
        <v>95721</v>
      </c>
      <c r="B645" s="382" t="s">
        <v>2567</v>
      </c>
      <c r="C645" s="383" t="s">
        <v>448</v>
      </c>
      <c r="D645" s="384">
        <v>81.55</v>
      </c>
      <c r="E645" s="383" t="s">
        <v>2331</v>
      </c>
    </row>
    <row r="646" spans="1:5" s="11" customFormat="1" ht="24" customHeight="1">
      <c r="A646" s="381">
        <v>95873</v>
      </c>
      <c r="B646" s="382" t="s">
        <v>2568</v>
      </c>
      <c r="C646" s="383" t="s">
        <v>448</v>
      </c>
      <c r="D646" s="384">
        <v>10.07</v>
      </c>
      <c r="E646" s="383" t="s">
        <v>2331</v>
      </c>
    </row>
    <row r="647" spans="1:5" s="11" customFormat="1" ht="24" customHeight="1">
      <c r="A647" s="381">
        <v>96014</v>
      </c>
      <c r="B647" s="382" t="s">
        <v>2569</v>
      </c>
      <c r="C647" s="383" t="s">
        <v>448</v>
      </c>
      <c r="D647" s="384">
        <v>43.8</v>
      </c>
      <c r="E647" s="383" t="s">
        <v>2331</v>
      </c>
    </row>
    <row r="648" spans="1:5" s="11" customFormat="1" ht="24" customHeight="1">
      <c r="A648" s="381">
        <v>96021</v>
      </c>
      <c r="B648" s="382" t="s">
        <v>2570</v>
      </c>
      <c r="C648" s="383" t="s">
        <v>448</v>
      </c>
      <c r="D648" s="384">
        <v>43.5</v>
      </c>
      <c r="E648" s="383" t="s">
        <v>2331</v>
      </c>
    </row>
    <row r="649" spans="1:5" s="11" customFormat="1" ht="24" customHeight="1">
      <c r="A649" s="381">
        <v>96029</v>
      </c>
      <c r="B649" s="382" t="s">
        <v>2571</v>
      </c>
      <c r="C649" s="383" t="s">
        <v>448</v>
      </c>
      <c r="D649" s="384">
        <v>37.69</v>
      </c>
      <c r="E649" s="383" t="s">
        <v>2331</v>
      </c>
    </row>
    <row r="650" spans="1:5" s="11" customFormat="1" ht="24" customHeight="1">
      <c r="A650" s="381">
        <v>96036</v>
      </c>
      <c r="B650" s="382" t="s">
        <v>2572</v>
      </c>
      <c r="C650" s="383" t="s">
        <v>448</v>
      </c>
      <c r="D650" s="384">
        <v>57.5</v>
      </c>
      <c r="E650" s="383" t="s">
        <v>2331</v>
      </c>
    </row>
    <row r="651" spans="1:5" s="11" customFormat="1" ht="24" customHeight="1">
      <c r="A651" s="381">
        <v>96155</v>
      </c>
      <c r="B651" s="382" t="s">
        <v>2573</v>
      </c>
      <c r="C651" s="383" t="s">
        <v>448</v>
      </c>
      <c r="D651" s="384">
        <v>37.99</v>
      </c>
      <c r="E651" s="383" t="s">
        <v>2331</v>
      </c>
    </row>
    <row r="652" spans="1:5" s="11" customFormat="1" ht="24" customHeight="1">
      <c r="A652" s="381">
        <v>96156</v>
      </c>
      <c r="B652" s="382" t="s">
        <v>2574</v>
      </c>
      <c r="C652" s="383" t="s">
        <v>448</v>
      </c>
      <c r="D652" s="384">
        <v>46.07</v>
      </c>
      <c r="E652" s="383" t="s">
        <v>2331</v>
      </c>
    </row>
    <row r="653" spans="1:5" s="11" customFormat="1" ht="24" customHeight="1">
      <c r="A653" s="381">
        <v>96159</v>
      </c>
      <c r="B653" s="382" t="s">
        <v>2575</v>
      </c>
      <c r="C653" s="383" t="s">
        <v>448</v>
      </c>
      <c r="D653" s="384">
        <v>79.08</v>
      </c>
      <c r="E653" s="383" t="s">
        <v>2331</v>
      </c>
    </row>
    <row r="654" spans="1:5" s="11" customFormat="1" ht="24" customHeight="1">
      <c r="A654" s="381">
        <v>96246</v>
      </c>
      <c r="B654" s="382" t="s">
        <v>1600</v>
      </c>
      <c r="C654" s="383" t="s">
        <v>448</v>
      </c>
      <c r="D654" s="384">
        <v>44.18</v>
      </c>
      <c r="E654" s="383" t="s">
        <v>2331</v>
      </c>
    </row>
    <row r="655" spans="1:5" s="11" customFormat="1" ht="36" customHeight="1">
      <c r="A655" s="381">
        <v>96464</v>
      </c>
      <c r="B655" s="382" t="s">
        <v>2576</v>
      </c>
      <c r="C655" s="383" t="s">
        <v>448</v>
      </c>
      <c r="D655" s="384">
        <v>70.510000000000005</v>
      </c>
      <c r="E655" s="383" t="s">
        <v>2331</v>
      </c>
    </row>
    <row r="656" spans="1:5" s="11" customFormat="1" ht="36" customHeight="1">
      <c r="A656" s="381">
        <v>98765</v>
      </c>
      <c r="B656" s="382" t="s">
        <v>2577</v>
      </c>
      <c r="C656" s="383" t="s">
        <v>448</v>
      </c>
      <c r="D656" s="384">
        <v>0.09</v>
      </c>
      <c r="E656" s="383" t="s">
        <v>2331</v>
      </c>
    </row>
    <row r="657" spans="1:5" s="11" customFormat="1" ht="36" customHeight="1">
      <c r="A657" s="381">
        <v>99834</v>
      </c>
      <c r="B657" s="382" t="s">
        <v>2578</v>
      </c>
      <c r="C657" s="383" t="s">
        <v>448</v>
      </c>
      <c r="D657" s="384">
        <v>0.21</v>
      </c>
      <c r="E657" s="383" t="s">
        <v>2331</v>
      </c>
    </row>
    <row r="658" spans="1:5" s="11" customFormat="1" ht="24" customHeight="1">
      <c r="A658" s="381">
        <v>100642</v>
      </c>
      <c r="B658" s="382" t="s">
        <v>2579</v>
      </c>
      <c r="C658" s="383" t="s">
        <v>448</v>
      </c>
      <c r="D658" s="384">
        <v>170.89</v>
      </c>
      <c r="E658" s="383" t="s">
        <v>2331</v>
      </c>
    </row>
    <row r="659" spans="1:5" s="11" customFormat="1" ht="24" customHeight="1">
      <c r="A659" s="381">
        <v>100648</v>
      </c>
      <c r="B659" s="382" t="s">
        <v>2580</v>
      </c>
      <c r="C659" s="383" t="s">
        <v>448</v>
      </c>
      <c r="D659" s="384">
        <v>421.82</v>
      </c>
      <c r="E659" s="383" t="s">
        <v>2331</v>
      </c>
    </row>
    <row r="660" spans="1:5" s="11" customFormat="1" ht="24" customHeight="1">
      <c r="A660" s="381">
        <v>102274</v>
      </c>
      <c r="B660" s="382" t="s">
        <v>2581</v>
      </c>
      <c r="C660" s="383" t="s">
        <v>448</v>
      </c>
      <c r="D660" s="384">
        <v>14.91</v>
      </c>
      <c r="E660" s="383" t="s">
        <v>2331</v>
      </c>
    </row>
    <row r="661" spans="1:5" s="11" customFormat="1" ht="24" customHeight="1">
      <c r="A661" s="381">
        <v>104092</v>
      </c>
      <c r="B661" s="382" t="s">
        <v>2582</v>
      </c>
      <c r="C661" s="383" t="s">
        <v>448</v>
      </c>
      <c r="D661" s="384">
        <v>0.13</v>
      </c>
      <c r="E661" s="383" t="s">
        <v>2331</v>
      </c>
    </row>
    <row r="662" spans="1:5" s="11" customFormat="1" ht="24" customHeight="1">
      <c r="A662" s="381">
        <v>104098</v>
      </c>
      <c r="B662" s="382" t="s">
        <v>2583</v>
      </c>
      <c r="C662" s="383" t="s">
        <v>448</v>
      </c>
      <c r="D662" s="384">
        <v>0.18</v>
      </c>
      <c r="E662" s="383" t="s">
        <v>2331</v>
      </c>
    </row>
    <row r="663" spans="1:5" s="11" customFormat="1" ht="36" customHeight="1">
      <c r="A663" s="381">
        <v>5089</v>
      </c>
      <c r="B663" s="382" t="s">
        <v>2584</v>
      </c>
      <c r="C663" s="383" t="s">
        <v>464</v>
      </c>
      <c r="D663" s="384">
        <v>38.869999999999997</v>
      </c>
      <c r="E663" s="383" t="s">
        <v>2331</v>
      </c>
    </row>
    <row r="664" spans="1:5" s="11" customFormat="1" ht="24" customHeight="1">
      <c r="A664" s="381">
        <v>5627</v>
      </c>
      <c r="B664" s="382" t="s">
        <v>2585</v>
      </c>
      <c r="C664" s="383" t="s">
        <v>464</v>
      </c>
      <c r="D664" s="384">
        <v>47.6</v>
      </c>
      <c r="E664" s="383" t="s">
        <v>2331</v>
      </c>
    </row>
    <row r="665" spans="1:5" s="11" customFormat="1" ht="24" customHeight="1">
      <c r="A665" s="381">
        <v>5628</v>
      </c>
      <c r="B665" s="382" t="s">
        <v>2586</v>
      </c>
      <c r="C665" s="383" t="s">
        <v>464</v>
      </c>
      <c r="D665" s="384">
        <v>6.46</v>
      </c>
      <c r="E665" s="383" t="s">
        <v>2331</v>
      </c>
    </row>
    <row r="666" spans="1:5" s="11" customFormat="1" ht="24" customHeight="1">
      <c r="A666" s="381">
        <v>5629</v>
      </c>
      <c r="B666" s="382" t="s">
        <v>2587</v>
      </c>
      <c r="C666" s="383" t="s">
        <v>464</v>
      </c>
      <c r="D666" s="384">
        <v>59.5</v>
      </c>
      <c r="E666" s="383" t="s">
        <v>2331</v>
      </c>
    </row>
    <row r="667" spans="1:5" s="11" customFormat="1" ht="24" customHeight="1">
      <c r="A667" s="381">
        <v>5630</v>
      </c>
      <c r="B667" s="382" t="s">
        <v>2588</v>
      </c>
      <c r="C667" s="383" t="s">
        <v>464</v>
      </c>
      <c r="D667" s="384">
        <v>81.52</v>
      </c>
      <c r="E667" s="383" t="s">
        <v>2331</v>
      </c>
    </row>
    <row r="668" spans="1:5" s="11" customFormat="1" ht="24" customHeight="1">
      <c r="A668" s="381">
        <v>5658</v>
      </c>
      <c r="B668" s="382" t="s">
        <v>2461</v>
      </c>
      <c r="C668" s="383" t="s">
        <v>464</v>
      </c>
      <c r="D668" s="384">
        <v>2.86</v>
      </c>
      <c r="E668" s="383" t="s">
        <v>2331</v>
      </c>
    </row>
    <row r="669" spans="1:5" s="11" customFormat="1" ht="48" customHeight="1">
      <c r="A669" s="381">
        <v>5664</v>
      </c>
      <c r="B669" s="382" t="s">
        <v>2589</v>
      </c>
      <c r="C669" s="383" t="s">
        <v>464</v>
      </c>
      <c r="D669" s="384">
        <v>30.29</v>
      </c>
      <c r="E669" s="383" t="s">
        <v>2331</v>
      </c>
    </row>
    <row r="670" spans="1:5" s="11" customFormat="1" ht="48" customHeight="1">
      <c r="A670" s="381">
        <v>5667</v>
      </c>
      <c r="B670" s="382" t="s">
        <v>2590</v>
      </c>
      <c r="C670" s="383" t="s">
        <v>464</v>
      </c>
      <c r="D670" s="384">
        <v>26.94</v>
      </c>
      <c r="E670" s="383" t="s">
        <v>2331</v>
      </c>
    </row>
    <row r="671" spans="1:5" s="11" customFormat="1" ht="48" customHeight="1">
      <c r="A671" s="381">
        <v>5668</v>
      </c>
      <c r="B671" s="382" t="s">
        <v>2591</v>
      </c>
      <c r="C671" s="383" t="s">
        <v>464</v>
      </c>
      <c r="D671" s="384">
        <v>57.98</v>
      </c>
      <c r="E671" s="383" t="s">
        <v>2331</v>
      </c>
    </row>
    <row r="672" spans="1:5" s="11" customFormat="1" ht="36" customHeight="1">
      <c r="A672" s="381">
        <v>5674</v>
      </c>
      <c r="B672" s="382" t="s">
        <v>2592</v>
      </c>
      <c r="C672" s="383" t="s">
        <v>464</v>
      </c>
      <c r="D672" s="384">
        <v>37.39</v>
      </c>
      <c r="E672" s="383" t="s">
        <v>2331</v>
      </c>
    </row>
    <row r="673" spans="1:5" s="11" customFormat="1" ht="36" customHeight="1">
      <c r="A673" s="381">
        <v>5692</v>
      </c>
      <c r="B673" s="382" t="s">
        <v>2593</v>
      </c>
      <c r="C673" s="383" t="s">
        <v>464</v>
      </c>
      <c r="D673" s="384">
        <v>0.33</v>
      </c>
      <c r="E673" s="383" t="s">
        <v>2331</v>
      </c>
    </row>
    <row r="674" spans="1:5" s="11" customFormat="1" ht="36" customHeight="1">
      <c r="A674" s="381">
        <v>5693</v>
      </c>
      <c r="B674" s="382" t="s">
        <v>2594</v>
      </c>
      <c r="C674" s="383" t="s">
        <v>464</v>
      </c>
      <c r="D674" s="384">
        <v>21.94</v>
      </c>
      <c r="E674" s="383" t="s">
        <v>2331</v>
      </c>
    </row>
    <row r="675" spans="1:5" s="11" customFormat="1" ht="36" customHeight="1">
      <c r="A675" s="381">
        <v>5695</v>
      </c>
      <c r="B675" s="382" t="s">
        <v>2595</v>
      </c>
      <c r="C675" s="383" t="s">
        <v>464</v>
      </c>
      <c r="D675" s="384">
        <v>36.11</v>
      </c>
      <c r="E675" s="383" t="s">
        <v>2331</v>
      </c>
    </row>
    <row r="676" spans="1:5" s="11" customFormat="1" ht="24" customHeight="1">
      <c r="A676" s="381">
        <v>5703</v>
      </c>
      <c r="B676" s="382" t="s">
        <v>2596</v>
      </c>
      <c r="C676" s="383" t="s">
        <v>464</v>
      </c>
      <c r="D676" s="384">
        <v>17.61</v>
      </c>
      <c r="E676" s="383" t="s">
        <v>2331</v>
      </c>
    </row>
    <row r="677" spans="1:5" s="11" customFormat="1" ht="48" customHeight="1">
      <c r="A677" s="381">
        <v>5705</v>
      </c>
      <c r="B677" s="382" t="s">
        <v>2597</v>
      </c>
      <c r="C677" s="383" t="s">
        <v>464</v>
      </c>
      <c r="D677" s="384">
        <v>34.79</v>
      </c>
      <c r="E677" s="383" t="s">
        <v>2331</v>
      </c>
    </row>
    <row r="678" spans="1:5" s="11" customFormat="1" ht="24" customHeight="1">
      <c r="A678" s="381">
        <v>5707</v>
      </c>
      <c r="B678" s="382" t="s">
        <v>2598</v>
      </c>
      <c r="C678" s="383" t="s">
        <v>464</v>
      </c>
      <c r="D678" s="384">
        <v>68.36</v>
      </c>
      <c r="E678" s="383" t="s">
        <v>2331</v>
      </c>
    </row>
    <row r="679" spans="1:5" s="11" customFormat="1" ht="24" customHeight="1">
      <c r="A679" s="381">
        <v>5710</v>
      </c>
      <c r="B679" s="382" t="s">
        <v>2599</v>
      </c>
      <c r="C679" s="383" t="s">
        <v>464</v>
      </c>
      <c r="D679" s="384">
        <v>160.32</v>
      </c>
      <c r="E679" s="383" t="s">
        <v>2331</v>
      </c>
    </row>
    <row r="680" spans="1:5" s="11" customFormat="1" ht="36" customHeight="1">
      <c r="A680" s="381">
        <v>5711</v>
      </c>
      <c r="B680" s="382" t="s">
        <v>2600</v>
      </c>
      <c r="C680" s="383" t="s">
        <v>464</v>
      </c>
      <c r="D680" s="384">
        <v>112.64</v>
      </c>
      <c r="E680" s="383" t="s">
        <v>2331</v>
      </c>
    </row>
    <row r="681" spans="1:5" s="11" customFormat="1" ht="24" customHeight="1">
      <c r="A681" s="381">
        <v>5714</v>
      </c>
      <c r="B681" s="382" t="s">
        <v>2601</v>
      </c>
      <c r="C681" s="383" t="s">
        <v>464</v>
      </c>
      <c r="D681" s="384">
        <v>15.3</v>
      </c>
      <c r="E681" s="383" t="s">
        <v>2331</v>
      </c>
    </row>
    <row r="682" spans="1:5" s="11" customFormat="1" ht="24" customHeight="1">
      <c r="A682" s="381">
        <v>5715</v>
      </c>
      <c r="B682" s="382" t="s">
        <v>2602</v>
      </c>
      <c r="C682" s="383" t="s">
        <v>464</v>
      </c>
      <c r="D682" s="384">
        <v>85.23</v>
      </c>
      <c r="E682" s="383" t="s">
        <v>2331</v>
      </c>
    </row>
    <row r="683" spans="1:5" s="11" customFormat="1" ht="24" customHeight="1">
      <c r="A683" s="381">
        <v>5718</v>
      </c>
      <c r="B683" s="382" t="s">
        <v>2603</v>
      </c>
      <c r="C683" s="383" t="s">
        <v>464</v>
      </c>
      <c r="D683" s="384">
        <v>134.44</v>
      </c>
      <c r="E683" s="383" t="s">
        <v>2331</v>
      </c>
    </row>
    <row r="684" spans="1:5" s="11" customFormat="1" ht="24" customHeight="1">
      <c r="A684" s="381">
        <v>5721</v>
      </c>
      <c r="B684" s="382" t="s">
        <v>2604</v>
      </c>
      <c r="C684" s="383" t="s">
        <v>464</v>
      </c>
      <c r="D684" s="384">
        <v>118.62</v>
      </c>
      <c r="E684" s="383" t="s">
        <v>2331</v>
      </c>
    </row>
    <row r="685" spans="1:5" s="11" customFormat="1" ht="24" customHeight="1">
      <c r="A685" s="381">
        <v>5722</v>
      </c>
      <c r="B685" s="382" t="s">
        <v>2605</v>
      </c>
      <c r="C685" s="383" t="s">
        <v>464</v>
      </c>
      <c r="D685" s="384">
        <v>274.33</v>
      </c>
      <c r="E685" s="383" t="s">
        <v>2331</v>
      </c>
    </row>
    <row r="686" spans="1:5" s="11" customFormat="1" ht="24" customHeight="1">
      <c r="A686" s="381">
        <v>5724</v>
      </c>
      <c r="B686" s="382" t="s">
        <v>2606</v>
      </c>
      <c r="C686" s="383" t="s">
        <v>464</v>
      </c>
      <c r="D686" s="384">
        <v>56.61</v>
      </c>
      <c r="E686" s="383" t="s">
        <v>2331</v>
      </c>
    </row>
    <row r="687" spans="1:5" s="11" customFormat="1" ht="36" customHeight="1">
      <c r="A687" s="381">
        <v>5727</v>
      </c>
      <c r="B687" s="382" t="s">
        <v>2607</v>
      </c>
      <c r="C687" s="383" t="s">
        <v>464</v>
      </c>
      <c r="D687" s="384">
        <v>11.28</v>
      </c>
      <c r="E687" s="383" t="s">
        <v>2331</v>
      </c>
    </row>
    <row r="688" spans="1:5" s="11" customFormat="1" ht="24" customHeight="1">
      <c r="A688" s="381">
        <v>5729</v>
      </c>
      <c r="B688" s="382" t="s">
        <v>2608</v>
      </c>
      <c r="C688" s="383" t="s">
        <v>464</v>
      </c>
      <c r="D688" s="384">
        <v>45.91</v>
      </c>
      <c r="E688" s="383" t="s">
        <v>2331</v>
      </c>
    </row>
    <row r="689" spans="1:5" s="11" customFormat="1" ht="36" customHeight="1">
      <c r="A689" s="381">
        <v>5730</v>
      </c>
      <c r="B689" s="382" t="s">
        <v>2609</v>
      </c>
      <c r="C689" s="383" t="s">
        <v>464</v>
      </c>
      <c r="D689" s="384">
        <v>51.7</v>
      </c>
      <c r="E689" s="383" t="s">
        <v>2331</v>
      </c>
    </row>
    <row r="690" spans="1:5" s="11" customFormat="1" ht="48" customHeight="1">
      <c r="A690" s="381">
        <v>5735</v>
      </c>
      <c r="B690" s="382" t="s">
        <v>2610</v>
      </c>
      <c r="C690" s="383" t="s">
        <v>464</v>
      </c>
      <c r="D690" s="384">
        <v>29.22</v>
      </c>
      <c r="E690" s="383" t="s">
        <v>2331</v>
      </c>
    </row>
    <row r="691" spans="1:5" s="11" customFormat="1" ht="48" customHeight="1">
      <c r="A691" s="381">
        <v>5736</v>
      </c>
      <c r="B691" s="382" t="s">
        <v>2611</v>
      </c>
      <c r="C691" s="383" t="s">
        <v>464</v>
      </c>
      <c r="D691" s="384">
        <v>52.83</v>
      </c>
      <c r="E691" s="383" t="s">
        <v>2331</v>
      </c>
    </row>
    <row r="692" spans="1:5" s="11" customFormat="1" ht="36" customHeight="1">
      <c r="A692" s="381">
        <v>5738</v>
      </c>
      <c r="B692" s="382" t="s">
        <v>2612</v>
      </c>
      <c r="C692" s="383" t="s">
        <v>464</v>
      </c>
      <c r="D692" s="384">
        <v>40.83</v>
      </c>
      <c r="E692" s="383" t="s">
        <v>2331</v>
      </c>
    </row>
    <row r="693" spans="1:5" s="11" customFormat="1" ht="36" customHeight="1">
      <c r="A693" s="381">
        <v>5739</v>
      </c>
      <c r="B693" s="382" t="s">
        <v>2613</v>
      </c>
      <c r="C693" s="383" t="s">
        <v>464</v>
      </c>
      <c r="D693" s="384">
        <v>51.09</v>
      </c>
      <c r="E693" s="383" t="s">
        <v>2331</v>
      </c>
    </row>
    <row r="694" spans="1:5" s="11" customFormat="1" ht="36" customHeight="1">
      <c r="A694" s="381">
        <v>5741</v>
      </c>
      <c r="B694" s="382" t="s">
        <v>2614</v>
      </c>
      <c r="C694" s="383" t="s">
        <v>464</v>
      </c>
      <c r="D694" s="384">
        <v>45.36</v>
      </c>
      <c r="E694" s="383" t="s">
        <v>2331</v>
      </c>
    </row>
    <row r="695" spans="1:5" s="11" customFormat="1" ht="36" customHeight="1">
      <c r="A695" s="381">
        <v>5742</v>
      </c>
      <c r="B695" s="382" t="s">
        <v>2615</v>
      </c>
      <c r="C695" s="383" t="s">
        <v>464</v>
      </c>
      <c r="D695" s="384">
        <v>34.89</v>
      </c>
      <c r="E695" s="383" t="s">
        <v>2331</v>
      </c>
    </row>
    <row r="696" spans="1:5" s="11" customFormat="1" ht="36" customHeight="1">
      <c r="A696" s="381">
        <v>5747</v>
      </c>
      <c r="B696" s="382" t="s">
        <v>2616</v>
      </c>
      <c r="C696" s="383" t="s">
        <v>464</v>
      </c>
      <c r="D696" s="384">
        <v>200.07</v>
      </c>
      <c r="E696" s="383" t="s">
        <v>2331</v>
      </c>
    </row>
    <row r="697" spans="1:5" s="11" customFormat="1" ht="36" customHeight="1">
      <c r="A697" s="381">
        <v>5751</v>
      </c>
      <c r="B697" s="382" t="s">
        <v>2617</v>
      </c>
      <c r="C697" s="383" t="s">
        <v>464</v>
      </c>
      <c r="D697" s="384">
        <v>29.91</v>
      </c>
      <c r="E697" s="383" t="s">
        <v>2331</v>
      </c>
    </row>
    <row r="698" spans="1:5" s="11" customFormat="1" ht="36" customHeight="1">
      <c r="A698" s="381">
        <v>5754</v>
      </c>
      <c r="B698" s="382" t="s">
        <v>2618</v>
      </c>
      <c r="C698" s="383" t="s">
        <v>464</v>
      </c>
      <c r="D698" s="384">
        <v>32.840000000000003</v>
      </c>
      <c r="E698" s="383" t="s">
        <v>2331</v>
      </c>
    </row>
    <row r="699" spans="1:5" s="11" customFormat="1" ht="36" customHeight="1">
      <c r="A699" s="381">
        <v>5763</v>
      </c>
      <c r="B699" s="382" t="s">
        <v>2619</v>
      </c>
      <c r="C699" s="383" t="s">
        <v>464</v>
      </c>
      <c r="D699" s="384">
        <v>47.2</v>
      </c>
      <c r="E699" s="383" t="s">
        <v>2331</v>
      </c>
    </row>
    <row r="700" spans="1:5" s="11" customFormat="1" ht="24" customHeight="1">
      <c r="A700" s="381">
        <v>5765</v>
      </c>
      <c r="B700" s="382" t="s">
        <v>2620</v>
      </c>
      <c r="C700" s="383" t="s">
        <v>464</v>
      </c>
      <c r="D700" s="384">
        <v>4.92</v>
      </c>
      <c r="E700" s="383" t="s">
        <v>2331</v>
      </c>
    </row>
    <row r="701" spans="1:5" s="11" customFormat="1" ht="24" customHeight="1">
      <c r="A701" s="381">
        <v>5766</v>
      </c>
      <c r="B701" s="382" t="s">
        <v>2621</v>
      </c>
      <c r="C701" s="383" t="s">
        <v>464</v>
      </c>
      <c r="D701" s="384">
        <v>3.06</v>
      </c>
      <c r="E701" s="383" t="s">
        <v>2331</v>
      </c>
    </row>
    <row r="702" spans="1:5" s="11" customFormat="1" ht="24" customHeight="1">
      <c r="A702" s="381">
        <v>5779</v>
      </c>
      <c r="B702" s="382" t="s">
        <v>2622</v>
      </c>
      <c r="C702" s="383" t="s">
        <v>464</v>
      </c>
      <c r="D702" s="384">
        <v>67.09</v>
      </c>
      <c r="E702" s="383" t="s">
        <v>2331</v>
      </c>
    </row>
    <row r="703" spans="1:5" s="11" customFormat="1" ht="24" customHeight="1">
      <c r="A703" s="381">
        <v>5787</v>
      </c>
      <c r="B703" s="382" t="s">
        <v>2623</v>
      </c>
      <c r="C703" s="383" t="s">
        <v>464</v>
      </c>
      <c r="D703" s="384">
        <v>89.02</v>
      </c>
      <c r="E703" s="383" t="s">
        <v>2331</v>
      </c>
    </row>
    <row r="704" spans="1:5" s="11" customFormat="1" ht="24" customHeight="1">
      <c r="A704" s="381">
        <v>5797</v>
      </c>
      <c r="B704" s="382" t="s">
        <v>2624</v>
      </c>
      <c r="C704" s="383" t="s">
        <v>464</v>
      </c>
      <c r="D704" s="384">
        <v>4.88</v>
      </c>
      <c r="E704" s="383" t="s">
        <v>2331</v>
      </c>
    </row>
    <row r="705" spans="1:5" s="11" customFormat="1" ht="36" customHeight="1">
      <c r="A705" s="381">
        <v>5800</v>
      </c>
      <c r="B705" s="382" t="s">
        <v>2375</v>
      </c>
      <c r="C705" s="383" t="s">
        <v>464</v>
      </c>
      <c r="D705" s="384">
        <v>0.37</v>
      </c>
      <c r="E705" s="383" t="s">
        <v>2331</v>
      </c>
    </row>
    <row r="706" spans="1:5" s="11" customFormat="1" ht="24" customHeight="1">
      <c r="A706" s="381">
        <v>7032</v>
      </c>
      <c r="B706" s="382" t="s">
        <v>2625</v>
      </c>
      <c r="C706" s="383" t="s">
        <v>464</v>
      </c>
      <c r="D706" s="384">
        <v>5.2</v>
      </c>
      <c r="E706" s="383" t="s">
        <v>2331</v>
      </c>
    </row>
    <row r="707" spans="1:5" s="11" customFormat="1" ht="24" customHeight="1">
      <c r="A707" s="381">
        <v>7033</v>
      </c>
      <c r="B707" s="382" t="s">
        <v>2626</v>
      </c>
      <c r="C707" s="383" t="s">
        <v>464</v>
      </c>
      <c r="D707" s="384">
        <v>0.82</v>
      </c>
      <c r="E707" s="383" t="s">
        <v>2331</v>
      </c>
    </row>
    <row r="708" spans="1:5" s="11" customFormat="1" ht="24" customHeight="1">
      <c r="A708" s="381">
        <v>7034</v>
      </c>
      <c r="B708" s="382" t="s">
        <v>2627</v>
      </c>
      <c r="C708" s="383" t="s">
        <v>464</v>
      </c>
      <c r="D708" s="384">
        <v>4.33</v>
      </c>
      <c r="E708" s="383" t="s">
        <v>2331</v>
      </c>
    </row>
    <row r="709" spans="1:5" s="11" customFormat="1" ht="24" customHeight="1">
      <c r="A709" s="381">
        <v>7035</v>
      </c>
      <c r="B709" s="382" t="s">
        <v>2628</v>
      </c>
      <c r="C709" s="383" t="s">
        <v>464</v>
      </c>
      <c r="D709" s="384">
        <v>324.45</v>
      </c>
      <c r="E709" s="383" t="s">
        <v>2331</v>
      </c>
    </row>
    <row r="710" spans="1:5" s="11" customFormat="1" ht="36" customHeight="1">
      <c r="A710" s="381">
        <v>7038</v>
      </c>
      <c r="B710" s="382" t="s">
        <v>2629</v>
      </c>
      <c r="C710" s="383" t="s">
        <v>464</v>
      </c>
      <c r="D710" s="384">
        <v>46.7</v>
      </c>
      <c r="E710" s="383" t="s">
        <v>2331</v>
      </c>
    </row>
    <row r="711" spans="1:5" s="11" customFormat="1" ht="24" customHeight="1">
      <c r="A711" s="381">
        <v>7039</v>
      </c>
      <c r="B711" s="382" t="s">
        <v>2630</v>
      </c>
      <c r="C711" s="383" t="s">
        <v>464</v>
      </c>
      <c r="D711" s="384">
        <v>6.48</v>
      </c>
      <c r="E711" s="383" t="s">
        <v>2331</v>
      </c>
    </row>
    <row r="712" spans="1:5" s="11" customFormat="1" ht="36" customHeight="1">
      <c r="A712" s="381">
        <v>7040</v>
      </c>
      <c r="B712" s="382" t="s">
        <v>2631</v>
      </c>
      <c r="C712" s="383" t="s">
        <v>464</v>
      </c>
      <c r="D712" s="384">
        <v>58.44</v>
      </c>
      <c r="E712" s="383" t="s">
        <v>2331</v>
      </c>
    </row>
    <row r="713" spans="1:5" s="11" customFormat="1" ht="36" customHeight="1">
      <c r="A713" s="381">
        <v>7044</v>
      </c>
      <c r="B713" s="382" t="s">
        <v>2632</v>
      </c>
      <c r="C713" s="383" t="s">
        <v>464</v>
      </c>
      <c r="D713" s="384">
        <v>0.37</v>
      </c>
      <c r="E713" s="383" t="s">
        <v>2331</v>
      </c>
    </row>
    <row r="714" spans="1:5" s="11" customFormat="1" ht="36" customHeight="1">
      <c r="A714" s="381">
        <v>7045</v>
      </c>
      <c r="B714" s="382" t="s">
        <v>2633</v>
      </c>
      <c r="C714" s="383" t="s">
        <v>464</v>
      </c>
      <c r="D714" s="384">
        <v>0.04</v>
      </c>
      <c r="E714" s="383" t="s">
        <v>2331</v>
      </c>
    </row>
    <row r="715" spans="1:5" s="11" customFormat="1" ht="36" customHeight="1">
      <c r="A715" s="381">
        <v>7046</v>
      </c>
      <c r="B715" s="382" t="s">
        <v>2634</v>
      </c>
      <c r="C715" s="383" t="s">
        <v>464</v>
      </c>
      <c r="D715" s="384">
        <v>0.41</v>
      </c>
      <c r="E715" s="383" t="s">
        <v>2331</v>
      </c>
    </row>
    <row r="716" spans="1:5" s="11" customFormat="1" ht="36" customHeight="1">
      <c r="A716" s="381">
        <v>7047</v>
      </c>
      <c r="B716" s="382" t="s">
        <v>2635</v>
      </c>
      <c r="C716" s="383" t="s">
        <v>464</v>
      </c>
      <c r="D716" s="384">
        <v>25.9</v>
      </c>
      <c r="E716" s="383" t="s">
        <v>2331</v>
      </c>
    </row>
    <row r="717" spans="1:5" s="11" customFormat="1" ht="36" customHeight="1">
      <c r="A717" s="381">
        <v>7051</v>
      </c>
      <c r="B717" s="382" t="s">
        <v>2636</v>
      </c>
      <c r="C717" s="383" t="s">
        <v>464</v>
      </c>
      <c r="D717" s="384">
        <v>41.42</v>
      </c>
      <c r="E717" s="383" t="s">
        <v>2331</v>
      </c>
    </row>
    <row r="718" spans="1:5" s="11" customFormat="1" ht="36" customHeight="1">
      <c r="A718" s="381">
        <v>7052</v>
      </c>
      <c r="B718" s="382" t="s">
        <v>2637</v>
      </c>
      <c r="C718" s="383" t="s">
        <v>464</v>
      </c>
      <c r="D718" s="384">
        <v>5.75</v>
      </c>
      <c r="E718" s="383" t="s">
        <v>2331</v>
      </c>
    </row>
    <row r="719" spans="1:5" s="11" customFormat="1" ht="36" customHeight="1">
      <c r="A719" s="381">
        <v>7053</v>
      </c>
      <c r="B719" s="382" t="s">
        <v>2638</v>
      </c>
      <c r="C719" s="383" t="s">
        <v>464</v>
      </c>
      <c r="D719" s="384">
        <v>51.83</v>
      </c>
      <c r="E719" s="383" t="s">
        <v>2331</v>
      </c>
    </row>
    <row r="720" spans="1:5" s="11" customFormat="1" ht="36" customHeight="1">
      <c r="A720" s="381">
        <v>7054</v>
      </c>
      <c r="B720" s="382" t="s">
        <v>2639</v>
      </c>
      <c r="C720" s="383" t="s">
        <v>464</v>
      </c>
      <c r="D720" s="384">
        <v>112.94</v>
      </c>
      <c r="E720" s="383" t="s">
        <v>2331</v>
      </c>
    </row>
    <row r="721" spans="1:5" s="11" customFormat="1" ht="36" customHeight="1">
      <c r="A721" s="381">
        <v>7058</v>
      </c>
      <c r="B721" s="382" t="s">
        <v>2640</v>
      </c>
      <c r="C721" s="383" t="s">
        <v>464</v>
      </c>
      <c r="D721" s="384">
        <v>20.7</v>
      </c>
      <c r="E721" s="383" t="s">
        <v>2331</v>
      </c>
    </row>
    <row r="722" spans="1:5" s="11" customFormat="1" ht="36" customHeight="1">
      <c r="A722" s="381">
        <v>7059</v>
      </c>
      <c r="B722" s="382" t="s">
        <v>2641</v>
      </c>
      <c r="C722" s="383" t="s">
        <v>464</v>
      </c>
      <c r="D722" s="384">
        <v>4.0599999999999996</v>
      </c>
      <c r="E722" s="383" t="s">
        <v>2331</v>
      </c>
    </row>
    <row r="723" spans="1:5" s="11" customFormat="1" ht="36" customHeight="1">
      <c r="A723" s="381">
        <v>7060</v>
      </c>
      <c r="B723" s="382" t="s">
        <v>2642</v>
      </c>
      <c r="C723" s="383" t="s">
        <v>464</v>
      </c>
      <c r="D723" s="384">
        <v>37.36</v>
      </c>
      <c r="E723" s="383" t="s">
        <v>2331</v>
      </c>
    </row>
    <row r="724" spans="1:5" s="11" customFormat="1" ht="36" customHeight="1">
      <c r="A724" s="381">
        <v>7061</v>
      </c>
      <c r="B724" s="382" t="s">
        <v>2643</v>
      </c>
      <c r="C724" s="383" t="s">
        <v>464</v>
      </c>
      <c r="D724" s="384">
        <v>103.1</v>
      </c>
      <c r="E724" s="383" t="s">
        <v>2331</v>
      </c>
    </row>
    <row r="725" spans="1:5" s="11" customFormat="1" ht="24" customHeight="1">
      <c r="A725" s="381">
        <v>7063</v>
      </c>
      <c r="B725" s="382" t="s">
        <v>2644</v>
      </c>
      <c r="C725" s="383" t="s">
        <v>464</v>
      </c>
      <c r="D725" s="384">
        <v>19.09</v>
      </c>
      <c r="E725" s="383" t="s">
        <v>2331</v>
      </c>
    </row>
    <row r="726" spans="1:5" s="11" customFormat="1" ht="24" customHeight="1">
      <c r="A726" s="381">
        <v>7064</v>
      </c>
      <c r="B726" s="382" t="s">
        <v>2645</v>
      </c>
      <c r="C726" s="383" t="s">
        <v>464</v>
      </c>
      <c r="D726" s="384">
        <v>2.65</v>
      </c>
      <c r="E726" s="383" t="s">
        <v>2331</v>
      </c>
    </row>
    <row r="727" spans="1:5" s="11" customFormat="1" ht="24" customHeight="1">
      <c r="A727" s="381">
        <v>7065</v>
      </c>
      <c r="B727" s="382" t="s">
        <v>2646</v>
      </c>
      <c r="C727" s="383" t="s">
        <v>464</v>
      </c>
      <c r="D727" s="384">
        <v>20.88</v>
      </c>
      <c r="E727" s="383" t="s">
        <v>2331</v>
      </c>
    </row>
    <row r="728" spans="1:5" s="11" customFormat="1" ht="24" customHeight="1">
      <c r="A728" s="381">
        <v>7066</v>
      </c>
      <c r="B728" s="382" t="s">
        <v>2647</v>
      </c>
      <c r="C728" s="383" t="s">
        <v>464</v>
      </c>
      <c r="D728" s="384">
        <v>122.33</v>
      </c>
      <c r="E728" s="383" t="s">
        <v>2331</v>
      </c>
    </row>
    <row r="729" spans="1:5" s="11" customFormat="1" ht="48" customHeight="1">
      <c r="A729" s="381">
        <v>53786</v>
      </c>
      <c r="B729" s="382" t="s">
        <v>2648</v>
      </c>
      <c r="C729" s="383" t="s">
        <v>464</v>
      </c>
      <c r="D729" s="384">
        <v>64.569999999999993</v>
      </c>
      <c r="E729" s="383" t="s">
        <v>2331</v>
      </c>
    </row>
    <row r="730" spans="1:5" s="11" customFormat="1" ht="36" customHeight="1">
      <c r="A730" s="381">
        <v>53788</v>
      </c>
      <c r="B730" s="382" t="s">
        <v>2649</v>
      </c>
      <c r="C730" s="383" t="s">
        <v>464</v>
      </c>
      <c r="D730" s="384">
        <v>72.290000000000006</v>
      </c>
      <c r="E730" s="383" t="s">
        <v>2331</v>
      </c>
    </row>
    <row r="731" spans="1:5" s="11" customFormat="1" ht="36" customHeight="1">
      <c r="A731" s="381">
        <v>53792</v>
      </c>
      <c r="B731" s="382" t="s">
        <v>2650</v>
      </c>
      <c r="C731" s="383" t="s">
        <v>464</v>
      </c>
      <c r="D731" s="384">
        <v>128.16</v>
      </c>
      <c r="E731" s="383" t="s">
        <v>2331</v>
      </c>
    </row>
    <row r="732" spans="1:5" s="11" customFormat="1" ht="24" customHeight="1">
      <c r="A732" s="381">
        <v>53794</v>
      </c>
      <c r="B732" s="382" t="s">
        <v>2651</v>
      </c>
      <c r="C732" s="383" t="s">
        <v>464</v>
      </c>
      <c r="D732" s="384">
        <v>35</v>
      </c>
      <c r="E732" s="383" t="s">
        <v>2331</v>
      </c>
    </row>
    <row r="733" spans="1:5" s="11" customFormat="1" ht="48" customHeight="1">
      <c r="A733" s="381">
        <v>53797</v>
      </c>
      <c r="B733" s="382" t="s">
        <v>2652</v>
      </c>
      <c r="C733" s="383" t="s">
        <v>464</v>
      </c>
      <c r="D733" s="384">
        <v>147.38</v>
      </c>
      <c r="E733" s="383" t="s">
        <v>2331</v>
      </c>
    </row>
    <row r="734" spans="1:5" s="11" customFormat="1" ht="24" customHeight="1">
      <c r="A734" s="381">
        <v>53804</v>
      </c>
      <c r="B734" s="382" t="s">
        <v>2653</v>
      </c>
      <c r="C734" s="383" t="s">
        <v>464</v>
      </c>
      <c r="D734" s="384">
        <v>5.96</v>
      </c>
      <c r="E734" s="383" t="s">
        <v>2331</v>
      </c>
    </row>
    <row r="735" spans="1:5" s="11" customFormat="1" ht="24" customHeight="1">
      <c r="A735" s="381">
        <v>53806</v>
      </c>
      <c r="B735" s="382" t="s">
        <v>2654</v>
      </c>
      <c r="C735" s="383" t="s">
        <v>464</v>
      </c>
      <c r="D735" s="384">
        <v>72.94</v>
      </c>
      <c r="E735" s="383" t="s">
        <v>2331</v>
      </c>
    </row>
    <row r="736" spans="1:5" s="11" customFormat="1" ht="24" customHeight="1">
      <c r="A736" s="381">
        <v>53810</v>
      </c>
      <c r="B736" s="382" t="s">
        <v>2655</v>
      </c>
      <c r="C736" s="383" t="s">
        <v>464</v>
      </c>
      <c r="D736" s="384">
        <v>73.39</v>
      </c>
      <c r="E736" s="383" t="s">
        <v>2331</v>
      </c>
    </row>
    <row r="737" spans="1:5" s="11" customFormat="1" ht="24" customHeight="1">
      <c r="A737" s="381">
        <v>53814</v>
      </c>
      <c r="B737" s="382" t="s">
        <v>2656</v>
      </c>
      <c r="C737" s="383" t="s">
        <v>464</v>
      </c>
      <c r="D737" s="384">
        <v>240.39</v>
      </c>
      <c r="E737" s="383" t="s">
        <v>2331</v>
      </c>
    </row>
    <row r="738" spans="1:5" s="11" customFormat="1" ht="24" customHeight="1">
      <c r="A738" s="381">
        <v>53817</v>
      </c>
      <c r="B738" s="382" t="s">
        <v>2657</v>
      </c>
      <c r="C738" s="383" t="s">
        <v>464</v>
      </c>
      <c r="D738" s="384">
        <v>79.03</v>
      </c>
      <c r="E738" s="383" t="s">
        <v>2331</v>
      </c>
    </row>
    <row r="739" spans="1:5" s="11" customFormat="1" ht="36" customHeight="1">
      <c r="A739" s="381">
        <v>53818</v>
      </c>
      <c r="B739" s="382" t="s">
        <v>2658</v>
      </c>
      <c r="C739" s="383" t="s">
        <v>464</v>
      </c>
      <c r="D739" s="384">
        <v>9.02</v>
      </c>
      <c r="E739" s="383" t="s">
        <v>2331</v>
      </c>
    </row>
    <row r="740" spans="1:5" s="11" customFormat="1" ht="36" customHeight="1">
      <c r="A740" s="381">
        <v>53827</v>
      </c>
      <c r="B740" s="382" t="s">
        <v>2659</v>
      </c>
      <c r="C740" s="383" t="s">
        <v>464</v>
      </c>
      <c r="D740" s="384">
        <v>144.28</v>
      </c>
      <c r="E740" s="383" t="s">
        <v>2331</v>
      </c>
    </row>
    <row r="741" spans="1:5" s="11" customFormat="1" ht="36" customHeight="1">
      <c r="A741" s="381">
        <v>53829</v>
      </c>
      <c r="B741" s="382" t="s">
        <v>2660</v>
      </c>
      <c r="C741" s="383" t="s">
        <v>464</v>
      </c>
      <c r="D741" s="384">
        <v>147.38</v>
      </c>
      <c r="E741" s="383" t="s">
        <v>2331</v>
      </c>
    </row>
    <row r="742" spans="1:5" s="11" customFormat="1" ht="36" customHeight="1">
      <c r="A742" s="381">
        <v>53831</v>
      </c>
      <c r="B742" s="382" t="s">
        <v>2661</v>
      </c>
      <c r="C742" s="383" t="s">
        <v>464</v>
      </c>
      <c r="D742" s="384">
        <v>243.45</v>
      </c>
      <c r="E742" s="383" t="s">
        <v>2331</v>
      </c>
    </row>
    <row r="743" spans="1:5" s="11" customFormat="1" ht="24" customHeight="1">
      <c r="A743" s="381">
        <v>53840</v>
      </c>
      <c r="B743" s="382" t="s">
        <v>2662</v>
      </c>
      <c r="C743" s="383" t="s">
        <v>464</v>
      </c>
      <c r="D743" s="384">
        <v>3.23</v>
      </c>
      <c r="E743" s="383" t="s">
        <v>2331</v>
      </c>
    </row>
    <row r="744" spans="1:5" s="11" customFormat="1" ht="24" customHeight="1">
      <c r="A744" s="381">
        <v>53841</v>
      </c>
      <c r="B744" s="382" t="s">
        <v>2663</v>
      </c>
      <c r="C744" s="383" t="s">
        <v>464</v>
      </c>
      <c r="D744" s="384">
        <v>2.2400000000000002</v>
      </c>
      <c r="E744" s="383" t="s">
        <v>2331</v>
      </c>
    </row>
    <row r="745" spans="1:5" s="11" customFormat="1" ht="24" customHeight="1">
      <c r="A745" s="381">
        <v>53849</v>
      </c>
      <c r="B745" s="382" t="s">
        <v>2664</v>
      </c>
      <c r="C745" s="383" t="s">
        <v>464</v>
      </c>
      <c r="D745" s="384">
        <v>105.9</v>
      </c>
      <c r="E745" s="383" t="s">
        <v>2331</v>
      </c>
    </row>
    <row r="746" spans="1:5" s="11" customFormat="1" ht="24" customHeight="1">
      <c r="A746" s="381">
        <v>53857</v>
      </c>
      <c r="B746" s="382" t="s">
        <v>2665</v>
      </c>
      <c r="C746" s="383" t="s">
        <v>464</v>
      </c>
      <c r="D746" s="384">
        <v>61.5</v>
      </c>
      <c r="E746" s="383" t="s">
        <v>2331</v>
      </c>
    </row>
    <row r="747" spans="1:5" s="11" customFormat="1" ht="24" customHeight="1">
      <c r="A747" s="381">
        <v>53858</v>
      </c>
      <c r="B747" s="382" t="s">
        <v>2666</v>
      </c>
      <c r="C747" s="383" t="s">
        <v>464</v>
      </c>
      <c r="D747" s="384">
        <v>57.83</v>
      </c>
      <c r="E747" s="383" t="s">
        <v>2331</v>
      </c>
    </row>
    <row r="748" spans="1:5" s="11" customFormat="1" ht="24" customHeight="1">
      <c r="A748" s="381">
        <v>53861</v>
      </c>
      <c r="B748" s="382" t="s">
        <v>2667</v>
      </c>
      <c r="C748" s="383" t="s">
        <v>464</v>
      </c>
      <c r="D748" s="384">
        <v>59.69</v>
      </c>
      <c r="E748" s="383" t="s">
        <v>2331</v>
      </c>
    </row>
    <row r="749" spans="1:5" s="11" customFormat="1" ht="24" customHeight="1">
      <c r="A749" s="381">
        <v>53863</v>
      </c>
      <c r="B749" s="382" t="s">
        <v>2668</v>
      </c>
      <c r="C749" s="383" t="s">
        <v>464</v>
      </c>
      <c r="D749" s="384">
        <v>1.79</v>
      </c>
      <c r="E749" s="383" t="s">
        <v>2331</v>
      </c>
    </row>
    <row r="750" spans="1:5" s="11" customFormat="1" ht="24" customHeight="1">
      <c r="A750" s="381">
        <v>53865</v>
      </c>
      <c r="B750" s="382" t="s">
        <v>2669</v>
      </c>
      <c r="C750" s="383" t="s">
        <v>464</v>
      </c>
      <c r="D750" s="384">
        <v>59.65</v>
      </c>
      <c r="E750" s="383" t="s">
        <v>2331</v>
      </c>
    </row>
    <row r="751" spans="1:5" s="11" customFormat="1" ht="36" customHeight="1">
      <c r="A751" s="381">
        <v>53866</v>
      </c>
      <c r="B751" s="382" t="s">
        <v>2375</v>
      </c>
      <c r="C751" s="383" t="s">
        <v>464</v>
      </c>
      <c r="D751" s="384">
        <v>1.42</v>
      </c>
      <c r="E751" s="383" t="s">
        <v>2331</v>
      </c>
    </row>
    <row r="752" spans="1:5" s="11" customFormat="1" ht="36" customHeight="1">
      <c r="A752" s="381">
        <v>53882</v>
      </c>
      <c r="B752" s="382" t="s">
        <v>2670</v>
      </c>
      <c r="C752" s="383" t="s">
        <v>464</v>
      </c>
      <c r="D752" s="384">
        <v>33.78</v>
      </c>
      <c r="E752" s="383" t="s">
        <v>2331</v>
      </c>
    </row>
    <row r="753" spans="1:5" s="11" customFormat="1" ht="36" customHeight="1">
      <c r="A753" s="381">
        <v>55263</v>
      </c>
      <c r="B753" s="382" t="s">
        <v>2671</v>
      </c>
      <c r="C753" s="383" t="s">
        <v>464</v>
      </c>
      <c r="D753" s="384">
        <v>81.52</v>
      </c>
      <c r="E753" s="383" t="s">
        <v>2331</v>
      </c>
    </row>
    <row r="754" spans="1:5" s="11" customFormat="1" ht="24" customHeight="1">
      <c r="A754" s="381">
        <v>73303</v>
      </c>
      <c r="B754" s="382" t="s">
        <v>2672</v>
      </c>
      <c r="C754" s="383" t="s">
        <v>464</v>
      </c>
      <c r="D754" s="384">
        <v>6</v>
      </c>
      <c r="E754" s="383" t="s">
        <v>2331</v>
      </c>
    </row>
    <row r="755" spans="1:5" s="11" customFormat="1" ht="24" customHeight="1">
      <c r="A755" s="381">
        <v>73307</v>
      </c>
      <c r="B755" s="382" t="s">
        <v>2673</v>
      </c>
      <c r="C755" s="383" t="s">
        <v>464</v>
      </c>
      <c r="D755" s="384">
        <v>5.35</v>
      </c>
      <c r="E755" s="383" t="s">
        <v>2331</v>
      </c>
    </row>
    <row r="756" spans="1:5" s="11" customFormat="1" ht="36" customHeight="1">
      <c r="A756" s="381">
        <v>73309</v>
      </c>
      <c r="B756" s="382" t="s">
        <v>2674</v>
      </c>
      <c r="C756" s="383" t="s">
        <v>464</v>
      </c>
      <c r="D756" s="384">
        <v>31.06</v>
      </c>
      <c r="E756" s="383" t="s">
        <v>2331</v>
      </c>
    </row>
    <row r="757" spans="1:5" s="11" customFormat="1" ht="24" customHeight="1">
      <c r="A757" s="381">
        <v>73311</v>
      </c>
      <c r="B757" s="382" t="s">
        <v>2675</v>
      </c>
      <c r="C757" s="383" t="s">
        <v>464</v>
      </c>
      <c r="D757" s="384">
        <v>225.35</v>
      </c>
      <c r="E757" s="383" t="s">
        <v>2331</v>
      </c>
    </row>
    <row r="758" spans="1:5" s="11" customFormat="1" ht="36" customHeight="1">
      <c r="A758" s="381">
        <v>73313</v>
      </c>
      <c r="B758" s="382" t="s">
        <v>2676</v>
      </c>
      <c r="C758" s="383" t="s">
        <v>464</v>
      </c>
      <c r="D758" s="384">
        <v>4.3099999999999996</v>
      </c>
      <c r="E758" s="383" t="s">
        <v>2331</v>
      </c>
    </row>
    <row r="759" spans="1:5" s="11" customFormat="1" ht="36" customHeight="1">
      <c r="A759" s="381">
        <v>73315</v>
      </c>
      <c r="B759" s="382" t="s">
        <v>2677</v>
      </c>
      <c r="C759" s="383" t="s">
        <v>464</v>
      </c>
      <c r="D759" s="384">
        <v>72.290000000000006</v>
      </c>
      <c r="E759" s="383" t="s">
        <v>2331</v>
      </c>
    </row>
    <row r="760" spans="1:5" s="11" customFormat="1" ht="48" customHeight="1">
      <c r="A760" s="381">
        <v>73335</v>
      </c>
      <c r="B760" s="382" t="s">
        <v>2678</v>
      </c>
      <c r="C760" s="383" t="s">
        <v>464</v>
      </c>
      <c r="D760" s="384">
        <v>31.73</v>
      </c>
      <c r="E760" s="383" t="s">
        <v>2331</v>
      </c>
    </row>
    <row r="761" spans="1:5" s="11" customFormat="1" ht="48" customHeight="1">
      <c r="A761" s="381">
        <v>73340</v>
      </c>
      <c r="B761" s="382" t="s">
        <v>2679</v>
      </c>
      <c r="C761" s="383" t="s">
        <v>464</v>
      </c>
      <c r="D761" s="384">
        <v>103.1</v>
      </c>
      <c r="E761" s="383" t="s">
        <v>2331</v>
      </c>
    </row>
    <row r="762" spans="1:5" s="11" customFormat="1" ht="36" customHeight="1">
      <c r="A762" s="381">
        <v>83361</v>
      </c>
      <c r="B762" s="382" t="s">
        <v>2680</v>
      </c>
      <c r="C762" s="383" t="s">
        <v>464</v>
      </c>
      <c r="D762" s="384">
        <v>40.299999999999997</v>
      </c>
      <c r="E762" s="383" t="s">
        <v>2331</v>
      </c>
    </row>
    <row r="763" spans="1:5" s="11" customFormat="1" ht="24" customHeight="1">
      <c r="A763" s="381">
        <v>83761</v>
      </c>
      <c r="B763" s="382" t="s">
        <v>2681</v>
      </c>
      <c r="C763" s="383" t="s">
        <v>464</v>
      </c>
      <c r="D763" s="384">
        <v>7.99</v>
      </c>
      <c r="E763" s="383" t="s">
        <v>2331</v>
      </c>
    </row>
    <row r="764" spans="1:5" s="11" customFormat="1" ht="24" customHeight="1">
      <c r="A764" s="381">
        <v>83762</v>
      </c>
      <c r="B764" s="382" t="s">
        <v>2682</v>
      </c>
      <c r="C764" s="383" t="s">
        <v>464</v>
      </c>
      <c r="D764" s="384">
        <v>7.13</v>
      </c>
      <c r="E764" s="383" t="s">
        <v>2331</v>
      </c>
    </row>
    <row r="765" spans="1:5" s="11" customFormat="1" ht="24" customHeight="1">
      <c r="A765" s="381">
        <v>83763</v>
      </c>
      <c r="B765" s="382" t="s">
        <v>2683</v>
      </c>
      <c r="C765" s="383" t="s">
        <v>464</v>
      </c>
      <c r="D765" s="384">
        <v>63.51</v>
      </c>
      <c r="E765" s="383" t="s">
        <v>2331</v>
      </c>
    </row>
    <row r="766" spans="1:5" s="11" customFormat="1" ht="24" customHeight="1">
      <c r="A766" s="381">
        <v>83764</v>
      </c>
      <c r="B766" s="382" t="s">
        <v>2684</v>
      </c>
      <c r="C766" s="383" t="s">
        <v>464</v>
      </c>
      <c r="D766" s="384">
        <v>1.43</v>
      </c>
      <c r="E766" s="383" t="s">
        <v>2331</v>
      </c>
    </row>
    <row r="767" spans="1:5" s="11" customFormat="1" ht="24" customHeight="1">
      <c r="A767" s="381">
        <v>87026</v>
      </c>
      <c r="B767" s="382" t="s">
        <v>2685</v>
      </c>
      <c r="C767" s="383" t="s">
        <v>464</v>
      </c>
      <c r="D767" s="384">
        <v>0.45</v>
      </c>
      <c r="E767" s="383" t="s">
        <v>2331</v>
      </c>
    </row>
    <row r="768" spans="1:5" s="11" customFormat="1" ht="24" customHeight="1">
      <c r="A768" s="381">
        <v>87441</v>
      </c>
      <c r="B768" s="382" t="s">
        <v>2686</v>
      </c>
      <c r="C768" s="383" t="s">
        <v>464</v>
      </c>
      <c r="D768" s="384">
        <v>0.51</v>
      </c>
      <c r="E768" s="383" t="s">
        <v>2331</v>
      </c>
    </row>
    <row r="769" spans="1:5" s="11" customFormat="1" ht="24" customHeight="1">
      <c r="A769" s="381">
        <v>87442</v>
      </c>
      <c r="B769" s="382" t="s">
        <v>2687</v>
      </c>
      <c r="C769" s="383" t="s">
        <v>464</v>
      </c>
      <c r="D769" s="384">
        <v>0.06</v>
      </c>
      <c r="E769" s="383" t="s">
        <v>2331</v>
      </c>
    </row>
    <row r="770" spans="1:5" s="11" customFormat="1" ht="24" customHeight="1">
      <c r="A770" s="381">
        <v>87443</v>
      </c>
      <c r="B770" s="382" t="s">
        <v>2688</v>
      </c>
      <c r="C770" s="383" t="s">
        <v>464</v>
      </c>
      <c r="D770" s="384">
        <v>0.63</v>
      </c>
      <c r="E770" s="383" t="s">
        <v>2331</v>
      </c>
    </row>
    <row r="771" spans="1:5" s="11" customFormat="1" ht="24" customHeight="1">
      <c r="A771" s="381">
        <v>87444</v>
      </c>
      <c r="B771" s="382" t="s">
        <v>2689</v>
      </c>
      <c r="C771" s="383" t="s">
        <v>464</v>
      </c>
      <c r="D771" s="384">
        <v>5.29</v>
      </c>
      <c r="E771" s="383" t="s">
        <v>2331</v>
      </c>
    </row>
    <row r="772" spans="1:5" s="11" customFormat="1" ht="24" customHeight="1">
      <c r="A772" s="381">
        <v>88387</v>
      </c>
      <c r="B772" s="382" t="s">
        <v>2690</v>
      </c>
      <c r="C772" s="383" t="s">
        <v>464</v>
      </c>
      <c r="D772" s="384">
        <v>0.99</v>
      </c>
      <c r="E772" s="383" t="s">
        <v>2331</v>
      </c>
    </row>
    <row r="773" spans="1:5" s="11" customFormat="1" ht="24" customHeight="1">
      <c r="A773" s="381">
        <v>88389</v>
      </c>
      <c r="B773" s="382" t="s">
        <v>2691</v>
      </c>
      <c r="C773" s="383" t="s">
        <v>464</v>
      </c>
      <c r="D773" s="384">
        <v>0.11</v>
      </c>
      <c r="E773" s="383" t="s">
        <v>2331</v>
      </c>
    </row>
    <row r="774" spans="1:5" s="11" customFormat="1" ht="24" customHeight="1">
      <c r="A774" s="381">
        <v>88390</v>
      </c>
      <c r="B774" s="382" t="s">
        <v>2692</v>
      </c>
      <c r="C774" s="383" t="s">
        <v>464</v>
      </c>
      <c r="D774" s="384">
        <v>1.08</v>
      </c>
      <c r="E774" s="383" t="s">
        <v>2331</v>
      </c>
    </row>
    <row r="775" spans="1:5" s="11" customFormat="1" ht="24" customHeight="1">
      <c r="A775" s="381">
        <v>88391</v>
      </c>
      <c r="B775" s="382" t="s">
        <v>2693</v>
      </c>
      <c r="C775" s="383" t="s">
        <v>464</v>
      </c>
      <c r="D775" s="384">
        <v>2.31</v>
      </c>
      <c r="E775" s="383" t="s">
        <v>2331</v>
      </c>
    </row>
    <row r="776" spans="1:5" s="11" customFormat="1" ht="24" customHeight="1">
      <c r="A776" s="381">
        <v>88394</v>
      </c>
      <c r="B776" s="382" t="s">
        <v>2694</v>
      </c>
      <c r="C776" s="383" t="s">
        <v>464</v>
      </c>
      <c r="D776" s="384">
        <v>1.18</v>
      </c>
      <c r="E776" s="383" t="s">
        <v>2331</v>
      </c>
    </row>
    <row r="777" spans="1:5" s="11" customFormat="1" ht="24" customHeight="1">
      <c r="A777" s="381">
        <v>88395</v>
      </c>
      <c r="B777" s="382" t="s">
        <v>2695</v>
      </c>
      <c r="C777" s="383" t="s">
        <v>464</v>
      </c>
      <c r="D777" s="384">
        <v>0.14000000000000001</v>
      </c>
      <c r="E777" s="383" t="s">
        <v>2331</v>
      </c>
    </row>
    <row r="778" spans="1:5" s="11" customFormat="1" ht="24" customHeight="1">
      <c r="A778" s="381">
        <v>88396</v>
      </c>
      <c r="B778" s="382" t="s">
        <v>2696</v>
      </c>
      <c r="C778" s="383" t="s">
        <v>464</v>
      </c>
      <c r="D778" s="384">
        <v>1.29</v>
      </c>
      <c r="E778" s="383" t="s">
        <v>2331</v>
      </c>
    </row>
    <row r="779" spans="1:5" s="11" customFormat="1" ht="24" customHeight="1">
      <c r="A779" s="381">
        <v>88397</v>
      </c>
      <c r="B779" s="382" t="s">
        <v>2697</v>
      </c>
      <c r="C779" s="383" t="s">
        <v>464</v>
      </c>
      <c r="D779" s="384">
        <v>3.47</v>
      </c>
      <c r="E779" s="383" t="s">
        <v>2331</v>
      </c>
    </row>
    <row r="780" spans="1:5" s="11" customFormat="1" ht="24" customHeight="1">
      <c r="A780" s="381">
        <v>88400</v>
      </c>
      <c r="B780" s="382" t="s">
        <v>2698</v>
      </c>
      <c r="C780" s="383" t="s">
        <v>464</v>
      </c>
      <c r="D780" s="384">
        <v>0.93</v>
      </c>
      <c r="E780" s="383" t="s">
        <v>2331</v>
      </c>
    </row>
    <row r="781" spans="1:5" s="11" customFormat="1" ht="24" customHeight="1">
      <c r="A781" s="381">
        <v>88401</v>
      </c>
      <c r="B781" s="382" t="s">
        <v>2699</v>
      </c>
      <c r="C781" s="383" t="s">
        <v>464</v>
      </c>
      <c r="D781" s="384">
        <v>0.11</v>
      </c>
      <c r="E781" s="383" t="s">
        <v>2331</v>
      </c>
    </row>
    <row r="782" spans="1:5" s="11" customFormat="1" ht="24" customHeight="1">
      <c r="A782" s="381">
        <v>88402</v>
      </c>
      <c r="B782" s="382" t="s">
        <v>2700</v>
      </c>
      <c r="C782" s="383" t="s">
        <v>464</v>
      </c>
      <c r="D782" s="384">
        <v>1.02</v>
      </c>
      <c r="E782" s="383" t="s">
        <v>2331</v>
      </c>
    </row>
    <row r="783" spans="1:5" s="11" customFormat="1" ht="24" customHeight="1">
      <c r="A783" s="381">
        <v>88403</v>
      </c>
      <c r="B783" s="382" t="s">
        <v>2701</v>
      </c>
      <c r="C783" s="383" t="s">
        <v>464</v>
      </c>
      <c r="D783" s="384">
        <v>1.39</v>
      </c>
      <c r="E783" s="383" t="s">
        <v>2331</v>
      </c>
    </row>
    <row r="784" spans="1:5" s="11" customFormat="1" ht="24" customHeight="1">
      <c r="A784" s="381">
        <v>88419</v>
      </c>
      <c r="B784" s="382" t="s">
        <v>2702</v>
      </c>
      <c r="C784" s="383" t="s">
        <v>464</v>
      </c>
      <c r="D784" s="384">
        <v>6.1</v>
      </c>
      <c r="E784" s="383" t="s">
        <v>2331</v>
      </c>
    </row>
    <row r="785" spans="1:5" s="11" customFormat="1" ht="24" customHeight="1">
      <c r="A785" s="381">
        <v>88422</v>
      </c>
      <c r="B785" s="382" t="s">
        <v>2703</v>
      </c>
      <c r="C785" s="383" t="s">
        <v>464</v>
      </c>
      <c r="D785" s="384">
        <v>0.72</v>
      </c>
      <c r="E785" s="383" t="s">
        <v>2331</v>
      </c>
    </row>
    <row r="786" spans="1:5" s="11" customFormat="1" ht="24" customHeight="1">
      <c r="A786" s="381">
        <v>88425</v>
      </c>
      <c r="B786" s="382" t="s">
        <v>2704</v>
      </c>
      <c r="C786" s="383" t="s">
        <v>464</v>
      </c>
      <c r="D786" s="384">
        <v>7.63</v>
      </c>
      <c r="E786" s="383" t="s">
        <v>2331</v>
      </c>
    </row>
    <row r="787" spans="1:5" s="11" customFormat="1" ht="24" customHeight="1">
      <c r="A787" s="381">
        <v>88427</v>
      </c>
      <c r="B787" s="382" t="s">
        <v>2705</v>
      </c>
      <c r="C787" s="383" t="s">
        <v>464</v>
      </c>
      <c r="D787" s="384">
        <v>0.78</v>
      </c>
      <c r="E787" s="383" t="s">
        <v>2331</v>
      </c>
    </row>
    <row r="788" spans="1:5" s="11" customFormat="1" ht="24" customHeight="1">
      <c r="A788" s="381">
        <v>88434</v>
      </c>
      <c r="B788" s="382" t="s">
        <v>2706</v>
      </c>
      <c r="C788" s="383" t="s">
        <v>464</v>
      </c>
      <c r="D788" s="384">
        <v>8.09</v>
      </c>
      <c r="E788" s="383" t="s">
        <v>2331</v>
      </c>
    </row>
    <row r="789" spans="1:5" s="11" customFormat="1" ht="24" customHeight="1">
      <c r="A789" s="381">
        <v>88435</v>
      </c>
      <c r="B789" s="382" t="s">
        <v>2707</v>
      </c>
      <c r="C789" s="383" t="s">
        <v>464</v>
      </c>
      <c r="D789" s="384">
        <v>0.96</v>
      </c>
      <c r="E789" s="383" t="s">
        <v>2331</v>
      </c>
    </row>
    <row r="790" spans="1:5" s="11" customFormat="1" ht="24" customHeight="1">
      <c r="A790" s="381">
        <v>88436</v>
      </c>
      <c r="B790" s="382" t="s">
        <v>2708</v>
      </c>
      <c r="C790" s="383" t="s">
        <v>464</v>
      </c>
      <c r="D790" s="384">
        <v>10.11</v>
      </c>
      <c r="E790" s="383" t="s">
        <v>2331</v>
      </c>
    </row>
    <row r="791" spans="1:5" s="11" customFormat="1" ht="24" customHeight="1">
      <c r="A791" s="381">
        <v>88437</v>
      </c>
      <c r="B791" s="382" t="s">
        <v>2709</v>
      </c>
      <c r="C791" s="383" t="s">
        <v>464</v>
      </c>
      <c r="D791" s="384">
        <v>0.78</v>
      </c>
      <c r="E791" s="383" t="s">
        <v>2331</v>
      </c>
    </row>
    <row r="792" spans="1:5" s="11" customFormat="1" ht="24" customHeight="1">
      <c r="A792" s="381">
        <v>88569</v>
      </c>
      <c r="B792" s="382" t="s">
        <v>2710</v>
      </c>
      <c r="C792" s="383" t="s">
        <v>464</v>
      </c>
      <c r="D792" s="384">
        <v>4.2</v>
      </c>
      <c r="E792" s="383" t="s">
        <v>2331</v>
      </c>
    </row>
    <row r="793" spans="1:5" s="11" customFormat="1" ht="24" customHeight="1">
      <c r="A793" s="381">
        <v>88570</v>
      </c>
      <c r="B793" s="382" t="s">
        <v>2711</v>
      </c>
      <c r="C793" s="383" t="s">
        <v>464</v>
      </c>
      <c r="D793" s="384">
        <v>0.7</v>
      </c>
      <c r="E793" s="383" t="s">
        <v>2331</v>
      </c>
    </row>
    <row r="794" spans="1:5" s="11" customFormat="1" ht="36" customHeight="1">
      <c r="A794" s="381">
        <v>88826</v>
      </c>
      <c r="B794" s="382" t="s">
        <v>2712</v>
      </c>
      <c r="C794" s="383" t="s">
        <v>464</v>
      </c>
      <c r="D794" s="384">
        <v>0.37</v>
      </c>
      <c r="E794" s="383" t="s">
        <v>2331</v>
      </c>
    </row>
    <row r="795" spans="1:5" s="11" customFormat="1" ht="24" customHeight="1">
      <c r="A795" s="381">
        <v>88827</v>
      </c>
      <c r="B795" s="382" t="s">
        <v>2713</v>
      </c>
      <c r="C795" s="383" t="s">
        <v>464</v>
      </c>
      <c r="D795" s="384">
        <v>0.04</v>
      </c>
      <c r="E795" s="383" t="s">
        <v>2331</v>
      </c>
    </row>
    <row r="796" spans="1:5" s="11" customFormat="1" ht="36" customHeight="1">
      <c r="A796" s="381">
        <v>88828</v>
      </c>
      <c r="B796" s="382" t="s">
        <v>2714</v>
      </c>
      <c r="C796" s="383" t="s">
        <v>464</v>
      </c>
      <c r="D796" s="384">
        <v>0.4</v>
      </c>
      <c r="E796" s="383" t="s">
        <v>2331</v>
      </c>
    </row>
    <row r="797" spans="1:5" s="11" customFormat="1" ht="36" customHeight="1">
      <c r="A797" s="381">
        <v>88829</v>
      </c>
      <c r="B797" s="382" t="s">
        <v>2715</v>
      </c>
      <c r="C797" s="383" t="s">
        <v>464</v>
      </c>
      <c r="D797" s="384">
        <v>0.92</v>
      </c>
      <c r="E797" s="383" t="s">
        <v>2331</v>
      </c>
    </row>
    <row r="798" spans="1:5" s="11" customFormat="1" ht="24" customHeight="1">
      <c r="A798" s="381">
        <v>88832</v>
      </c>
      <c r="B798" s="382" t="s">
        <v>2716</v>
      </c>
      <c r="C798" s="383" t="s">
        <v>464</v>
      </c>
      <c r="D798" s="384">
        <v>45.41</v>
      </c>
      <c r="E798" s="383" t="s">
        <v>2331</v>
      </c>
    </row>
    <row r="799" spans="1:5" s="11" customFormat="1" ht="24" customHeight="1">
      <c r="A799" s="381">
        <v>88834</v>
      </c>
      <c r="B799" s="382" t="s">
        <v>2717</v>
      </c>
      <c r="C799" s="383" t="s">
        <v>464</v>
      </c>
      <c r="D799" s="384">
        <v>6.16</v>
      </c>
      <c r="E799" s="383" t="s">
        <v>2331</v>
      </c>
    </row>
    <row r="800" spans="1:5" s="11" customFormat="1" ht="24" customHeight="1">
      <c r="A800" s="381">
        <v>88835</v>
      </c>
      <c r="B800" s="382" t="s">
        <v>2718</v>
      </c>
      <c r="C800" s="383" t="s">
        <v>464</v>
      </c>
      <c r="D800" s="384">
        <v>56.77</v>
      </c>
      <c r="E800" s="383" t="s">
        <v>2331</v>
      </c>
    </row>
    <row r="801" spans="1:5" s="11" customFormat="1" ht="24" customHeight="1">
      <c r="A801" s="381">
        <v>88836</v>
      </c>
      <c r="B801" s="382" t="s">
        <v>2719</v>
      </c>
      <c r="C801" s="383" t="s">
        <v>464</v>
      </c>
      <c r="D801" s="384">
        <v>80.77</v>
      </c>
      <c r="E801" s="383" t="s">
        <v>2331</v>
      </c>
    </row>
    <row r="802" spans="1:5" s="11" customFormat="1" ht="24" customHeight="1">
      <c r="A802" s="381">
        <v>88839</v>
      </c>
      <c r="B802" s="382" t="s">
        <v>2720</v>
      </c>
      <c r="C802" s="383" t="s">
        <v>464</v>
      </c>
      <c r="D802" s="384">
        <v>33.14</v>
      </c>
      <c r="E802" s="383" t="s">
        <v>2331</v>
      </c>
    </row>
    <row r="803" spans="1:5" s="11" customFormat="1" ht="24" customHeight="1">
      <c r="A803" s="381">
        <v>88840</v>
      </c>
      <c r="B803" s="382" t="s">
        <v>2721</v>
      </c>
      <c r="C803" s="383" t="s">
        <v>464</v>
      </c>
      <c r="D803" s="384">
        <v>7.45</v>
      </c>
      <c r="E803" s="383" t="s">
        <v>2331</v>
      </c>
    </row>
    <row r="804" spans="1:5" s="11" customFormat="1" ht="24" customHeight="1">
      <c r="A804" s="381">
        <v>88841</v>
      </c>
      <c r="B804" s="382" t="s">
        <v>2722</v>
      </c>
      <c r="C804" s="383" t="s">
        <v>464</v>
      </c>
      <c r="D804" s="384">
        <v>59.25</v>
      </c>
      <c r="E804" s="383" t="s">
        <v>2331</v>
      </c>
    </row>
    <row r="805" spans="1:5" s="11" customFormat="1" ht="24" customHeight="1">
      <c r="A805" s="381">
        <v>88842</v>
      </c>
      <c r="B805" s="382" t="s">
        <v>2723</v>
      </c>
      <c r="C805" s="383" t="s">
        <v>464</v>
      </c>
      <c r="D805" s="384">
        <v>98.86</v>
      </c>
      <c r="E805" s="383" t="s">
        <v>2331</v>
      </c>
    </row>
    <row r="806" spans="1:5" s="11" customFormat="1" ht="36" customHeight="1">
      <c r="A806" s="381">
        <v>88847</v>
      </c>
      <c r="B806" s="382" t="s">
        <v>2724</v>
      </c>
      <c r="C806" s="383" t="s">
        <v>464</v>
      </c>
      <c r="D806" s="384">
        <v>24.19</v>
      </c>
      <c r="E806" s="383" t="s">
        <v>2331</v>
      </c>
    </row>
    <row r="807" spans="1:5" s="11" customFormat="1" ht="36" customHeight="1">
      <c r="A807" s="381">
        <v>88848</v>
      </c>
      <c r="B807" s="382" t="s">
        <v>2725</v>
      </c>
      <c r="C807" s="383" t="s">
        <v>464</v>
      </c>
      <c r="D807" s="384">
        <v>5.07</v>
      </c>
      <c r="E807" s="383" t="s">
        <v>2331</v>
      </c>
    </row>
    <row r="808" spans="1:5" s="11" customFormat="1" ht="36" customHeight="1">
      <c r="A808" s="381">
        <v>88853</v>
      </c>
      <c r="B808" s="382" t="s">
        <v>2726</v>
      </c>
      <c r="C808" s="383" t="s">
        <v>464</v>
      </c>
      <c r="D808" s="384">
        <v>0.3</v>
      </c>
      <c r="E808" s="383" t="s">
        <v>2331</v>
      </c>
    </row>
    <row r="809" spans="1:5" s="11" customFormat="1" ht="36" customHeight="1">
      <c r="A809" s="381">
        <v>88854</v>
      </c>
      <c r="B809" s="382" t="s">
        <v>2727</v>
      </c>
      <c r="C809" s="383" t="s">
        <v>464</v>
      </c>
      <c r="D809" s="384">
        <v>0.03</v>
      </c>
      <c r="E809" s="383" t="s">
        <v>2331</v>
      </c>
    </row>
    <row r="810" spans="1:5" s="11" customFormat="1" ht="24" customHeight="1">
      <c r="A810" s="381">
        <v>88855</v>
      </c>
      <c r="B810" s="382" t="s">
        <v>2461</v>
      </c>
      <c r="C810" s="383" t="s">
        <v>464</v>
      </c>
      <c r="D810" s="384">
        <v>4.13</v>
      </c>
      <c r="E810" s="383" t="s">
        <v>2331</v>
      </c>
    </row>
    <row r="811" spans="1:5" s="11" customFormat="1" ht="24" customHeight="1">
      <c r="A811" s="381">
        <v>88856</v>
      </c>
      <c r="B811" s="382" t="s">
        <v>2461</v>
      </c>
      <c r="C811" s="383" t="s">
        <v>464</v>
      </c>
      <c r="D811" s="384">
        <v>0.56999999999999995</v>
      </c>
      <c r="E811" s="383" t="s">
        <v>2331</v>
      </c>
    </row>
    <row r="812" spans="1:5" s="11" customFormat="1" ht="48" customHeight="1">
      <c r="A812" s="381">
        <v>88857</v>
      </c>
      <c r="B812" s="382" t="s">
        <v>2728</v>
      </c>
      <c r="C812" s="383" t="s">
        <v>464</v>
      </c>
      <c r="D812" s="384">
        <v>24.23</v>
      </c>
      <c r="E812" s="383" t="s">
        <v>2331</v>
      </c>
    </row>
    <row r="813" spans="1:5" s="11" customFormat="1" ht="48" customHeight="1">
      <c r="A813" s="381">
        <v>88858</v>
      </c>
      <c r="B813" s="382" t="s">
        <v>2729</v>
      </c>
      <c r="C813" s="383" t="s">
        <v>464</v>
      </c>
      <c r="D813" s="384">
        <v>3.28</v>
      </c>
      <c r="E813" s="383" t="s">
        <v>2331</v>
      </c>
    </row>
    <row r="814" spans="1:5" s="11" customFormat="1" ht="48" customHeight="1">
      <c r="A814" s="381">
        <v>88859</v>
      </c>
      <c r="B814" s="382" t="s">
        <v>2730</v>
      </c>
      <c r="C814" s="383" t="s">
        <v>464</v>
      </c>
      <c r="D814" s="384">
        <v>21.55</v>
      </c>
      <c r="E814" s="383" t="s">
        <v>2331</v>
      </c>
    </row>
    <row r="815" spans="1:5" s="11" customFormat="1" ht="48" customHeight="1">
      <c r="A815" s="381">
        <v>88860</v>
      </c>
      <c r="B815" s="382" t="s">
        <v>2731</v>
      </c>
      <c r="C815" s="383" t="s">
        <v>464</v>
      </c>
      <c r="D815" s="384">
        <v>2.92</v>
      </c>
      <c r="E815" s="383" t="s">
        <v>2331</v>
      </c>
    </row>
    <row r="816" spans="1:5" s="11" customFormat="1" ht="24" customHeight="1">
      <c r="A816" s="381">
        <v>88900</v>
      </c>
      <c r="B816" s="382" t="s">
        <v>2732</v>
      </c>
      <c r="C816" s="383" t="s">
        <v>464</v>
      </c>
      <c r="D816" s="384">
        <v>52.95</v>
      </c>
      <c r="E816" s="383" t="s">
        <v>2331</v>
      </c>
    </row>
    <row r="817" spans="1:5" s="11" customFormat="1" ht="24" customHeight="1">
      <c r="A817" s="381">
        <v>88902</v>
      </c>
      <c r="B817" s="382" t="s">
        <v>2733</v>
      </c>
      <c r="C817" s="383" t="s">
        <v>464</v>
      </c>
      <c r="D817" s="384">
        <v>7.18</v>
      </c>
      <c r="E817" s="383" t="s">
        <v>2331</v>
      </c>
    </row>
    <row r="818" spans="1:5" s="11" customFormat="1" ht="24" customHeight="1">
      <c r="A818" s="381">
        <v>88903</v>
      </c>
      <c r="B818" s="382" t="s">
        <v>2734</v>
      </c>
      <c r="C818" s="383" t="s">
        <v>464</v>
      </c>
      <c r="D818" s="384">
        <v>66.19</v>
      </c>
      <c r="E818" s="383" t="s">
        <v>2331</v>
      </c>
    </row>
    <row r="819" spans="1:5" s="11" customFormat="1" ht="24" customHeight="1">
      <c r="A819" s="381">
        <v>88904</v>
      </c>
      <c r="B819" s="382" t="s">
        <v>2735</v>
      </c>
      <c r="C819" s="383" t="s">
        <v>464</v>
      </c>
      <c r="D819" s="384">
        <v>113.77</v>
      </c>
      <c r="E819" s="383" t="s">
        <v>2331</v>
      </c>
    </row>
    <row r="820" spans="1:5" s="11" customFormat="1" ht="24" customHeight="1">
      <c r="A820" s="381">
        <v>89009</v>
      </c>
      <c r="B820" s="382" t="s">
        <v>2736</v>
      </c>
      <c r="C820" s="383" t="s">
        <v>464</v>
      </c>
      <c r="D820" s="384">
        <v>41.05</v>
      </c>
      <c r="E820" s="383" t="s">
        <v>2331</v>
      </c>
    </row>
    <row r="821" spans="1:5" s="11" customFormat="1" ht="24" customHeight="1">
      <c r="A821" s="381">
        <v>89010</v>
      </c>
      <c r="B821" s="382" t="s">
        <v>2737</v>
      </c>
      <c r="C821" s="383" t="s">
        <v>464</v>
      </c>
      <c r="D821" s="384">
        <v>9.24</v>
      </c>
      <c r="E821" s="383" t="s">
        <v>2331</v>
      </c>
    </row>
    <row r="822" spans="1:5" s="11" customFormat="1" ht="48" customHeight="1">
      <c r="A822" s="381">
        <v>89011</v>
      </c>
      <c r="B822" s="382" t="s">
        <v>2738</v>
      </c>
      <c r="C822" s="383" t="s">
        <v>464</v>
      </c>
      <c r="D822" s="384">
        <v>23.38</v>
      </c>
      <c r="E822" s="383" t="s">
        <v>2331</v>
      </c>
    </row>
    <row r="823" spans="1:5" s="11" customFormat="1" ht="48" customHeight="1">
      <c r="A823" s="381">
        <v>89012</v>
      </c>
      <c r="B823" s="382" t="s">
        <v>2739</v>
      </c>
      <c r="C823" s="383" t="s">
        <v>464</v>
      </c>
      <c r="D823" s="384">
        <v>3.17</v>
      </c>
      <c r="E823" s="383" t="s">
        <v>2331</v>
      </c>
    </row>
    <row r="824" spans="1:5" s="11" customFormat="1" ht="24" customHeight="1">
      <c r="A824" s="381">
        <v>89013</v>
      </c>
      <c r="B824" s="382" t="s">
        <v>2740</v>
      </c>
      <c r="C824" s="383" t="s">
        <v>464</v>
      </c>
      <c r="D824" s="384">
        <v>134.46</v>
      </c>
      <c r="E824" s="383" t="s">
        <v>2331</v>
      </c>
    </row>
    <row r="825" spans="1:5" s="11" customFormat="1" ht="24" customHeight="1">
      <c r="A825" s="381">
        <v>89014</v>
      </c>
      <c r="B825" s="382" t="s">
        <v>2741</v>
      </c>
      <c r="C825" s="383" t="s">
        <v>464</v>
      </c>
      <c r="D825" s="384">
        <v>30.26</v>
      </c>
      <c r="E825" s="383" t="s">
        <v>2331</v>
      </c>
    </row>
    <row r="826" spans="1:5" s="11" customFormat="1" ht="24" customHeight="1">
      <c r="A826" s="381">
        <v>89015</v>
      </c>
      <c r="B826" s="382" t="s">
        <v>2742</v>
      </c>
      <c r="C826" s="383" t="s">
        <v>464</v>
      </c>
      <c r="D826" s="384">
        <v>4.76</v>
      </c>
      <c r="E826" s="383" t="s">
        <v>2331</v>
      </c>
    </row>
    <row r="827" spans="1:5" s="11" customFormat="1" ht="24" customHeight="1">
      <c r="A827" s="381">
        <v>89016</v>
      </c>
      <c r="B827" s="382" t="s">
        <v>2743</v>
      </c>
      <c r="C827" s="383" t="s">
        <v>464</v>
      </c>
      <c r="D827" s="384">
        <v>0.64</v>
      </c>
      <c r="E827" s="383" t="s">
        <v>2331</v>
      </c>
    </row>
    <row r="828" spans="1:5" s="11" customFormat="1" ht="24" customHeight="1">
      <c r="A828" s="381">
        <v>89017</v>
      </c>
      <c r="B828" s="382" t="s">
        <v>2744</v>
      </c>
      <c r="C828" s="383" t="s">
        <v>464</v>
      </c>
      <c r="D828" s="384">
        <v>40.799999999999997</v>
      </c>
      <c r="E828" s="383" t="s">
        <v>2331</v>
      </c>
    </row>
    <row r="829" spans="1:5" s="11" customFormat="1" ht="24" customHeight="1">
      <c r="A829" s="381">
        <v>89018</v>
      </c>
      <c r="B829" s="382" t="s">
        <v>2745</v>
      </c>
      <c r="C829" s="383" t="s">
        <v>464</v>
      </c>
      <c r="D829" s="384">
        <v>9.18</v>
      </c>
      <c r="E829" s="383" t="s">
        <v>2331</v>
      </c>
    </row>
    <row r="830" spans="1:5" s="11" customFormat="1" ht="36" customHeight="1">
      <c r="A830" s="381">
        <v>89019</v>
      </c>
      <c r="B830" s="382" t="s">
        <v>2375</v>
      </c>
      <c r="C830" s="383" t="s">
        <v>464</v>
      </c>
      <c r="D830" s="384">
        <v>0.33</v>
      </c>
      <c r="E830" s="383" t="s">
        <v>2331</v>
      </c>
    </row>
    <row r="831" spans="1:5" s="11" customFormat="1" ht="36" customHeight="1">
      <c r="A831" s="381">
        <v>89020</v>
      </c>
      <c r="B831" s="382" t="s">
        <v>2375</v>
      </c>
      <c r="C831" s="383" t="s">
        <v>464</v>
      </c>
      <c r="D831" s="384">
        <v>0.04</v>
      </c>
      <c r="E831" s="383" t="s">
        <v>2331</v>
      </c>
    </row>
    <row r="832" spans="1:5" s="11" customFormat="1" ht="24" customHeight="1">
      <c r="A832" s="381">
        <v>89023</v>
      </c>
      <c r="B832" s="382" t="s">
        <v>2746</v>
      </c>
      <c r="C832" s="383" t="s">
        <v>464</v>
      </c>
      <c r="D832" s="384">
        <v>4.22</v>
      </c>
      <c r="E832" s="383" t="s">
        <v>2331</v>
      </c>
    </row>
    <row r="833" spans="1:5" s="11" customFormat="1" ht="24" customHeight="1">
      <c r="A833" s="381">
        <v>89024</v>
      </c>
      <c r="B833" s="382" t="s">
        <v>2747</v>
      </c>
      <c r="C833" s="383" t="s">
        <v>464</v>
      </c>
      <c r="D833" s="384">
        <v>0.66</v>
      </c>
      <c r="E833" s="383" t="s">
        <v>2331</v>
      </c>
    </row>
    <row r="834" spans="1:5" s="11" customFormat="1" ht="24" customHeight="1">
      <c r="A834" s="381">
        <v>89025</v>
      </c>
      <c r="B834" s="382" t="s">
        <v>2748</v>
      </c>
      <c r="C834" s="383" t="s">
        <v>464</v>
      </c>
      <c r="D834" s="384">
        <v>3.52</v>
      </c>
      <c r="E834" s="383" t="s">
        <v>2331</v>
      </c>
    </row>
    <row r="835" spans="1:5" s="11" customFormat="1" ht="24" customHeight="1">
      <c r="A835" s="381">
        <v>89026</v>
      </c>
      <c r="B835" s="382" t="s">
        <v>2749</v>
      </c>
      <c r="C835" s="383" t="s">
        <v>464</v>
      </c>
      <c r="D835" s="384">
        <v>302.33999999999997</v>
      </c>
      <c r="E835" s="383" t="s">
        <v>2331</v>
      </c>
    </row>
    <row r="836" spans="1:5" s="11" customFormat="1" ht="24" customHeight="1">
      <c r="A836" s="381">
        <v>89029</v>
      </c>
      <c r="B836" s="382" t="s">
        <v>2750</v>
      </c>
      <c r="C836" s="383" t="s">
        <v>464</v>
      </c>
      <c r="D836" s="384">
        <v>31.66</v>
      </c>
      <c r="E836" s="383" t="s">
        <v>2331</v>
      </c>
    </row>
    <row r="837" spans="1:5" s="11" customFormat="1" ht="24" customHeight="1">
      <c r="A837" s="381">
        <v>89030</v>
      </c>
      <c r="B837" s="382" t="s">
        <v>2751</v>
      </c>
      <c r="C837" s="383" t="s">
        <v>464</v>
      </c>
      <c r="D837" s="384">
        <v>7.12</v>
      </c>
      <c r="E837" s="383" t="s">
        <v>2331</v>
      </c>
    </row>
    <row r="838" spans="1:5" s="11" customFormat="1" ht="24" customHeight="1">
      <c r="A838" s="381">
        <v>89033</v>
      </c>
      <c r="B838" s="382" t="s">
        <v>2752</v>
      </c>
      <c r="C838" s="383" t="s">
        <v>464</v>
      </c>
      <c r="D838" s="384">
        <v>13.99</v>
      </c>
      <c r="E838" s="383" t="s">
        <v>2331</v>
      </c>
    </row>
    <row r="839" spans="1:5" s="11" customFormat="1" ht="24" customHeight="1">
      <c r="A839" s="381">
        <v>89034</v>
      </c>
      <c r="B839" s="382" t="s">
        <v>2753</v>
      </c>
      <c r="C839" s="383" t="s">
        <v>464</v>
      </c>
      <c r="D839" s="384">
        <v>1.94</v>
      </c>
      <c r="E839" s="383" t="s">
        <v>2331</v>
      </c>
    </row>
    <row r="840" spans="1:5" s="11" customFormat="1" ht="24" customHeight="1">
      <c r="A840" s="381">
        <v>89128</v>
      </c>
      <c r="B840" s="382" t="s">
        <v>2754</v>
      </c>
      <c r="C840" s="383" t="s">
        <v>464</v>
      </c>
      <c r="D840" s="384">
        <v>34.44</v>
      </c>
      <c r="E840" s="383" t="s">
        <v>2331</v>
      </c>
    </row>
    <row r="841" spans="1:5" s="11" customFormat="1" ht="24" customHeight="1">
      <c r="A841" s="381">
        <v>89129</v>
      </c>
      <c r="B841" s="382" t="s">
        <v>2755</v>
      </c>
      <c r="C841" s="383" t="s">
        <v>464</v>
      </c>
      <c r="D841" s="384">
        <v>4.67</v>
      </c>
      <c r="E841" s="383" t="s">
        <v>2331</v>
      </c>
    </row>
    <row r="842" spans="1:5" s="11" customFormat="1" ht="24" customHeight="1">
      <c r="A842" s="381">
        <v>89130</v>
      </c>
      <c r="B842" s="382" t="s">
        <v>2756</v>
      </c>
      <c r="C842" s="383" t="s">
        <v>464</v>
      </c>
      <c r="D842" s="384">
        <v>47.75</v>
      </c>
      <c r="E842" s="383" t="s">
        <v>2331</v>
      </c>
    </row>
    <row r="843" spans="1:5" s="11" customFormat="1" ht="24" customHeight="1">
      <c r="A843" s="381">
        <v>89131</v>
      </c>
      <c r="B843" s="382" t="s">
        <v>2757</v>
      </c>
      <c r="C843" s="383" t="s">
        <v>464</v>
      </c>
      <c r="D843" s="384">
        <v>6.48</v>
      </c>
      <c r="E843" s="383" t="s">
        <v>2331</v>
      </c>
    </row>
    <row r="844" spans="1:5" s="11" customFormat="1" ht="36" customHeight="1">
      <c r="A844" s="381">
        <v>89210</v>
      </c>
      <c r="B844" s="382" t="s">
        <v>2758</v>
      </c>
      <c r="C844" s="383" t="s">
        <v>464</v>
      </c>
      <c r="D844" s="384">
        <v>29.88</v>
      </c>
      <c r="E844" s="383" t="s">
        <v>2331</v>
      </c>
    </row>
    <row r="845" spans="1:5" s="11" customFormat="1" ht="36" customHeight="1">
      <c r="A845" s="381">
        <v>89211</v>
      </c>
      <c r="B845" s="382" t="s">
        <v>2759</v>
      </c>
      <c r="C845" s="383" t="s">
        <v>464</v>
      </c>
      <c r="D845" s="384">
        <v>4.1399999999999997</v>
      </c>
      <c r="E845" s="383" t="s">
        <v>2331</v>
      </c>
    </row>
    <row r="846" spans="1:5" s="11" customFormat="1" ht="24" customHeight="1">
      <c r="A846" s="381">
        <v>89212</v>
      </c>
      <c r="B846" s="382" t="s">
        <v>2760</v>
      </c>
      <c r="C846" s="383" t="s">
        <v>464</v>
      </c>
      <c r="D846" s="384">
        <v>28.3</v>
      </c>
      <c r="E846" s="383" t="s">
        <v>2331</v>
      </c>
    </row>
    <row r="847" spans="1:5" s="11" customFormat="1" ht="24" customHeight="1">
      <c r="A847" s="381">
        <v>89213</v>
      </c>
      <c r="B847" s="382" t="s">
        <v>2761</v>
      </c>
      <c r="C847" s="383" t="s">
        <v>464</v>
      </c>
      <c r="D847" s="384">
        <v>4.45</v>
      </c>
      <c r="E847" s="383" t="s">
        <v>2331</v>
      </c>
    </row>
    <row r="848" spans="1:5" s="11" customFormat="1" ht="24" customHeight="1">
      <c r="A848" s="381">
        <v>89214</v>
      </c>
      <c r="B848" s="382" t="s">
        <v>2762</v>
      </c>
      <c r="C848" s="383" t="s">
        <v>464</v>
      </c>
      <c r="D848" s="384">
        <v>26.57</v>
      </c>
      <c r="E848" s="383" t="s">
        <v>2331</v>
      </c>
    </row>
    <row r="849" spans="1:5" s="11" customFormat="1" ht="24" customHeight="1">
      <c r="A849" s="381">
        <v>89215</v>
      </c>
      <c r="B849" s="382" t="s">
        <v>2763</v>
      </c>
      <c r="C849" s="383" t="s">
        <v>464</v>
      </c>
      <c r="D849" s="384">
        <v>117.48</v>
      </c>
      <c r="E849" s="383" t="s">
        <v>2331</v>
      </c>
    </row>
    <row r="850" spans="1:5" s="11" customFormat="1" ht="36" customHeight="1">
      <c r="A850" s="381">
        <v>89221</v>
      </c>
      <c r="B850" s="382" t="s">
        <v>2764</v>
      </c>
      <c r="C850" s="383" t="s">
        <v>464</v>
      </c>
      <c r="D850" s="384">
        <v>1.52</v>
      </c>
      <c r="E850" s="383" t="s">
        <v>2331</v>
      </c>
    </row>
    <row r="851" spans="1:5" s="11" customFormat="1" ht="24" customHeight="1">
      <c r="A851" s="381">
        <v>89222</v>
      </c>
      <c r="B851" s="382" t="s">
        <v>2765</v>
      </c>
      <c r="C851" s="383" t="s">
        <v>464</v>
      </c>
      <c r="D851" s="384">
        <v>0.18</v>
      </c>
      <c r="E851" s="383" t="s">
        <v>2331</v>
      </c>
    </row>
    <row r="852" spans="1:5" s="11" customFormat="1" ht="36" customHeight="1">
      <c r="A852" s="381">
        <v>89223</v>
      </c>
      <c r="B852" s="382" t="s">
        <v>2766</v>
      </c>
      <c r="C852" s="383" t="s">
        <v>464</v>
      </c>
      <c r="D852" s="384">
        <v>1.66</v>
      </c>
      <c r="E852" s="383" t="s">
        <v>2331</v>
      </c>
    </row>
    <row r="853" spans="1:5" s="11" customFormat="1" ht="36" customHeight="1">
      <c r="A853" s="381">
        <v>89224</v>
      </c>
      <c r="B853" s="382" t="s">
        <v>2767</v>
      </c>
      <c r="C853" s="383" t="s">
        <v>464</v>
      </c>
      <c r="D853" s="384">
        <v>1.85</v>
      </c>
      <c r="E853" s="383" t="s">
        <v>2331</v>
      </c>
    </row>
    <row r="854" spans="1:5" s="11" customFormat="1" ht="24" customHeight="1">
      <c r="A854" s="381">
        <v>89228</v>
      </c>
      <c r="B854" s="382" t="s">
        <v>2768</v>
      </c>
      <c r="C854" s="383" t="s">
        <v>464</v>
      </c>
      <c r="D854" s="384">
        <v>41.74</v>
      </c>
      <c r="E854" s="383" t="s">
        <v>2331</v>
      </c>
    </row>
    <row r="855" spans="1:5" s="11" customFormat="1" ht="24" customHeight="1">
      <c r="A855" s="381">
        <v>89229</v>
      </c>
      <c r="B855" s="382" t="s">
        <v>2769</v>
      </c>
      <c r="C855" s="383" t="s">
        <v>464</v>
      </c>
      <c r="D855" s="384">
        <v>7.51</v>
      </c>
      <c r="E855" s="383" t="s">
        <v>2331</v>
      </c>
    </row>
    <row r="856" spans="1:5" s="11" customFormat="1" ht="24" customHeight="1">
      <c r="A856" s="381">
        <v>89230</v>
      </c>
      <c r="B856" s="382" t="s">
        <v>2770</v>
      </c>
      <c r="C856" s="383" t="s">
        <v>464</v>
      </c>
      <c r="D856" s="384">
        <v>139.11000000000001</v>
      </c>
      <c r="E856" s="383" t="s">
        <v>2331</v>
      </c>
    </row>
    <row r="857" spans="1:5" s="11" customFormat="1" ht="24" customHeight="1">
      <c r="A857" s="381">
        <v>89231</v>
      </c>
      <c r="B857" s="382" t="s">
        <v>2771</v>
      </c>
      <c r="C857" s="383" t="s">
        <v>464</v>
      </c>
      <c r="D857" s="384">
        <v>22.04</v>
      </c>
      <c r="E857" s="383" t="s">
        <v>2331</v>
      </c>
    </row>
    <row r="858" spans="1:5" s="11" customFormat="1" ht="24" customHeight="1">
      <c r="A858" s="381">
        <v>89232</v>
      </c>
      <c r="B858" s="382" t="s">
        <v>2772</v>
      </c>
      <c r="C858" s="383" t="s">
        <v>464</v>
      </c>
      <c r="D858" s="384">
        <v>248.14</v>
      </c>
      <c r="E858" s="383" t="s">
        <v>2331</v>
      </c>
    </row>
    <row r="859" spans="1:5" s="11" customFormat="1" ht="24" customHeight="1">
      <c r="A859" s="381">
        <v>89233</v>
      </c>
      <c r="B859" s="382" t="s">
        <v>2773</v>
      </c>
      <c r="C859" s="383" t="s">
        <v>464</v>
      </c>
      <c r="D859" s="384">
        <v>211.43</v>
      </c>
      <c r="E859" s="383" t="s">
        <v>2331</v>
      </c>
    </row>
    <row r="860" spans="1:5" s="11" customFormat="1" ht="24" customHeight="1">
      <c r="A860" s="381">
        <v>89236</v>
      </c>
      <c r="B860" s="382" t="s">
        <v>2774</v>
      </c>
      <c r="C860" s="383" t="s">
        <v>464</v>
      </c>
      <c r="D860" s="384">
        <v>324.97000000000003</v>
      </c>
      <c r="E860" s="383" t="s">
        <v>2331</v>
      </c>
    </row>
    <row r="861" spans="1:5" s="11" customFormat="1" ht="24" customHeight="1">
      <c r="A861" s="381">
        <v>89237</v>
      </c>
      <c r="B861" s="382" t="s">
        <v>2775</v>
      </c>
      <c r="C861" s="383" t="s">
        <v>464</v>
      </c>
      <c r="D861" s="384">
        <v>51.49</v>
      </c>
      <c r="E861" s="383" t="s">
        <v>2331</v>
      </c>
    </row>
    <row r="862" spans="1:5" s="11" customFormat="1" ht="24" customHeight="1">
      <c r="A862" s="381">
        <v>89238</v>
      </c>
      <c r="B862" s="382" t="s">
        <v>2776</v>
      </c>
      <c r="C862" s="383" t="s">
        <v>464</v>
      </c>
      <c r="D862" s="384">
        <v>579.66999999999996</v>
      </c>
      <c r="E862" s="383" t="s">
        <v>2331</v>
      </c>
    </row>
    <row r="863" spans="1:5" s="11" customFormat="1" ht="24" customHeight="1">
      <c r="A863" s="381">
        <v>89239</v>
      </c>
      <c r="B863" s="382" t="s">
        <v>2777</v>
      </c>
      <c r="C863" s="383" t="s">
        <v>464</v>
      </c>
      <c r="D863" s="384">
        <v>559.12</v>
      </c>
      <c r="E863" s="383" t="s">
        <v>2331</v>
      </c>
    </row>
    <row r="864" spans="1:5" s="11" customFormat="1" ht="24" customHeight="1">
      <c r="A864" s="381">
        <v>89240</v>
      </c>
      <c r="B864" s="382" t="s">
        <v>2778</v>
      </c>
      <c r="C864" s="383" t="s">
        <v>464</v>
      </c>
      <c r="D864" s="384">
        <v>99.73</v>
      </c>
      <c r="E864" s="383" t="s">
        <v>2331</v>
      </c>
    </row>
    <row r="865" spans="1:5" s="11" customFormat="1" ht="24" customHeight="1">
      <c r="A865" s="381">
        <v>89241</v>
      </c>
      <c r="B865" s="382" t="s">
        <v>2779</v>
      </c>
      <c r="C865" s="383" t="s">
        <v>464</v>
      </c>
      <c r="D865" s="384">
        <v>17.95</v>
      </c>
      <c r="E865" s="383" t="s">
        <v>2331</v>
      </c>
    </row>
    <row r="866" spans="1:5" s="11" customFormat="1" ht="24" customHeight="1">
      <c r="A866" s="381">
        <v>89246</v>
      </c>
      <c r="B866" s="382" t="s">
        <v>2780</v>
      </c>
      <c r="C866" s="383" t="s">
        <v>464</v>
      </c>
      <c r="D866" s="384">
        <v>282.38</v>
      </c>
      <c r="E866" s="383" t="s">
        <v>2331</v>
      </c>
    </row>
    <row r="867" spans="1:5" s="11" customFormat="1" ht="24" customHeight="1">
      <c r="A867" s="381">
        <v>89247</v>
      </c>
      <c r="B867" s="382" t="s">
        <v>2781</v>
      </c>
      <c r="C867" s="383" t="s">
        <v>464</v>
      </c>
      <c r="D867" s="384">
        <v>44.74</v>
      </c>
      <c r="E867" s="383" t="s">
        <v>2331</v>
      </c>
    </row>
    <row r="868" spans="1:5" s="11" customFormat="1" ht="24" customHeight="1">
      <c r="A868" s="381">
        <v>89248</v>
      </c>
      <c r="B868" s="382" t="s">
        <v>2782</v>
      </c>
      <c r="C868" s="383" t="s">
        <v>464</v>
      </c>
      <c r="D868" s="384">
        <v>503.69</v>
      </c>
      <c r="E868" s="383" t="s">
        <v>2331</v>
      </c>
    </row>
    <row r="869" spans="1:5" s="11" customFormat="1" ht="24" customHeight="1">
      <c r="A869" s="381">
        <v>89249</v>
      </c>
      <c r="B869" s="382" t="s">
        <v>2783</v>
      </c>
      <c r="C869" s="383" t="s">
        <v>464</v>
      </c>
      <c r="D869" s="384">
        <v>476.6</v>
      </c>
      <c r="E869" s="383" t="s">
        <v>2331</v>
      </c>
    </row>
    <row r="870" spans="1:5" s="11" customFormat="1" ht="24" customHeight="1">
      <c r="A870" s="381">
        <v>89253</v>
      </c>
      <c r="B870" s="382" t="s">
        <v>2784</v>
      </c>
      <c r="C870" s="383" t="s">
        <v>464</v>
      </c>
      <c r="D870" s="384">
        <v>81.72</v>
      </c>
      <c r="E870" s="383" t="s">
        <v>2331</v>
      </c>
    </row>
    <row r="871" spans="1:5" s="11" customFormat="1" ht="24" customHeight="1">
      <c r="A871" s="381">
        <v>89254</v>
      </c>
      <c r="B871" s="382" t="s">
        <v>2785</v>
      </c>
      <c r="C871" s="383" t="s">
        <v>464</v>
      </c>
      <c r="D871" s="384">
        <v>14.71</v>
      </c>
      <c r="E871" s="383" t="s">
        <v>2331</v>
      </c>
    </row>
    <row r="872" spans="1:5" s="11" customFormat="1" ht="24" customHeight="1">
      <c r="A872" s="381">
        <v>89255</v>
      </c>
      <c r="B872" s="382" t="s">
        <v>2786</v>
      </c>
      <c r="C872" s="383" t="s">
        <v>464</v>
      </c>
      <c r="D872" s="384">
        <v>131.38</v>
      </c>
      <c r="E872" s="383" t="s">
        <v>2331</v>
      </c>
    </row>
    <row r="873" spans="1:5" s="11" customFormat="1" ht="36" customHeight="1">
      <c r="A873" s="381">
        <v>89256</v>
      </c>
      <c r="B873" s="382" t="s">
        <v>2787</v>
      </c>
      <c r="C873" s="383" t="s">
        <v>464</v>
      </c>
      <c r="D873" s="384">
        <v>107.26</v>
      </c>
      <c r="E873" s="383" t="s">
        <v>2331</v>
      </c>
    </row>
    <row r="874" spans="1:5" s="11" customFormat="1" ht="36" customHeight="1">
      <c r="A874" s="381">
        <v>89259</v>
      </c>
      <c r="B874" s="382" t="s">
        <v>2788</v>
      </c>
      <c r="C874" s="383" t="s">
        <v>464</v>
      </c>
      <c r="D874" s="384">
        <v>25.05</v>
      </c>
      <c r="E874" s="383" t="s">
        <v>2331</v>
      </c>
    </row>
    <row r="875" spans="1:5" s="11" customFormat="1" ht="36" customHeight="1">
      <c r="A875" s="381">
        <v>89260</v>
      </c>
      <c r="B875" s="382" t="s">
        <v>2789</v>
      </c>
      <c r="C875" s="383" t="s">
        <v>464</v>
      </c>
      <c r="D875" s="384">
        <v>4.66</v>
      </c>
      <c r="E875" s="383" t="s">
        <v>2331</v>
      </c>
    </row>
    <row r="876" spans="1:5" s="11" customFormat="1" ht="36" customHeight="1">
      <c r="A876" s="381">
        <v>89262</v>
      </c>
      <c r="B876" s="382" t="s">
        <v>2790</v>
      </c>
      <c r="C876" s="383" t="s">
        <v>464</v>
      </c>
      <c r="D876" s="384">
        <v>42.25</v>
      </c>
      <c r="E876" s="383" t="s">
        <v>2331</v>
      </c>
    </row>
    <row r="877" spans="1:5" s="11" customFormat="1" ht="48" customHeight="1">
      <c r="A877" s="381">
        <v>89264</v>
      </c>
      <c r="B877" s="382" t="s">
        <v>2791</v>
      </c>
      <c r="C877" s="383" t="s">
        <v>464</v>
      </c>
      <c r="D877" s="384">
        <v>19.079999999999998</v>
      </c>
      <c r="E877" s="383" t="s">
        <v>2331</v>
      </c>
    </row>
    <row r="878" spans="1:5" s="11" customFormat="1" ht="48" customHeight="1">
      <c r="A878" s="381">
        <v>89265</v>
      </c>
      <c r="B878" s="382" t="s">
        <v>2792</v>
      </c>
      <c r="C878" s="383" t="s">
        <v>464</v>
      </c>
      <c r="D878" s="384">
        <v>3.87</v>
      </c>
      <c r="E878" s="383" t="s">
        <v>2331</v>
      </c>
    </row>
    <row r="879" spans="1:5" s="11" customFormat="1" ht="48" customHeight="1">
      <c r="A879" s="381">
        <v>89266</v>
      </c>
      <c r="B879" s="382" t="s">
        <v>2793</v>
      </c>
      <c r="C879" s="383" t="s">
        <v>464</v>
      </c>
      <c r="D879" s="384">
        <v>3.07</v>
      </c>
      <c r="E879" s="383" t="s">
        <v>2331</v>
      </c>
    </row>
    <row r="880" spans="1:5" s="11" customFormat="1" ht="36" customHeight="1">
      <c r="A880" s="381">
        <v>89267</v>
      </c>
      <c r="B880" s="382" t="s">
        <v>2794</v>
      </c>
      <c r="C880" s="383" t="s">
        <v>464</v>
      </c>
      <c r="D880" s="384">
        <v>49.27</v>
      </c>
      <c r="E880" s="383" t="s">
        <v>2331</v>
      </c>
    </row>
    <row r="881" spans="1:5" s="11" customFormat="1" ht="24" customHeight="1">
      <c r="A881" s="381">
        <v>89268</v>
      </c>
      <c r="B881" s="382" t="s">
        <v>2795</v>
      </c>
      <c r="C881" s="383" t="s">
        <v>464</v>
      </c>
      <c r="D881" s="384">
        <v>8.86</v>
      </c>
      <c r="E881" s="383" t="s">
        <v>2331</v>
      </c>
    </row>
    <row r="882" spans="1:5" s="11" customFormat="1" ht="36" customHeight="1">
      <c r="A882" s="381">
        <v>89269</v>
      </c>
      <c r="B882" s="382" t="s">
        <v>2796</v>
      </c>
      <c r="C882" s="383" t="s">
        <v>464</v>
      </c>
      <c r="D882" s="384">
        <v>7.02</v>
      </c>
      <c r="E882" s="383" t="s">
        <v>2331</v>
      </c>
    </row>
    <row r="883" spans="1:5" s="11" customFormat="1" ht="36" customHeight="1">
      <c r="A883" s="381">
        <v>89270</v>
      </c>
      <c r="B883" s="382" t="s">
        <v>2797</v>
      </c>
      <c r="C883" s="383" t="s">
        <v>464</v>
      </c>
      <c r="D883" s="384">
        <v>79.2</v>
      </c>
      <c r="E883" s="383" t="s">
        <v>2331</v>
      </c>
    </row>
    <row r="884" spans="1:5" s="11" customFormat="1" ht="36" customHeight="1">
      <c r="A884" s="381">
        <v>89271</v>
      </c>
      <c r="B884" s="382" t="s">
        <v>2798</v>
      </c>
      <c r="C884" s="383" t="s">
        <v>464</v>
      </c>
      <c r="D884" s="384">
        <v>36.71</v>
      </c>
      <c r="E884" s="383" t="s">
        <v>2331</v>
      </c>
    </row>
    <row r="885" spans="1:5" s="11" customFormat="1" ht="24" customHeight="1">
      <c r="A885" s="381">
        <v>89274</v>
      </c>
      <c r="B885" s="382" t="s">
        <v>2799</v>
      </c>
      <c r="C885" s="383" t="s">
        <v>464</v>
      </c>
      <c r="D885" s="384">
        <v>1.85</v>
      </c>
      <c r="E885" s="383" t="s">
        <v>2331</v>
      </c>
    </row>
    <row r="886" spans="1:5" s="11" customFormat="1" ht="24" customHeight="1">
      <c r="A886" s="381">
        <v>89275</v>
      </c>
      <c r="B886" s="382" t="s">
        <v>2800</v>
      </c>
      <c r="C886" s="383" t="s">
        <v>464</v>
      </c>
      <c r="D886" s="384">
        <v>0.21</v>
      </c>
      <c r="E886" s="383" t="s">
        <v>2331</v>
      </c>
    </row>
    <row r="887" spans="1:5" s="11" customFormat="1" ht="24" customHeight="1">
      <c r="A887" s="381">
        <v>89276</v>
      </c>
      <c r="B887" s="382" t="s">
        <v>2801</v>
      </c>
      <c r="C887" s="383" t="s">
        <v>464</v>
      </c>
      <c r="D887" s="384">
        <v>2.31</v>
      </c>
      <c r="E887" s="383" t="s">
        <v>2331</v>
      </c>
    </row>
    <row r="888" spans="1:5" s="11" customFormat="1" ht="24" customHeight="1">
      <c r="A888" s="381">
        <v>89277</v>
      </c>
      <c r="B888" s="382" t="s">
        <v>2802</v>
      </c>
      <c r="C888" s="383" t="s">
        <v>464</v>
      </c>
      <c r="D888" s="384">
        <v>10.59</v>
      </c>
      <c r="E888" s="383" t="s">
        <v>2331</v>
      </c>
    </row>
    <row r="889" spans="1:5" s="11" customFormat="1" ht="24" customHeight="1">
      <c r="A889" s="381">
        <v>89280</v>
      </c>
      <c r="B889" s="382" t="s">
        <v>2803</v>
      </c>
      <c r="C889" s="383" t="s">
        <v>464</v>
      </c>
      <c r="D889" s="384">
        <v>36.69</v>
      </c>
      <c r="E889" s="383" t="s">
        <v>2331</v>
      </c>
    </row>
    <row r="890" spans="1:5" s="11" customFormat="1" ht="24" customHeight="1">
      <c r="A890" s="381">
        <v>89281</v>
      </c>
      <c r="B890" s="382" t="s">
        <v>2804</v>
      </c>
      <c r="C890" s="383" t="s">
        <v>464</v>
      </c>
      <c r="D890" s="384">
        <v>5.09</v>
      </c>
      <c r="E890" s="383" t="s">
        <v>2331</v>
      </c>
    </row>
    <row r="891" spans="1:5" s="11" customFormat="1" ht="36" customHeight="1">
      <c r="A891" s="381">
        <v>89870</v>
      </c>
      <c r="B891" s="382" t="s">
        <v>2805</v>
      </c>
      <c r="C891" s="383" t="s">
        <v>464</v>
      </c>
      <c r="D891" s="384">
        <v>31.93</v>
      </c>
      <c r="E891" s="383" t="s">
        <v>2331</v>
      </c>
    </row>
    <row r="892" spans="1:5" s="11" customFormat="1" ht="36" customHeight="1">
      <c r="A892" s="381">
        <v>89871</v>
      </c>
      <c r="B892" s="382" t="s">
        <v>2806</v>
      </c>
      <c r="C892" s="383" t="s">
        <v>464</v>
      </c>
      <c r="D892" s="384">
        <v>5.6</v>
      </c>
      <c r="E892" s="383" t="s">
        <v>2331</v>
      </c>
    </row>
    <row r="893" spans="1:5" s="11" customFormat="1" ht="36" customHeight="1">
      <c r="A893" s="381">
        <v>89872</v>
      </c>
      <c r="B893" s="382" t="s">
        <v>2807</v>
      </c>
      <c r="C893" s="383" t="s">
        <v>464</v>
      </c>
      <c r="D893" s="384">
        <v>4.45</v>
      </c>
      <c r="E893" s="383" t="s">
        <v>2331</v>
      </c>
    </row>
    <row r="894" spans="1:5" s="11" customFormat="1" ht="36" customHeight="1">
      <c r="A894" s="381">
        <v>89873</v>
      </c>
      <c r="B894" s="382" t="s">
        <v>2808</v>
      </c>
      <c r="C894" s="383" t="s">
        <v>464</v>
      </c>
      <c r="D894" s="384">
        <v>54.02</v>
      </c>
      <c r="E894" s="383" t="s">
        <v>2331</v>
      </c>
    </row>
    <row r="895" spans="1:5" s="11" customFormat="1" ht="36" customHeight="1">
      <c r="A895" s="381">
        <v>89874</v>
      </c>
      <c r="B895" s="382" t="s">
        <v>2809</v>
      </c>
      <c r="C895" s="383" t="s">
        <v>464</v>
      </c>
      <c r="D895" s="384">
        <v>223.08</v>
      </c>
      <c r="E895" s="383" t="s">
        <v>2331</v>
      </c>
    </row>
    <row r="896" spans="1:5" s="11" customFormat="1" ht="36" customHeight="1">
      <c r="A896" s="381">
        <v>89878</v>
      </c>
      <c r="B896" s="382" t="s">
        <v>2810</v>
      </c>
      <c r="C896" s="383" t="s">
        <v>464</v>
      </c>
      <c r="D896" s="384">
        <v>34.380000000000003</v>
      </c>
      <c r="E896" s="383" t="s">
        <v>2331</v>
      </c>
    </row>
    <row r="897" spans="1:5" s="11" customFormat="1" ht="36" customHeight="1">
      <c r="A897" s="381">
        <v>89879</v>
      </c>
      <c r="B897" s="382" t="s">
        <v>2811</v>
      </c>
      <c r="C897" s="383" t="s">
        <v>464</v>
      </c>
      <c r="D897" s="384">
        <v>5.93</v>
      </c>
      <c r="E897" s="383" t="s">
        <v>2331</v>
      </c>
    </row>
    <row r="898" spans="1:5" s="11" customFormat="1" ht="36" customHeight="1">
      <c r="A898" s="381">
        <v>89880</v>
      </c>
      <c r="B898" s="382" t="s">
        <v>2812</v>
      </c>
      <c r="C898" s="383" t="s">
        <v>464</v>
      </c>
      <c r="D898" s="384">
        <v>4.7</v>
      </c>
      <c r="E898" s="383" t="s">
        <v>2331</v>
      </c>
    </row>
    <row r="899" spans="1:5" s="11" customFormat="1" ht="36" customHeight="1">
      <c r="A899" s="381">
        <v>89881</v>
      </c>
      <c r="B899" s="382" t="s">
        <v>2813</v>
      </c>
      <c r="C899" s="383" t="s">
        <v>464</v>
      </c>
      <c r="D899" s="384">
        <v>57.58</v>
      </c>
      <c r="E899" s="383" t="s">
        <v>2331</v>
      </c>
    </row>
    <row r="900" spans="1:5" s="11" customFormat="1" ht="36" customHeight="1">
      <c r="A900" s="381">
        <v>89882</v>
      </c>
      <c r="B900" s="382" t="s">
        <v>2814</v>
      </c>
      <c r="C900" s="383" t="s">
        <v>464</v>
      </c>
      <c r="D900" s="384">
        <v>257.38</v>
      </c>
      <c r="E900" s="383" t="s">
        <v>2331</v>
      </c>
    </row>
    <row r="901" spans="1:5" s="11" customFormat="1" ht="24" customHeight="1">
      <c r="A901" s="381">
        <v>90582</v>
      </c>
      <c r="B901" s="382" t="s">
        <v>2815</v>
      </c>
      <c r="C901" s="383" t="s">
        <v>464</v>
      </c>
      <c r="D901" s="384">
        <v>0.5</v>
      </c>
      <c r="E901" s="383" t="s">
        <v>2331</v>
      </c>
    </row>
    <row r="902" spans="1:5" s="11" customFormat="1" ht="24" customHeight="1">
      <c r="A902" s="381">
        <v>90583</v>
      </c>
      <c r="B902" s="382" t="s">
        <v>2816</v>
      </c>
      <c r="C902" s="383" t="s">
        <v>464</v>
      </c>
      <c r="D902" s="384">
        <v>0.06</v>
      </c>
      <c r="E902" s="383" t="s">
        <v>2331</v>
      </c>
    </row>
    <row r="903" spans="1:5" s="11" customFormat="1" ht="24" customHeight="1">
      <c r="A903" s="381">
        <v>90584</v>
      </c>
      <c r="B903" s="382" t="s">
        <v>2817</v>
      </c>
      <c r="C903" s="383" t="s">
        <v>464</v>
      </c>
      <c r="D903" s="384">
        <v>0.39</v>
      </c>
      <c r="E903" s="383" t="s">
        <v>2331</v>
      </c>
    </row>
    <row r="904" spans="1:5" s="11" customFormat="1" ht="24" customHeight="1">
      <c r="A904" s="381">
        <v>90585</v>
      </c>
      <c r="B904" s="382" t="s">
        <v>2818</v>
      </c>
      <c r="C904" s="383" t="s">
        <v>464</v>
      </c>
      <c r="D904" s="384">
        <v>0.38</v>
      </c>
      <c r="E904" s="383" t="s">
        <v>2331</v>
      </c>
    </row>
    <row r="905" spans="1:5" s="11" customFormat="1" ht="24" customHeight="1">
      <c r="A905" s="381">
        <v>90621</v>
      </c>
      <c r="B905" s="382" t="s">
        <v>2819</v>
      </c>
      <c r="C905" s="383" t="s">
        <v>464</v>
      </c>
      <c r="D905" s="384">
        <v>1.91</v>
      </c>
      <c r="E905" s="383" t="s">
        <v>2331</v>
      </c>
    </row>
    <row r="906" spans="1:5" s="11" customFormat="1" ht="24" customHeight="1">
      <c r="A906" s="381">
        <v>90622</v>
      </c>
      <c r="B906" s="382" t="s">
        <v>2820</v>
      </c>
      <c r="C906" s="383" t="s">
        <v>464</v>
      </c>
      <c r="D906" s="384">
        <v>0.22</v>
      </c>
      <c r="E906" s="383" t="s">
        <v>2331</v>
      </c>
    </row>
    <row r="907" spans="1:5" s="11" customFormat="1" ht="24" customHeight="1">
      <c r="A907" s="381">
        <v>90623</v>
      </c>
      <c r="B907" s="382" t="s">
        <v>2821</v>
      </c>
      <c r="C907" s="383" t="s">
        <v>464</v>
      </c>
      <c r="D907" s="384">
        <v>2.39</v>
      </c>
      <c r="E907" s="383" t="s">
        <v>2331</v>
      </c>
    </row>
    <row r="908" spans="1:5" s="11" customFormat="1" ht="24" customHeight="1">
      <c r="A908" s="381">
        <v>90624</v>
      </c>
      <c r="B908" s="382" t="s">
        <v>2822</v>
      </c>
      <c r="C908" s="383" t="s">
        <v>464</v>
      </c>
      <c r="D908" s="384">
        <v>2.31</v>
      </c>
      <c r="E908" s="383" t="s">
        <v>2331</v>
      </c>
    </row>
    <row r="909" spans="1:5" s="11" customFormat="1" ht="24" customHeight="1">
      <c r="A909" s="381">
        <v>90627</v>
      </c>
      <c r="B909" s="382" t="s">
        <v>2823</v>
      </c>
      <c r="C909" s="383" t="s">
        <v>464</v>
      </c>
      <c r="D909" s="384">
        <v>48.45</v>
      </c>
      <c r="E909" s="383" t="s">
        <v>2331</v>
      </c>
    </row>
    <row r="910" spans="1:5" s="11" customFormat="1" ht="24" customHeight="1">
      <c r="A910" s="381">
        <v>90628</v>
      </c>
      <c r="B910" s="382" t="s">
        <v>2824</v>
      </c>
      <c r="C910" s="383" t="s">
        <v>464</v>
      </c>
      <c r="D910" s="384">
        <v>6.63</v>
      </c>
      <c r="E910" s="383" t="s">
        <v>2331</v>
      </c>
    </row>
    <row r="911" spans="1:5" s="11" customFormat="1" ht="24" customHeight="1">
      <c r="A911" s="381">
        <v>90629</v>
      </c>
      <c r="B911" s="382" t="s">
        <v>2825</v>
      </c>
      <c r="C911" s="383" t="s">
        <v>464</v>
      </c>
      <c r="D911" s="384">
        <v>60.63</v>
      </c>
      <c r="E911" s="383" t="s">
        <v>2331</v>
      </c>
    </row>
    <row r="912" spans="1:5" s="11" customFormat="1" ht="24" customHeight="1">
      <c r="A912" s="381">
        <v>90630</v>
      </c>
      <c r="B912" s="382" t="s">
        <v>2826</v>
      </c>
      <c r="C912" s="383" t="s">
        <v>464</v>
      </c>
      <c r="D912" s="384">
        <v>1.1000000000000001</v>
      </c>
      <c r="E912" s="383" t="s">
        <v>2331</v>
      </c>
    </row>
    <row r="913" spans="1:5" s="11" customFormat="1" ht="36" customHeight="1">
      <c r="A913" s="381">
        <v>90633</v>
      </c>
      <c r="B913" s="382" t="s">
        <v>2827</v>
      </c>
      <c r="C913" s="383" t="s">
        <v>464</v>
      </c>
      <c r="D913" s="384">
        <v>4.6900000000000004</v>
      </c>
      <c r="E913" s="383" t="s">
        <v>2331</v>
      </c>
    </row>
    <row r="914" spans="1:5" s="11" customFormat="1" ht="36" customHeight="1">
      <c r="A914" s="381">
        <v>90634</v>
      </c>
      <c r="B914" s="382" t="s">
        <v>2828</v>
      </c>
      <c r="C914" s="383" t="s">
        <v>464</v>
      </c>
      <c r="D914" s="384">
        <v>0.55000000000000004</v>
      </c>
      <c r="E914" s="383" t="s">
        <v>2331</v>
      </c>
    </row>
    <row r="915" spans="1:5" s="11" customFormat="1" ht="36" customHeight="1">
      <c r="A915" s="381">
        <v>90635</v>
      </c>
      <c r="B915" s="382" t="s">
        <v>2829</v>
      </c>
      <c r="C915" s="383" t="s">
        <v>464</v>
      </c>
      <c r="D915" s="384">
        <v>5.13</v>
      </c>
      <c r="E915" s="383" t="s">
        <v>2331</v>
      </c>
    </row>
    <row r="916" spans="1:5" s="11" customFormat="1" ht="36" customHeight="1">
      <c r="A916" s="381">
        <v>90636</v>
      </c>
      <c r="B916" s="382" t="s">
        <v>2830</v>
      </c>
      <c r="C916" s="383" t="s">
        <v>464</v>
      </c>
      <c r="D916" s="384">
        <v>4.63</v>
      </c>
      <c r="E916" s="383" t="s">
        <v>2331</v>
      </c>
    </row>
    <row r="917" spans="1:5" s="11" customFormat="1" ht="24" customHeight="1">
      <c r="A917" s="381">
        <v>90639</v>
      </c>
      <c r="B917" s="382" t="s">
        <v>2831</v>
      </c>
      <c r="C917" s="383" t="s">
        <v>464</v>
      </c>
      <c r="D917" s="384">
        <v>7.01</v>
      </c>
      <c r="E917" s="383" t="s">
        <v>2331</v>
      </c>
    </row>
    <row r="918" spans="1:5" s="11" customFormat="1" ht="24" customHeight="1">
      <c r="A918" s="381">
        <v>90640</v>
      </c>
      <c r="B918" s="382" t="s">
        <v>2832</v>
      </c>
      <c r="C918" s="383" t="s">
        <v>464</v>
      </c>
      <c r="D918" s="384">
        <v>0.83</v>
      </c>
      <c r="E918" s="383" t="s">
        <v>2331</v>
      </c>
    </row>
    <row r="919" spans="1:5" s="11" customFormat="1" ht="24" customHeight="1">
      <c r="A919" s="381">
        <v>90641</v>
      </c>
      <c r="B919" s="382" t="s">
        <v>2833</v>
      </c>
      <c r="C919" s="383" t="s">
        <v>464</v>
      </c>
      <c r="D919" s="384">
        <v>7.66</v>
      </c>
      <c r="E919" s="383" t="s">
        <v>2331</v>
      </c>
    </row>
    <row r="920" spans="1:5" s="11" customFormat="1" ht="24" customHeight="1">
      <c r="A920" s="381">
        <v>90642</v>
      </c>
      <c r="B920" s="382" t="s">
        <v>2834</v>
      </c>
      <c r="C920" s="383" t="s">
        <v>464</v>
      </c>
      <c r="D920" s="384">
        <v>15.89</v>
      </c>
      <c r="E920" s="383" t="s">
        <v>2331</v>
      </c>
    </row>
    <row r="921" spans="1:5" s="11" customFormat="1" ht="36" customHeight="1">
      <c r="A921" s="381">
        <v>90646</v>
      </c>
      <c r="B921" s="382" t="s">
        <v>2835</v>
      </c>
      <c r="C921" s="383" t="s">
        <v>464</v>
      </c>
      <c r="D921" s="384">
        <v>1.06</v>
      </c>
      <c r="E921" s="383" t="s">
        <v>2331</v>
      </c>
    </row>
    <row r="922" spans="1:5" s="11" customFormat="1" ht="36" customHeight="1">
      <c r="A922" s="381">
        <v>90647</v>
      </c>
      <c r="B922" s="382" t="s">
        <v>2836</v>
      </c>
      <c r="C922" s="383" t="s">
        <v>464</v>
      </c>
      <c r="D922" s="384">
        <v>0.12</v>
      </c>
      <c r="E922" s="383" t="s">
        <v>2331</v>
      </c>
    </row>
    <row r="923" spans="1:5" s="11" customFormat="1" ht="36" customHeight="1">
      <c r="A923" s="381">
        <v>90648</v>
      </c>
      <c r="B923" s="382" t="s">
        <v>2837</v>
      </c>
      <c r="C923" s="383" t="s">
        <v>464</v>
      </c>
      <c r="D923" s="384">
        <v>1.1599999999999999</v>
      </c>
      <c r="E923" s="383" t="s">
        <v>2331</v>
      </c>
    </row>
    <row r="924" spans="1:5" s="11" customFormat="1" ht="36" customHeight="1">
      <c r="A924" s="381">
        <v>90649</v>
      </c>
      <c r="B924" s="382" t="s">
        <v>2838</v>
      </c>
      <c r="C924" s="383" t="s">
        <v>464</v>
      </c>
      <c r="D924" s="384">
        <v>7.22</v>
      </c>
      <c r="E924" s="383" t="s">
        <v>2331</v>
      </c>
    </row>
    <row r="925" spans="1:5" s="11" customFormat="1" ht="24" customHeight="1">
      <c r="A925" s="381">
        <v>90652</v>
      </c>
      <c r="B925" s="382" t="s">
        <v>2839</v>
      </c>
      <c r="C925" s="383" t="s">
        <v>464</v>
      </c>
      <c r="D925" s="384">
        <v>4.5599999999999996</v>
      </c>
      <c r="E925" s="383" t="s">
        <v>2331</v>
      </c>
    </row>
    <row r="926" spans="1:5" s="11" customFormat="1" ht="24" customHeight="1">
      <c r="A926" s="381">
        <v>90653</v>
      </c>
      <c r="B926" s="382" t="s">
        <v>2840</v>
      </c>
      <c r="C926" s="383" t="s">
        <v>464</v>
      </c>
      <c r="D926" s="384">
        <v>0.54</v>
      </c>
      <c r="E926" s="383" t="s">
        <v>2331</v>
      </c>
    </row>
    <row r="927" spans="1:5" s="11" customFormat="1" ht="24" customHeight="1">
      <c r="A927" s="381">
        <v>90654</v>
      </c>
      <c r="B927" s="382" t="s">
        <v>2841</v>
      </c>
      <c r="C927" s="383" t="s">
        <v>464</v>
      </c>
      <c r="D927" s="384">
        <v>4.99</v>
      </c>
      <c r="E927" s="383" t="s">
        <v>2331</v>
      </c>
    </row>
    <row r="928" spans="1:5" s="11" customFormat="1" ht="24" customHeight="1">
      <c r="A928" s="381">
        <v>90655</v>
      </c>
      <c r="B928" s="382" t="s">
        <v>2842</v>
      </c>
      <c r="C928" s="383" t="s">
        <v>464</v>
      </c>
      <c r="D928" s="384">
        <v>4.75</v>
      </c>
      <c r="E928" s="383" t="s">
        <v>2331</v>
      </c>
    </row>
    <row r="929" spans="1:5" s="11" customFormat="1" ht="24" customHeight="1">
      <c r="A929" s="381">
        <v>90658</v>
      </c>
      <c r="B929" s="382" t="s">
        <v>2843</v>
      </c>
      <c r="C929" s="383" t="s">
        <v>464</v>
      </c>
      <c r="D929" s="384">
        <v>4.88</v>
      </c>
      <c r="E929" s="383" t="s">
        <v>2331</v>
      </c>
    </row>
    <row r="930" spans="1:5" s="11" customFormat="1" ht="24" customHeight="1">
      <c r="A930" s="381">
        <v>90659</v>
      </c>
      <c r="B930" s="382" t="s">
        <v>2844</v>
      </c>
      <c r="C930" s="383" t="s">
        <v>464</v>
      </c>
      <c r="D930" s="384">
        <v>0.57999999999999996</v>
      </c>
      <c r="E930" s="383" t="s">
        <v>2331</v>
      </c>
    </row>
    <row r="931" spans="1:5" s="11" customFormat="1" ht="24" customHeight="1">
      <c r="A931" s="381">
        <v>90660</v>
      </c>
      <c r="B931" s="382" t="s">
        <v>2845</v>
      </c>
      <c r="C931" s="383" t="s">
        <v>464</v>
      </c>
      <c r="D931" s="384">
        <v>5.34</v>
      </c>
      <c r="E931" s="383" t="s">
        <v>2331</v>
      </c>
    </row>
    <row r="932" spans="1:5" s="11" customFormat="1" ht="24" customHeight="1">
      <c r="A932" s="381">
        <v>90661</v>
      </c>
      <c r="B932" s="382" t="s">
        <v>2846</v>
      </c>
      <c r="C932" s="383" t="s">
        <v>464</v>
      </c>
      <c r="D932" s="384">
        <v>4.75</v>
      </c>
      <c r="E932" s="383" t="s">
        <v>2331</v>
      </c>
    </row>
    <row r="933" spans="1:5" s="11" customFormat="1" ht="36" customHeight="1">
      <c r="A933" s="381">
        <v>90664</v>
      </c>
      <c r="B933" s="382" t="s">
        <v>2847</v>
      </c>
      <c r="C933" s="383" t="s">
        <v>464</v>
      </c>
      <c r="D933" s="384">
        <v>5.25</v>
      </c>
      <c r="E933" s="383" t="s">
        <v>2331</v>
      </c>
    </row>
    <row r="934" spans="1:5" s="11" customFormat="1" ht="36" customHeight="1">
      <c r="A934" s="381">
        <v>90665</v>
      </c>
      <c r="B934" s="382" t="s">
        <v>2848</v>
      </c>
      <c r="C934" s="383" t="s">
        <v>464</v>
      </c>
      <c r="D934" s="384">
        <v>0.72</v>
      </c>
      <c r="E934" s="383" t="s">
        <v>2331</v>
      </c>
    </row>
    <row r="935" spans="1:5" s="11" customFormat="1" ht="36" customHeight="1">
      <c r="A935" s="381">
        <v>90666</v>
      </c>
      <c r="B935" s="382" t="s">
        <v>2849</v>
      </c>
      <c r="C935" s="383" t="s">
        <v>464</v>
      </c>
      <c r="D935" s="384">
        <v>6.56</v>
      </c>
      <c r="E935" s="383" t="s">
        <v>2331</v>
      </c>
    </row>
    <row r="936" spans="1:5" s="11" customFormat="1" ht="36" customHeight="1">
      <c r="A936" s="381">
        <v>90667</v>
      </c>
      <c r="B936" s="382" t="s">
        <v>2850</v>
      </c>
      <c r="C936" s="383" t="s">
        <v>464</v>
      </c>
      <c r="D936" s="384">
        <v>18.920000000000002</v>
      </c>
      <c r="E936" s="383" t="s">
        <v>2331</v>
      </c>
    </row>
    <row r="937" spans="1:5" s="11" customFormat="1" ht="48" customHeight="1">
      <c r="A937" s="381">
        <v>90670</v>
      </c>
      <c r="B937" s="382" t="s">
        <v>2851</v>
      </c>
      <c r="C937" s="383" t="s">
        <v>464</v>
      </c>
      <c r="D937" s="384">
        <v>222.35</v>
      </c>
      <c r="E937" s="383" t="s">
        <v>2331</v>
      </c>
    </row>
    <row r="938" spans="1:5" s="11" customFormat="1" ht="36" customHeight="1">
      <c r="A938" s="381">
        <v>90671</v>
      </c>
      <c r="B938" s="382" t="s">
        <v>2852</v>
      </c>
      <c r="C938" s="383" t="s">
        <v>464</v>
      </c>
      <c r="D938" s="384">
        <v>30.87</v>
      </c>
      <c r="E938" s="383" t="s">
        <v>2331</v>
      </c>
    </row>
    <row r="939" spans="1:5" s="11" customFormat="1" ht="48" customHeight="1">
      <c r="A939" s="381">
        <v>90672</v>
      </c>
      <c r="B939" s="382" t="s">
        <v>2853</v>
      </c>
      <c r="C939" s="383" t="s">
        <v>464</v>
      </c>
      <c r="D939" s="384">
        <v>278.25</v>
      </c>
      <c r="E939" s="383" t="s">
        <v>2331</v>
      </c>
    </row>
    <row r="940" spans="1:5" s="11" customFormat="1" ht="48" customHeight="1">
      <c r="A940" s="381">
        <v>90673</v>
      </c>
      <c r="B940" s="382" t="s">
        <v>2854</v>
      </c>
      <c r="C940" s="383" t="s">
        <v>464</v>
      </c>
      <c r="D940" s="384">
        <v>151.32</v>
      </c>
      <c r="E940" s="383" t="s">
        <v>2331</v>
      </c>
    </row>
    <row r="941" spans="1:5" s="11" customFormat="1" ht="48" customHeight="1">
      <c r="A941" s="381">
        <v>90676</v>
      </c>
      <c r="B941" s="382" t="s">
        <v>2855</v>
      </c>
      <c r="C941" s="383" t="s">
        <v>464</v>
      </c>
      <c r="D941" s="384">
        <v>105.52</v>
      </c>
      <c r="E941" s="383" t="s">
        <v>2331</v>
      </c>
    </row>
    <row r="942" spans="1:5" s="11" customFormat="1" ht="36" customHeight="1">
      <c r="A942" s="381">
        <v>90677</v>
      </c>
      <c r="B942" s="382" t="s">
        <v>2856</v>
      </c>
      <c r="C942" s="383" t="s">
        <v>464</v>
      </c>
      <c r="D942" s="384">
        <v>16.14</v>
      </c>
      <c r="E942" s="383" t="s">
        <v>2331</v>
      </c>
    </row>
    <row r="943" spans="1:5" s="11" customFormat="1" ht="48" customHeight="1">
      <c r="A943" s="381">
        <v>90678</v>
      </c>
      <c r="B943" s="382" t="s">
        <v>2857</v>
      </c>
      <c r="C943" s="383" t="s">
        <v>464</v>
      </c>
      <c r="D943" s="384">
        <v>145.12</v>
      </c>
      <c r="E943" s="383" t="s">
        <v>2331</v>
      </c>
    </row>
    <row r="944" spans="1:5" s="11" customFormat="1" ht="48" customHeight="1">
      <c r="A944" s="381">
        <v>90679</v>
      </c>
      <c r="B944" s="382" t="s">
        <v>2858</v>
      </c>
      <c r="C944" s="383" t="s">
        <v>464</v>
      </c>
      <c r="D944" s="384">
        <v>116.04</v>
      </c>
      <c r="E944" s="383" t="s">
        <v>2331</v>
      </c>
    </row>
    <row r="945" spans="1:5" s="11" customFormat="1" ht="24" customHeight="1">
      <c r="A945" s="381">
        <v>90682</v>
      </c>
      <c r="B945" s="382" t="s">
        <v>2859</v>
      </c>
      <c r="C945" s="383" t="s">
        <v>464</v>
      </c>
      <c r="D945" s="384">
        <v>29.16</v>
      </c>
      <c r="E945" s="383" t="s">
        <v>2331</v>
      </c>
    </row>
    <row r="946" spans="1:5" s="11" customFormat="1" ht="24" customHeight="1">
      <c r="A946" s="381">
        <v>90683</v>
      </c>
      <c r="B946" s="382" t="s">
        <v>2860</v>
      </c>
      <c r="C946" s="383" t="s">
        <v>464</v>
      </c>
      <c r="D946" s="384">
        <v>3.46</v>
      </c>
      <c r="E946" s="383" t="s">
        <v>2331</v>
      </c>
    </row>
    <row r="947" spans="1:5" s="11" customFormat="1" ht="24" customHeight="1">
      <c r="A947" s="381">
        <v>90684</v>
      </c>
      <c r="B947" s="382" t="s">
        <v>2861</v>
      </c>
      <c r="C947" s="383" t="s">
        <v>464</v>
      </c>
      <c r="D947" s="384">
        <v>31.9</v>
      </c>
      <c r="E947" s="383" t="s">
        <v>2331</v>
      </c>
    </row>
    <row r="948" spans="1:5" s="11" customFormat="1" ht="24" customHeight="1">
      <c r="A948" s="381">
        <v>90685</v>
      </c>
      <c r="B948" s="382" t="s">
        <v>2862</v>
      </c>
      <c r="C948" s="383" t="s">
        <v>464</v>
      </c>
      <c r="D948" s="384">
        <v>71.989999999999995</v>
      </c>
      <c r="E948" s="383" t="s">
        <v>2331</v>
      </c>
    </row>
    <row r="949" spans="1:5" s="11" customFormat="1" ht="24" customHeight="1">
      <c r="A949" s="381">
        <v>90688</v>
      </c>
      <c r="B949" s="382" t="s">
        <v>2863</v>
      </c>
      <c r="C949" s="383" t="s">
        <v>464</v>
      </c>
      <c r="D949" s="384">
        <v>19.600000000000001</v>
      </c>
      <c r="E949" s="383" t="s">
        <v>2331</v>
      </c>
    </row>
    <row r="950" spans="1:5" s="11" customFormat="1" ht="24" customHeight="1">
      <c r="A950" s="381">
        <v>90689</v>
      </c>
      <c r="B950" s="382" t="s">
        <v>2864</v>
      </c>
      <c r="C950" s="383" t="s">
        <v>464</v>
      </c>
      <c r="D950" s="384">
        <v>1.98</v>
      </c>
      <c r="E950" s="383" t="s">
        <v>2331</v>
      </c>
    </row>
    <row r="951" spans="1:5" s="11" customFormat="1" ht="24" customHeight="1">
      <c r="A951" s="381">
        <v>90690</v>
      </c>
      <c r="B951" s="382" t="s">
        <v>2865</v>
      </c>
      <c r="C951" s="383" t="s">
        <v>464</v>
      </c>
      <c r="D951" s="384">
        <v>24.5</v>
      </c>
      <c r="E951" s="383" t="s">
        <v>2331</v>
      </c>
    </row>
    <row r="952" spans="1:5" s="11" customFormat="1" ht="24" customHeight="1">
      <c r="A952" s="381">
        <v>90691</v>
      </c>
      <c r="B952" s="382" t="s">
        <v>2866</v>
      </c>
      <c r="C952" s="383" t="s">
        <v>464</v>
      </c>
      <c r="D952" s="384">
        <v>50.41</v>
      </c>
      <c r="E952" s="383" t="s">
        <v>2331</v>
      </c>
    </row>
    <row r="953" spans="1:5" s="11" customFormat="1" ht="24" customHeight="1">
      <c r="A953" s="381">
        <v>90957</v>
      </c>
      <c r="B953" s="382" t="s">
        <v>2867</v>
      </c>
      <c r="C953" s="383" t="s">
        <v>464</v>
      </c>
      <c r="D953" s="384">
        <v>3.9</v>
      </c>
      <c r="E953" s="383" t="s">
        <v>2331</v>
      </c>
    </row>
    <row r="954" spans="1:5" s="11" customFormat="1" ht="24" customHeight="1">
      <c r="A954" s="381">
        <v>90958</v>
      </c>
      <c r="B954" s="382" t="s">
        <v>2868</v>
      </c>
      <c r="C954" s="383" t="s">
        <v>464</v>
      </c>
      <c r="D954" s="384">
        <v>0.54</v>
      </c>
      <c r="E954" s="383" t="s">
        <v>2331</v>
      </c>
    </row>
    <row r="955" spans="1:5" s="11" customFormat="1" ht="24" customHeight="1">
      <c r="A955" s="381">
        <v>90960</v>
      </c>
      <c r="B955" s="382" t="s">
        <v>2869</v>
      </c>
      <c r="C955" s="383" t="s">
        <v>464</v>
      </c>
      <c r="D955" s="384">
        <v>5.21</v>
      </c>
      <c r="E955" s="383" t="s">
        <v>2331</v>
      </c>
    </row>
    <row r="956" spans="1:5" s="11" customFormat="1" ht="24" customHeight="1">
      <c r="A956" s="381">
        <v>90961</v>
      </c>
      <c r="B956" s="382" t="s">
        <v>2870</v>
      </c>
      <c r="C956" s="383" t="s">
        <v>464</v>
      </c>
      <c r="D956" s="384">
        <v>0.72</v>
      </c>
      <c r="E956" s="383" t="s">
        <v>2331</v>
      </c>
    </row>
    <row r="957" spans="1:5" s="11" customFormat="1" ht="24" customHeight="1">
      <c r="A957" s="381">
        <v>90962</v>
      </c>
      <c r="B957" s="382" t="s">
        <v>2871</v>
      </c>
      <c r="C957" s="383" t="s">
        <v>464</v>
      </c>
      <c r="D957" s="384">
        <v>6.51</v>
      </c>
      <c r="E957" s="383" t="s">
        <v>2331</v>
      </c>
    </row>
    <row r="958" spans="1:5" s="11" customFormat="1" ht="24" customHeight="1">
      <c r="A958" s="381">
        <v>90963</v>
      </c>
      <c r="B958" s="382" t="s">
        <v>2872</v>
      </c>
      <c r="C958" s="383" t="s">
        <v>464</v>
      </c>
      <c r="D958" s="384">
        <v>18.920000000000002</v>
      </c>
      <c r="E958" s="383" t="s">
        <v>2331</v>
      </c>
    </row>
    <row r="959" spans="1:5" s="11" customFormat="1" ht="24" customHeight="1">
      <c r="A959" s="381">
        <v>90968</v>
      </c>
      <c r="B959" s="382" t="s">
        <v>2873</v>
      </c>
      <c r="C959" s="383" t="s">
        <v>464</v>
      </c>
      <c r="D959" s="384">
        <v>5.22</v>
      </c>
      <c r="E959" s="383" t="s">
        <v>2331</v>
      </c>
    </row>
    <row r="960" spans="1:5" s="11" customFormat="1" ht="24" customHeight="1">
      <c r="A960" s="381">
        <v>90969</v>
      </c>
      <c r="B960" s="382" t="s">
        <v>2874</v>
      </c>
      <c r="C960" s="383" t="s">
        <v>464</v>
      </c>
      <c r="D960" s="384">
        <v>0.72</v>
      </c>
      <c r="E960" s="383" t="s">
        <v>2331</v>
      </c>
    </row>
    <row r="961" spans="1:5" s="11" customFormat="1" ht="24" customHeight="1">
      <c r="A961" s="381">
        <v>90970</v>
      </c>
      <c r="B961" s="382" t="s">
        <v>2875</v>
      </c>
      <c r="C961" s="383" t="s">
        <v>464</v>
      </c>
      <c r="D961" s="384">
        <v>6.53</v>
      </c>
      <c r="E961" s="383" t="s">
        <v>2331</v>
      </c>
    </row>
    <row r="962" spans="1:5" s="11" customFormat="1" ht="24" customHeight="1">
      <c r="A962" s="381">
        <v>90971</v>
      </c>
      <c r="B962" s="382" t="s">
        <v>2876</v>
      </c>
      <c r="C962" s="383" t="s">
        <v>464</v>
      </c>
      <c r="D962" s="384">
        <v>76.680000000000007</v>
      </c>
      <c r="E962" s="383" t="s">
        <v>2331</v>
      </c>
    </row>
    <row r="963" spans="1:5" s="11" customFormat="1" ht="24" customHeight="1">
      <c r="A963" s="381">
        <v>90975</v>
      </c>
      <c r="B963" s="382" t="s">
        <v>2877</v>
      </c>
      <c r="C963" s="383" t="s">
        <v>464</v>
      </c>
      <c r="D963" s="384">
        <v>13.26</v>
      </c>
      <c r="E963" s="383" t="s">
        <v>2331</v>
      </c>
    </row>
    <row r="964" spans="1:5" s="11" customFormat="1" ht="24" customHeight="1">
      <c r="A964" s="381">
        <v>90976</v>
      </c>
      <c r="B964" s="382" t="s">
        <v>2878</v>
      </c>
      <c r="C964" s="383" t="s">
        <v>464</v>
      </c>
      <c r="D964" s="384">
        <v>1.84</v>
      </c>
      <c r="E964" s="383" t="s">
        <v>2331</v>
      </c>
    </row>
    <row r="965" spans="1:5" s="11" customFormat="1" ht="24" customHeight="1">
      <c r="A965" s="381">
        <v>90977</v>
      </c>
      <c r="B965" s="382" t="s">
        <v>2879</v>
      </c>
      <c r="C965" s="383" t="s">
        <v>464</v>
      </c>
      <c r="D965" s="384">
        <v>16.600000000000001</v>
      </c>
      <c r="E965" s="383" t="s">
        <v>2331</v>
      </c>
    </row>
    <row r="966" spans="1:5" s="11" customFormat="1" ht="24" customHeight="1">
      <c r="A966" s="381">
        <v>90978</v>
      </c>
      <c r="B966" s="382" t="s">
        <v>2880</v>
      </c>
      <c r="C966" s="383" t="s">
        <v>464</v>
      </c>
      <c r="D966" s="384">
        <v>198.93</v>
      </c>
      <c r="E966" s="383" t="s">
        <v>2331</v>
      </c>
    </row>
    <row r="967" spans="1:5" s="11" customFormat="1" ht="24" customHeight="1">
      <c r="A967" s="381">
        <v>90992</v>
      </c>
      <c r="B967" s="382" t="s">
        <v>2881</v>
      </c>
      <c r="C967" s="383" t="s">
        <v>464</v>
      </c>
      <c r="D967" s="384">
        <v>6.19</v>
      </c>
      <c r="E967" s="383" t="s">
        <v>2331</v>
      </c>
    </row>
    <row r="968" spans="1:5" s="11" customFormat="1" ht="24" customHeight="1">
      <c r="A968" s="381">
        <v>90993</v>
      </c>
      <c r="B968" s="382" t="s">
        <v>2882</v>
      </c>
      <c r="C968" s="383" t="s">
        <v>464</v>
      </c>
      <c r="D968" s="384">
        <v>0.86</v>
      </c>
      <c r="E968" s="383" t="s">
        <v>2331</v>
      </c>
    </row>
    <row r="969" spans="1:5" s="11" customFormat="1" ht="24" customHeight="1">
      <c r="A969" s="381">
        <v>90994</v>
      </c>
      <c r="B969" s="382" t="s">
        <v>2883</v>
      </c>
      <c r="C969" s="383" t="s">
        <v>464</v>
      </c>
      <c r="D969" s="384">
        <v>7.75</v>
      </c>
      <c r="E969" s="383" t="s">
        <v>2331</v>
      </c>
    </row>
    <row r="970" spans="1:5" s="11" customFormat="1" ht="24" customHeight="1">
      <c r="A970" s="381">
        <v>90995</v>
      </c>
      <c r="B970" s="382" t="s">
        <v>2884</v>
      </c>
      <c r="C970" s="383" t="s">
        <v>464</v>
      </c>
      <c r="D970" s="384">
        <v>104.16</v>
      </c>
      <c r="E970" s="383" t="s">
        <v>2331</v>
      </c>
    </row>
    <row r="971" spans="1:5" s="11" customFormat="1" ht="48" customHeight="1">
      <c r="A971" s="381">
        <v>91021</v>
      </c>
      <c r="B971" s="382" t="s">
        <v>2885</v>
      </c>
      <c r="C971" s="383" t="s">
        <v>464</v>
      </c>
      <c r="D971" s="384">
        <v>12.69</v>
      </c>
      <c r="E971" s="383" t="s">
        <v>2331</v>
      </c>
    </row>
    <row r="972" spans="1:5" s="11" customFormat="1" ht="36" customHeight="1">
      <c r="A972" s="381">
        <v>91026</v>
      </c>
      <c r="B972" s="382" t="s">
        <v>2886</v>
      </c>
      <c r="C972" s="383" t="s">
        <v>464</v>
      </c>
      <c r="D972" s="384">
        <v>22.39</v>
      </c>
      <c r="E972" s="383" t="s">
        <v>2331</v>
      </c>
    </row>
    <row r="973" spans="1:5" s="11" customFormat="1" ht="36" customHeight="1">
      <c r="A973" s="381">
        <v>91027</v>
      </c>
      <c r="B973" s="382" t="s">
        <v>2887</v>
      </c>
      <c r="C973" s="383" t="s">
        <v>464</v>
      </c>
      <c r="D973" s="384">
        <v>4.58</v>
      </c>
      <c r="E973" s="383" t="s">
        <v>2331</v>
      </c>
    </row>
    <row r="974" spans="1:5" s="11" customFormat="1" ht="36" customHeight="1">
      <c r="A974" s="381">
        <v>91028</v>
      </c>
      <c r="B974" s="382" t="s">
        <v>2888</v>
      </c>
      <c r="C974" s="383" t="s">
        <v>464</v>
      </c>
      <c r="D974" s="384">
        <v>3.63</v>
      </c>
      <c r="E974" s="383" t="s">
        <v>2331</v>
      </c>
    </row>
    <row r="975" spans="1:5" s="11" customFormat="1" ht="36" customHeight="1">
      <c r="A975" s="381">
        <v>91029</v>
      </c>
      <c r="B975" s="382" t="s">
        <v>2889</v>
      </c>
      <c r="C975" s="383" t="s">
        <v>464</v>
      </c>
      <c r="D975" s="384">
        <v>41.07</v>
      </c>
      <c r="E975" s="383" t="s">
        <v>2331</v>
      </c>
    </row>
    <row r="976" spans="1:5" s="11" customFormat="1" ht="36" customHeight="1">
      <c r="A976" s="381">
        <v>91030</v>
      </c>
      <c r="B976" s="382" t="s">
        <v>2890</v>
      </c>
      <c r="C976" s="383" t="s">
        <v>464</v>
      </c>
      <c r="D976" s="384">
        <v>185.61</v>
      </c>
      <c r="E976" s="383" t="s">
        <v>2331</v>
      </c>
    </row>
    <row r="977" spans="1:5" s="11" customFormat="1" ht="24" customHeight="1">
      <c r="A977" s="381">
        <v>91273</v>
      </c>
      <c r="B977" s="382" t="s">
        <v>2891</v>
      </c>
      <c r="C977" s="383" t="s">
        <v>464</v>
      </c>
      <c r="D977" s="384">
        <v>0.51</v>
      </c>
      <c r="E977" s="383" t="s">
        <v>2331</v>
      </c>
    </row>
    <row r="978" spans="1:5" s="11" customFormat="1" ht="24" customHeight="1">
      <c r="A978" s="381">
        <v>91274</v>
      </c>
      <c r="B978" s="382" t="s">
        <v>2892</v>
      </c>
      <c r="C978" s="383" t="s">
        <v>464</v>
      </c>
      <c r="D978" s="384">
        <v>7.0000000000000007E-2</v>
      </c>
      <c r="E978" s="383" t="s">
        <v>2331</v>
      </c>
    </row>
    <row r="979" spans="1:5" s="11" customFormat="1" ht="24" customHeight="1">
      <c r="A979" s="381">
        <v>91275</v>
      </c>
      <c r="B979" s="382" t="s">
        <v>2893</v>
      </c>
      <c r="C979" s="383" t="s">
        <v>464</v>
      </c>
      <c r="D979" s="384">
        <v>0.64</v>
      </c>
      <c r="E979" s="383" t="s">
        <v>2331</v>
      </c>
    </row>
    <row r="980" spans="1:5" s="11" customFormat="1" ht="24" customHeight="1">
      <c r="A980" s="381">
        <v>91276</v>
      </c>
      <c r="B980" s="382" t="s">
        <v>2894</v>
      </c>
      <c r="C980" s="383" t="s">
        <v>464</v>
      </c>
      <c r="D980" s="384">
        <v>9.18</v>
      </c>
      <c r="E980" s="383" t="s">
        <v>2331</v>
      </c>
    </row>
    <row r="981" spans="1:5" s="11" customFormat="1" ht="36" customHeight="1">
      <c r="A981" s="381">
        <v>91279</v>
      </c>
      <c r="B981" s="382" t="s">
        <v>2895</v>
      </c>
      <c r="C981" s="383" t="s">
        <v>464</v>
      </c>
      <c r="D981" s="384">
        <v>0.78</v>
      </c>
      <c r="E981" s="383" t="s">
        <v>2331</v>
      </c>
    </row>
    <row r="982" spans="1:5" s="11" customFormat="1" ht="36" customHeight="1">
      <c r="A982" s="381">
        <v>91280</v>
      </c>
      <c r="B982" s="382" t="s">
        <v>2896</v>
      </c>
      <c r="C982" s="383" t="s">
        <v>464</v>
      </c>
      <c r="D982" s="384">
        <v>0.08</v>
      </c>
      <c r="E982" s="383" t="s">
        <v>2331</v>
      </c>
    </row>
    <row r="983" spans="1:5" s="11" customFormat="1" ht="36" customHeight="1">
      <c r="A983" s="381">
        <v>91281</v>
      </c>
      <c r="B983" s="382" t="s">
        <v>2897</v>
      </c>
      <c r="C983" s="383" t="s">
        <v>464</v>
      </c>
      <c r="D983" s="384">
        <v>0.97</v>
      </c>
      <c r="E983" s="383" t="s">
        <v>2331</v>
      </c>
    </row>
    <row r="984" spans="1:5" s="11" customFormat="1" ht="36" customHeight="1">
      <c r="A984" s="381">
        <v>91282</v>
      </c>
      <c r="B984" s="382" t="s">
        <v>2898</v>
      </c>
      <c r="C984" s="383" t="s">
        <v>464</v>
      </c>
      <c r="D984" s="384">
        <v>9.25</v>
      </c>
      <c r="E984" s="383" t="s">
        <v>2331</v>
      </c>
    </row>
    <row r="985" spans="1:5" s="11" customFormat="1" ht="36" customHeight="1">
      <c r="A985" s="381">
        <v>91354</v>
      </c>
      <c r="B985" s="382" t="s">
        <v>2899</v>
      </c>
      <c r="C985" s="383" t="s">
        <v>464</v>
      </c>
      <c r="D985" s="384">
        <v>15.95</v>
      </c>
      <c r="E985" s="383" t="s">
        <v>2331</v>
      </c>
    </row>
    <row r="986" spans="1:5" s="11" customFormat="1" ht="36" customHeight="1">
      <c r="A986" s="381">
        <v>91355</v>
      </c>
      <c r="B986" s="382" t="s">
        <v>2900</v>
      </c>
      <c r="C986" s="383" t="s">
        <v>464</v>
      </c>
      <c r="D986" s="384">
        <v>3.34</v>
      </c>
      <c r="E986" s="383" t="s">
        <v>2331</v>
      </c>
    </row>
    <row r="987" spans="1:5" s="11" customFormat="1" ht="36" customHeight="1">
      <c r="A987" s="381">
        <v>91356</v>
      </c>
      <c r="B987" s="382" t="s">
        <v>2901</v>
      </c>
      <c r="C987" s="383" t="s">
        <v>464</v>
      </c>
      <c r="D987" s="384">
        <v>2.65</v>
      </c>
      <c r="E987" s="383" t="s">
        <v>2331</v>
      </c>
    </row>
    <row r="988" spans="1:5" s="11" customFormat="1" ht="36" customHeight="1">
      <c r="A988" s="381">
        <v>91359</v>
      </c>
      <c r="B988" s="382" t="s">
        <v>2902</v>
      </c>
      <c r="C988" s="383" t="s">
        <v>464</v>
      </c>
      <c r="D988" s="384">
        <v>19.309999999999999</v>
      </c>
      <c r="E988" s="383" t="s">
        <v>2331</v>
      </c>
    </row>
    <row r="989" spans="1:5" s="11" customFormat="1" ht="36" customHeight="1">
      <c r="A989" s="381">
        <v>91360</v>
      </c>
      <c r="B989" s="382" t="s">
        <v>2903</v>
      </c>
      <c r="C989" s="383" t="s">
        <v>464</v>
      </c>
      <c r="D989" s="384">
        <v>3.75</v>
      </c>
      <c r="E989" s="383" t="s">
        <v>2331</v>
      </c>
    </row>
    <row r="990" spans="1:5" s="11" customFormat="1" ht="36" customHeight="1">
      <c r="A990" s="381">
        <v>91361</v>
      </c>
      <c r="B990" s="382" t="s">
        <v>2904</v>
      </c>
      <c r="C990" s="383" t="s">
        <v>464</v>
      </c>
      <c r="D990" s="384">
        <v>2.96</v>
      </c>
      <c r="E990" s="383" t="s">
        <v>2331</v>
      </c>
    </row>
    <row r="991" spans="1:5" s="11" customFormat="1" ht="36" customHeight="1">
      <c r="A991" s="381">
        <v>91367</v>
      </c>
      <c r="B991" s="382" t="s">
        <v>2905</v>
      </c>
      <c r="C991" s="383" t="s">
        <v>464</v>
      </c>
      <c r="D991" s="384">
        <v>20.010000000000002</v>
      </c>
      <c r="E991" s="383" t="s">
        <v>2331</v>
      </c>
    </row>
    <row r="992" spans="1:5" s="11" customFormat="1" ht="36" customHeight="1">
      <c r="A992" s="381">
        <v>91368</v>
      </c>
      <c r="B992" s="382" t="s">
        <v>2906</v>
      </c>
      <c r="C992" s="383" t="s">
        <v>464</v>
      </c>
      <c r="D992" s="384">
        <v>3.92</v>
      </c>
      <c r="E992" s="383" t="s">
        <v>2331</v>
      </c>
    </row>
    <row r="993" spans="1:5" s="11" customFormat="1" ht="36" customHeight="1">
      <c r="A993" s="381">
        <v>91369</v>
      </c>
      <c r="B993" s="382" t="s">
        <v>2907</v>
      </c>
      <c r="C993" s="383" t="s">
        <v>464</v>
      </c>
      <c r="D993" s="384">
        <v>3.1</v>
      </c>
      <c r="E993" s="383" t="s">
        <v>2331</v>
      </c>
    </row>
    <row r="994" spans="1:5" s="11" customFormat="1" ht="36" customHeight="1">
      <c r="A994" s="381">
        <v>91375</v>
      </c>
      <c r="B994" s="382" t="s">
        <v>2908</v>
      </c>
      <c r="C994" s="383" t="s">
        <v>464</v>
      </c>
      <c r="D994" s="384">
        <v>17.52</v>
      </c>
      <c r="E994" s="383" t="s">
        <v>2331</v>
      </c>
    </row>
    <row r="995" spans="1:5" s="11" customFormat="1" ht="36" customHeight="1">
      <c r="A995" s="381">
        <v>91376</v>
      </c>
      <c r="B995" s="382" t="s">
        <v>2909</v>
      </c>
      <c r="C995" s="383" t="s">
        <v>464</v>
      </c>
      <c r="D995" s="384">
        <v>3.67</v>
      </c>
      <c r="E995" s="383" t="s">
        <v>2331</v>
      </c>
    </row>
    <row r="996" spans="1:5" s="11" customFormat="1" ht="36" customHeight="1">
      <c r="A996" s="381">
        <v>91377</v>
      </c>
      <c r="B996" s="382" t="s">
        <v>2910</v>
      </c>
      <c r="C996" s="383" t="s">
        <v>464</v>
      </c>
      <c r="D996" s="384">
        <v>2.91</v>
      </c>
      <c r="E996" s="383" t="s">
        <v>2331</v>
      </c>
    </row>
    <row r="997" spans="1:5" s="11" customFormat="1" ht="36" customHeight="1">
      <c r="A997" s="381">
        <v>91380</v>
      </c>
      <c r="B997" s="382" t="s">
        <v>2911</v>
      </c>
      <c r="C997" s="383" t="s">
        <v>464</v>
      </c>
      <c r="D997" s="384">
        <v>26.34</v>
      </c>
      <c r="E997" s="383" t="s">
        <v>2331</v>
      </c>
    </row>
    <row r="998" spans="1:5" s="11" customFormat="1" ht="36" customHeight="1">
      <c r="A998" s="381">
        <v>91381</v>
      </c>
      <c r="B998" s="382" t="s">
        <v>2912</v>
      </c>
      <c r="C998" s="383" t="s">
        <v>464</v>
      </c>
      <c r="D998" s="384">
        <v>5.16</v>
      </c>
      <c r="E998" s="383" t="s">
        <v>2331</v>
      </c>
    </row>
    <row r="999" spans="1:5" s="11" customFormat="1" ht="36" customHeight="1">
      <c r="A999" s="381">
        <v>91382</v>
      </c>
      <c r="B999" s="382" t="s">
        <v>2913</v>
      </c>
      <c r="C999" s="383" t="s">
        <v>464</v>
      </c>
      <c r="D999" s="384">
        <v>4.08</v>
      </c>
      <c r="E999" s="383" t="s">
        <v>2331</v>
      </c>
    </row>
    <row r="1000" spans="1:5" s="11" customFormat="1" ht="36" customHeight="1">
      <c r="A1000" s="381">
        <v>91383</v>
      </c>
      <c r="B1000" s="382" t="s">
        <v>2914</v>
      </c>
      <c r="C1000" s="383" t="s">
        <v>464</v>
      </c>
      <c r="D1000" s="384">
        <v>47.43</v>
      </c>
      <c r="E1000" s="383" t="s">
        <v>2331</v>
      </c>
    </row>
    <row r="1001" spans="1:5" s="11" customFormat="1" ht="36" customHeight="1">
      <c r="A1001" s="381">
        <v>91384</v>
      </c>
      <c r="B1001" s="382" t="s">
        <v>2915</v>
      </c>
      <c r="C1001" s="383" t="s">
        <v>464</v>
      </c>
      <c r="D1001" s="384">
        <v>179.4</v>
      </c>
      <c r="E1001" s="383" t="s">
        <v>2331</v>
      </c>
    </row>
    <row r="1002" spans="1:5" s="11" customFormat="1" ht="48" customHeight="1">
      <c r="A1002" s="381">
        <v>91390</v>
      </c>
      <c r="B1002" s="382" t="s">
        <v>2916</v>
      </c>
      <c r="C1002" s="383" t="s">
        <v>464</v>
      </c>
      <c r="D1002" s="384">
        <v>17.399999999999999</v>
      </c>
      <c r="E1002" s="383" t="s">
        <v>2331</v>
      </c>
    </row>
    <row r="1003" spans="1:5" s="11" customFormat="1" ht="48" customHeight="1">
      <c r="A1003" s="381">
        <v>91391</v>
      </c>
      <c r="B1003" s="382" t="s">
        <v>2917</v>
      </c>
      <c r="C1003" s="383" t="s">
        <v>464</v>
      </c>
      <c r="D1003" s="384">
        <v>3.53</v>
      </c>
      <c r="E1003" s="383" t="s">
        <v>2331</v>
      </c>
    </row>
    <row r="1004" spans="1:5" s="11" customFormat="1" ht="48" customHeight="1">
      <c r="A1004" s="381">
        <v>91392</v>
      </c>
      <c r="B1004" s="382" t="s">
        <v>2918</v>
      </c>
      <c r="C1004" s="383" t="s">
        <v>464</v>
      </c>
      <c r="D1004" s="384">
        <v>2.8</v>
      </c>
      <c r="E1004" s="383" t="s">
        <v>2331</v>
      </c>
    </row>
    <row r="1005" spans="1:5" s="11" customFormat="1" ht="36" customHeight="1">
      <c r="A1005" s="381">
        <v>91396</v>
      </c>
      <c r="B1005" s="382" t="s">
        <v>2919</v>
      </c>
      <c r="C1005" s="383" t="s">
        <v>464</v>
      </c>
      <c r="D1005" s="384">
        <v>26.73</v>
      </c>
      <c r="E1005" s="383" t="s">
        <v>2331</v>
      </c>
    </row>
    <row r="1006" spans="1:5" s="11" customFormat="1" ht="36" customHeight="1">
      <c r="A1006" s="381">
        <v>91397</v>
      </c>
      <c r="B1006" s="382" t="s">
        <v>2920</v>
      </c>
      <c r="C1006" s="383" t="s">
        <v>464</v>
      </c>
      <c r="D1006" s="384">
        <v>5.24</v>
      </c>
      <c r="E1006" s="383" t="s">
        <v>2331</v>
      </c>
    </row>
    <row r="1007" spans="1:5" s="11" customFormat="1" ht="36" customHeight="1">
      <c r="A1007" s="381">
        <v>91398</v>
      </c>
      <c r="B1007" s="382" t="s">
        <v>2921</v>
      </c>
      <c r="C1007" s="383" t="s">
        <v>464</v>
      </c>
      <c r="D1007" s="384">
        <v>4.1399999999999997</v>
      </c>
      <c r="E1007" s="383" t="s">
        <v>2331</v>
      </c>
    </row>
    <row r="1008" spans="1:5" s="11" customFormat="1" ht="36" customHeight="1">
      <c r="A1008" s="381">
        <v>91402</v>
      </c>
      <c r="B1008" s="382" t="s">
        <v>2922</v>
      </c>
      <c r="C1008" s="383" t="s">
        <v>464</v>
      </c>
      <c r="D1008" s="384">
        <v>3.22</v>
      </c>
      <c r="E1008" s="383" t="s">
        <v>2331</v>
      </c>
    </row>
    <row r="1009" spans="1:5" s="11" customFormat="1" ht="36" customHeight="1">
      <c r="A1009" s="381">
        <v>91466</v>
      </c>
      <c r="B1009" s="382" t="s">
        <v>2923</v>
      </c>
      <c r="C1009" s="383" t="s">
        <v>464</v>
      </c>
      <c r="D1009" s="384">
        <v>3.7</v>
      </c>
      <c r="E1009" s="383" t="s">
        <v>2331</v>
      </c>
    </row>
    <row r="1010" spans="1:5" s="11" customFormat="1" ht="36" customHeight="1">
      <c r="A1010" s="381">
        <v>91467</v>
      </c>
      <c r="B1010" s="382" t="s">
        <v>2924</v>
      </c>
      <c r="C1010" s="383" t="s">
        <v>464</v>
      </c>
      <c r="D1010" s="384">
        <v>200.07</v>
      </c>
      <c r="E1010" s="383" t="s">
        <v>2331</v>
      </c>
    </row>
    <row r="1011" spans="1:5" s="11" customFormat="1" ht="36" customHeight="1">
      <c r="A1011" s="381">
        <v>91468</v>
      </c>
      <c r="B1011" s="382" t="s">
        <v>2925</v>
      </c>
      <c r="C1011" s="383" t="s">
        <v>464</v>
      </c>
      <c r="D1011" s="384">
        <v>24.26</v>
      </c>
      <c r="E1011" s="383" t="s">
        <v>2331</v>
      </c>
    </row>
    <row r="1012" spans="1:5" s="11" customFormat="1" ht="36" customHeight="1">
      <c r="A1012" s="381">
        <v>91469</v>
      </c>
      <c r="B1012" s="382" t="s">
        <v>2926</v>
      </c>
      <c r="C1012" s="383" t="s">
        <v>464</v>
      </c>
      <c r="D1012" s="384">
        <v>4.8</v>
      </c>
      <c r="E1012" s="383" t="s">
        <v>2331</v>
      </c>
    </row>
    <row r="1013" spans="1:5" s="11" customFormat="1" ht="48" customHeight="1">
      <c r="A1013" s="381">
        <v>91484</v>
      </c>
      <c r="B1013" s="382" t="s">
        <v>2927</v>
      </c>
      <c r="C1013" s="383" t="s">
        <v>464</v>
      </c>
      <c r="D1013" s="384">
        <v>3.82</v>
      </c>
      <c r="E1013" s="383" t="s">
        <v>2331</v>
      </c>
    </row>
    <row r="1014" spans="1:5" s="11" customFormat="1" ht="48" customHeight="1">
      <c r="A1014" s="381">
        <v>91485</v>
      </c>
      <c r="B1014" s="382" t="s">
        <v>2928</v>
      </c>
      <c r="C1014" s="383" t="s">
        <v>464</v>
      </c>
      <c r="D1014" s="384">
        <v>195.83</v>
      </c>
      <c r="E1014" s="383" t="s">
        <v>2331</v>
      </c>
    </row>
    <row r="1015" spans="1:5" s="11" customFormat="1" ht="24" customHeight="1">
      <c r="A1015" s="381">
        <v>91529</v>
      </c>
      <c r="B1015" s="382" t="s">
        <v>2929</v>
      </c>
      <c r="C1015" s="383" t="s">
        <v>464</v>
      </c>
      <c r="D1015" s="384">
        <v>0.76</v>
      </c>
      <c r="E1015" s="383" t="s">
        <v>2331</v>
      </c>
    </row>
    <row r="1016" spans="1:5" s="11" customFormat="1" ht="24" customHeight="1">
      <c r="A1016" s="381">
        <v>91530</v>
      </c>
      <c r="B1016" s="382" t="s">
        <v>2930</v>
      </c>
      <c r="C1016" s="383" t="s">
        <v>464</v>
      </c>
      <c r="D1016" s="384">
        <v>0.1</v>
      </c>
      <c r="E1016" s="383" t="s">
        <v>2331</v>
      </c>
    </row>
    <row r="1017" spans="1:5" s="11" customFormat="1" ht="24" customHeight="1">
      <c r="A1017" s="381">
        <v>91531</v>
      </c>
      <c r="B1017" s="382" t="s">
        <v>2931</v>
      </c>
      <c r="C1017" s="383" t="s">
        <v>464</v>
      </c>
      <c r="D1017" s="384">
        <v>0.95</v>
      </c>
      <c r="E1017" s="383" t="s">
        <v>2331</v>
      </c>
    </row>
    <row r="1018" spans="1:5" s="11" customFormat="1" ht="24" customHeight="1">
      <c r="A1018" s="381">
        <v>91532</v>
      </c>
      <c r="B1018" s="382" t="s">
        <v>2932</v>
      </c>
      <c r="C1018" s="383" t="s">
        <v>464</v>
      </c>
      <c r="D1018" s="384">
        <v>6.57</v>
      </c>
      <c r="E1018" s="383" t="s">
        <v>2331</v>
      </c>
    </row>
    <row r="1019" spans="1:5" s="11" customFormat="1" ht="36" customHeight="1">
      <c r="A1019" s="381">
        <v>91629</v>
      </c>
      <c r="B1019" s="382" t="s">
        <v>2933</v>
      </c>
      <c r="C1019" s="383" t="s">
        <v>464</v>
      </c>
      <c r="D1019" s="384">
        <v>19.809999999999999</v>
      </c>
      <c r="E1019" s="383" t="s">
        <v>2331</v>
      </c>
    </row>
    <row r="1020" spans="1:5" s="11" customFormat="1" ht="36" customHeight="1">
      <c r="A1020" s="381">
        <v>91630</v>
      </c>
      <c r="B1020" s="382" t="s">
        <v>2934</v>
      </c>
      <c r="C1020" s="383" t="s">
        <v>464</v>
      </c>
      <c r="D1020" s="384">
        <v>3.73</v>
      </c>
      <c r="E1020" s="383" t="s">
        <v>2331</v>
      </c>
    </row>
    <row r="1021" spans="1:5" s="11" customFormat="1" ht="36" customHeight="1">
      <c r="A1021" s="381">
        <v>91631</v>
      </c>
      <c r="B1021" s="382" t="s">
        <v>2935</v>
      </c>
      <c r="C1021" s="383" t="s">
        <v>464</v>
      </c>
      <c r="D1021" s="384">
        <v>2.96</v>
      </c>
      <c r="E1021" s="383" t="s">
        <v>2331</v>
      </c>
    </row>
    <row r="1022" spans="1:5" s="11" customFormat="1" ht="36" customHeight="1">
      <c r="A1022" s="381">
        <v>91632</v>
      </c>
      <c r="B1022" s="382" t="s">
        <v>2936</v>
      </c>
      <c r="C1022" s="383" t="s">
        <v>464</v>
      </c>
      <c r="D1022" s="384">
        <v>33.799999999999997</v>
      </c>
      <c r="E1022" s="383" t="s">
        <v>2331</v>
      </c>
    </row>
    <row r="1023" spans="1:5" s="11" customFormat="1" ht="36" customHeight="1">
      <c r="A1023" s="381">
        <v>91633</v>
      </c>
      <c r="B1023" s="382" t="s">
        <v>2937</v>
      </c>
      <c r="C1023" s="383" t="s">
        <v>464</v>
      </c>
      <c r="D1023" s="384">
        <v>169.34</v>
      </c>
      <c r="E1023" s="383" t="s">
        <v>2331</v>
      </c>
    </row>
    <row r="1024" spans="1:5" s="11" customFormat="1" ht="36" customHeight="1">
      <c r="A1024" s="381">
        <v>91640</v>
      </c>
      <c r="B1024" s="382" t="s">
        <v>2938</v>
      </c>
      <c r="C1024" s="383" t="s">
        <v>464</v>
      </c>
      <c r="D1024" s="384">
        <v>31.95</v>
      </c>
      <c r="E1024" s="383" t="s">
        <v>2331</v>
      </c>
    </row>
    <row r="1025" spans="1:5" s="11" customFormat="1" ht="36" customHeight="1">
      <c r="A1025" s="381">
        <v>91641</v>
      </c>
      <c r="B1025" s="382" t="s">
        <v>2939</v>
      </c>
      <c r="C1025" s="383" t="s">
        <v>464</v>
      </c>
      <c r="D1025" s="384">
        <v>6.53</v>
      </c>
      <c r="E1025" s="383" t="s">
        <v>2331</v>
      </c>
    </row>
    <row r="1026" spans="1:5" s="11" customFormat="1" ht="36" customHeight="1">
      <c r="A1026" s="381">
        <v>91642</v>
      </c>
      <c r="B1026" s="382" t="s">
        <v>2940</v>
      </c>
      <c r="C1026" s="383" t="s">
        <v>464</v>
      </c>
      <c r="D1026" s="384">
        <v>5.19</v>
      </c>
      <c r="E1026" s="383" t="s">
        <v>2331</v>
      </c>
    </row>
    <row r="1027" spans="1:5" s="11" customFormat="1" ht="36" customHeight="1">
      <c r="A1027" s="381">
        <v>91643</v>
      </c>
      <c r="B1027" s="382" t="s">
        <v>2941</v>
      </c>
      <c r="C1027" s="383" t="s">
        <v>464</v>
      </c>
      <c r="D1027" s="384">
        <v>57.02</v>
      </c>
      <c r="E1027" s="383" t="s">
        <v>2331</v>
      </c>
    </row>
    <row r="1028" spans="1:5" s="11" customFormat="1" ht="48" customHeight="1">
      <c r="A1028" s="381">
        <v>91644</v>
      </c>
      <c r="B1028" s="382" t="s">
        <v>2942</v>
      </c>
      <c r="C1028" s="383" t="s">
        <v>464</v>
      </c>
      <c r="D1028" s="384">
        <v>381.07</v>
      </c>
      <c r="E1028" s="383" t="s">
        <v>2331</v>
      </c>
    </row>
    <row r="1029" spans="1:5" s="11" customFormat="1" ht="24" customHeight="1">
      <c r="A1029" s="381">
        <v>91688</v>
      </c>
      <c r="B1029" s="382" t="s">
        <v>2943</v>
      </c>
      <c r="C1029" s="383" t="s">
        <v>464</v>
      </c>
      <c r="D1029" s="384">
        <v>0.09</v>
      </c>
      <c r="E1029" s="383" t="s">
        <v>2331</v>
      </c>
    </row>
    <row r="1030" spans="1:5" s="11" customFormat="1" ht="24" customHeight="1">
      <c r="A1030" s="381">
        <v>91689</v>
      </c>
      <c r="B1030" s="382" t="s">
        <v>2944</v>
      </c>
      <c r="C1030" s="383" t="s">
        <v>464</v>
      </c>
      <c r="D1030" s="384">
        <v>0</v>
      </c>
      <c r="E1030" s="383" t="s">
        <v>2331</v>
      </c>
    </row>
    <row r="1031" spans="1:5" s="11" customFormat="1" ht="24" customHeight="1">
      <c r="A1031" s="381">
        <v>91690</v>
      </c>
      <c r="B1031" s="382" t="s">
        <v>2945</v>
      </c>
      <c r="C1031" s="383" t="s">
        <v>464</v>
      </c>
      <c r="D1031" s="384">
        <v>0.06</v>
      </c>
      <c r="E1031" s="383" t="s">
        <v>2331</v>
      </c>
    </row>
    <row r="1032" spans="1:5" s="11" customFormat="1" ht="24" customHeight="1">
      <c r="A1032" s="381">
        <v>91691</v>
      </c>
      <c r="B1032" s="382" t="s">
        <v>2946</v>
      </c>
      <c r="C1032" s="383" t="s">
        <v>464</v>
      </c>
      <c r="D1032" s="384">
        <v>1</v>
      </c>
      <c r="E1032" s="383" t="s">
        <v>2331</v>
      </c>
    </row>
    <row r="1033" spans="1:5" s="11" customFormat="1" ht="24" customHeight="1">
      <c r="A1033" s="381">
        <v>92040</v>
      </c>
      <c r="B1033" s="382" t="s">
        <v>2947</v>
      </c>
      <c r="C1033" s="383" t="s">
        <v>464</v>
      </c>
      <c r="D1033" s="384">
        <v>6.87</v>
      </c>
      <c r="E1033" s="383" t="s">
        <v>2331</v>
      </c>
    </row>
    <row r="1034" spans="1:5" s="11" customFormat="1" ht="24" customHeight="1">
      <c r="A1034" s="381">
        <v>92041</v>
      </c>
      <c r="B1034" s="382" t="s">
        <v>2948</v>
      </c>
      <c r="C1034" s="383" t="s">
        <v>464</v>
      </c>
      <c r="D1034" s="384">
        <v>0.72</v>
      </c>
      <c r="E1034" s="383" t="s">
        <v>2331</v>
      </c>
    </row>
    <row r="1035" spans="1:5" s="11" customFormat="1" ht="24" customHeight="1">
      <c r="A1035" s="381">
        <v>92042</v>
      </c>
      <c r="B1035" s="382" t="s">
        <v>2949</v>
      </c>
      <c r="C1035" s="383" t="s">
        <v>464</v>
      </c>
      <c r="D1035" s="384">
        <v>5.72</v>
      </c>
      <c r="E1035" s="383" t="s">
        <v>2331</v>
      </c>
    </row>
    <row r="1036" spans="1:5" s="11" customFormat="1" ht="48" customHeight="1">
      <c r="A1036" s="381">
        <v>92101</v>
      </c>
      <c r="B1036" s="382" t="s">
        <v>2950</v>
      </c>
      <c r="C1036" s="383" t="s">
        <v>464</v>
      </c>
      <c r="D1036" s="384">
        <v>35.57</v>
      </c>
      <c r="E1036" s="383" t="s">
        <v>2331</v>
      </c>
    </row>
    <row r="1037" spans="1:5" s="11" customFormat="1" ht="48" customHeight="1">
      <c r="A1037" s="381">
        <v>92102</v>
      </c>
      <c r="B1037" s="382" t="s">
        <v>2951</v>
      </c>
      <c r="C1037" s="383" t="s">
        <v>464</v>
      </c>
      <c r="D1037" s="384">
        <v>6.41</v>
      </c>
      <c r="E1037" s="383" t="s">
        <v>2331</v>
      </c>
    </row>
    <row r="1038" spans="1:5" s="11" customFormat="1" ht="48" customHeight="1">
      <c r="A1038" s="381">
        <v>92103</v>
      </c>
      <c r="B1038" s="382" t="s">
        <v>2952</v>
      </c>
      <c r="C1038" s="383" t="s">
        <v>464</v>
      </c>
      <c r="D1038" s="384">
        <v>5.08</v>
      </c>
      <c r="E1038" s="383" t="s">
        <v>2331</v>
      </c>
    </row>
    <row r="1039" spans="1:5" s="11" customFormat="1" ht="48" customHeight="1">
      <c r="A1039" s="381">
        <v>92104</v>
      </c>
      <c r="B1039" s="382" t="s">
        <v>2953</v>
      </c>
      <c r="C1039" s="383" t="s">
        <v>464</v>
      </c>
      <c r="D1039" s="384">
        <v>58.27</v>
      </c>
      <c r="E1039" s="383" t="s">
        <v>2331</v>
      </c>
    </row>
    <row r="1040" spans="1:5" s="11" customFormat="1" ht="48" customHeight="1">
      <c r="A1040" s="381">
        <v>92105</v>
      </c>
      <c r="B1040" s="382" t="s">
        <v>2954</v>
      </c>
      <c r="C1040" s="383" t="s">
        <v>464</v>
      </c>
      <c r="D1040" s="384">
        <v>243.45</v>
      </c>
      <c r="E1040" s="383" t="s">
        <v>2331</v>
      </c>
    </row>
    <row r="1041" spans="1:5" s="11" customFormat="1" ht="24" customHeight="1">
      <c r="A1041" s="381">
        <v>92108</v>
      </c>
      <c r="B1041" s="382" t="s">
        <v>2955</v>
      </c>
      <c r="C1041" s="383" t="s">
        <v>464</v>
      </c>
      <c r="D1041" s="384">
        <v>1.0900000000000001</v>
      </c>
      <c r="E1041" s="383" t="s">
        <v>2331</v>
      </c>
    </row>
    <row r="1042" spans="1:5" s="11" customFormat="1" ht="24" customHeight="1">
      <c r="A1042" s="381">
        <v>92109</v>
      </c>
      <c r="B1042" s="382" t="s">
        <v>2956</v>
      </c>
      <c r="C1042" s="383" t="s">
        <v>464</v>
      </c>
      <c r="D1042" s="384">
        <v>0.13</v>
      </c>
      <c r="E1042" s="383" t="s">
        <v>2331</v>
      </c>
    </row>
    <row r="1043" spans="1:5" s="11" customFormat="1" ht="24" customHeight="1">
      <c r="A1043" s="381">
        <v>92110</v>
      </c>
      <c r="B1043" s="382" t="s">
        <v>2957</v>
      </c>
      <c r="C1043" s="383" t="s">
        <v>464</v>
      </c>
      <c r="D1043" s="384">
        <v>0.85</v>
      </c>
      <c r="E1043" s="383" t="s">
        <v>2331</v>
      </c>
    </row>
    <row r="1044" spans="1:5" s="11" customFormat="1" ht="24" customHeight="1">
      <c r="A1044" s="381">
        <v>92111</v>
      </c>
      <c r="B1044" s="382" t="s">
        <v>2958</v>
      </c>
      <c r="C1044" s="383" t="s">
        <v>464</v>
      </c>
      <c r="D1044" s="384">
        <v>0.92</v>
      </c>
      <c r="E1044" s="383" t="s">
        <v>2331</v>
      </c>
    </row>
    <row r="1045" spans="1:5" s="11" customFormat="1" ht="12" customHeight="1">
      <c r="A1045" s="381">
        <v>92114</v>
      </c>
      <c r="B1045" s="382" t="s">
        <v>2959</v>
      </c>
      <c r="C1045" s="383" t="s">
        <v>464</v>
      </c>
      <c r="D1045" s="384">
        <v>0.12</v>
      </c>
      <c r="E1045" s="383" t="s">
        <v>2331</v>
      </c>
    </row>
    <row r="1046" spans="1:5" s="11" customFormat="1" ht="12" customHeight="1">
      <c r="A1046" s="381">
        <v>92115</v>
      </c>
      <c r="B1046" s="382" t="s">
        <v>2960</v>
      </c>
      <c r="C1046" s="383" t="s">
        <v>464</v>
      </c>
      <c r="D1046" s="384">
        <v>0.01</v>
      </c>
      <c r="E1046" s="383" t="s">
        <v>2331</v>
      </c>
    </row>
    <row r="1047" spans="1:5" s="11" customFormat="1" ht="12" customHeight="1">
      <c r="A1047" s="381">
        <v>92116</v>
      </c>
      <c r="B1047" s="382" t="s">
        <v>2961</v>
      </c>
      <c r="C1047" s="383" t="s">
        <v>464</v>
      </c>
      <c r="D1047" s="384">
        <v>0.15</v>
      </c>
      <c r="E1047" s="383" t="s">
        <v>2331</v>
      </c>
    </row>
    <row r="1048" spans="1:5" s="11" customFormat="1" ht="24" customHeight="1">
      <c r="A1048" s="381">
        <v>92133</v>
      </c>
      <c r="B1048" s="382" t="s">
        <v>2962</v>
      </c>
      <c r="C1048" s="383" t="s">
        <v>464</v>
      </c>
      <c r="D1048" s="384">
        <v>12.14</v>
      </c>
      <c r="E1048" s="383" t="s">
        <v>2331</v>
      </c>
    </row>
    <row r="1049" spans="1:5" s="11" customFormat="1" ht="24" customHeight="1">
      <c r="A1049" s="381">
        <v>92134</v>
      </c>
      <c r="B1049" s="382" t="s">
        <v>2963</v>
      </c>
      <c r="C1049" s="383" t="s">
        <v>464</v>
      </c>
      <c r="D1049" s="384">
        <v>1.92</v>
      </c>
      <c r="E1049" s="383" t="s">
        <v>2331</v>
      </c>
    </row>
    <row r="1050" spans="1:5" s="11" customFormat="1" ht="24" customHeight="1">
      <c r="A1050" s="381">
        <v>92135</v>
      </c>
      <c r="B1050" s="382" t="s">
        <v>2964</v>
      </c>
      <c r="C1050" s="383" t="s">
        <v>464</v>
      </c>
      <c r="D1050" s="384">
        <v>1.51</v>
      </c>
      <c r="E1050" s="383" t="s">
        <v>2331</v>
      </c>
    </row>
    <row r="1051" spans="1:5" s="11" customFormat="1" ht="24" customHeight="1">
      <c r="A1051" s="381">
        <v>92136</v>
      </c>
      <c r="B1051" s="382" t="s">
        <v>2965</v>
      </c>
      <c r="C1051" s="383" t="s">
        <v>464</v>
      </c>
      <c r="D1051" s="384">
        <v>15.18</v>
      </c>
      <c r="E1051" s="383" t="s">
        <v>2331</v>
      </c>
    </row>
    <row r="1052" spans="1:5" s="11" customFormat="1" ht="24" customHeight="1">
      <c r="A1052" s="381">
        <v>92137</v>
      </c>
      <c r="B1052" s="382" t="s">
        <v>2966</v>
      </c>
      <c r="C1052" s="383" t="s">
        <v>464</v>
      </c>
      <c r="D1052" s="384">
        <v>44.58</v>
      </c>
      <c r="E1052" s="383" t="s">
        <v>2331</v>
      </c>
    </row>
    <row r="1053" spans="1:5" s="11" customFormat="1" ht="24" customHeight="1">
      <c r="A1053" s="381">
        <v>92140</v>
      </c>
      <c r="B1053" s="382" t="s">
        <v>2967</v>
      </c>
      <c r="C1053" s="383" t="s">
        <v>464</v>
      </c>
      <c r="D1053" s="384">
        <v>4.45</v>
      </c>
      <c r="E1053" s="383" t="s">
        <v>2331</v>
      </c>
    </row>
    <row r="1054" spans="1:5" s="11" customFormat="1" ht="24" customHeight="1">
      <c r="A1054" s="381">
        <v>92141</v>
      </c>
      <c r="B1054" s="382" t="s">
        <v>2968</v>
      </c>
      <c r="C1054" s="383" t="s">
        <v>464</v>
      </c>
      <c r="D1054" s="384">
        <v>0.7</v>
      </c>
      <c r="E1054" s="383" t="s">
        <v>2331</v>
      </c>
    </row>
    <row r="1055" spans="1:5" s="11" customFormat="1" ht="24" customHeight="1">
      <c r="A1055" s="381">
        <v>92142</v>
      </c>
      <c r="B1055" s="382" t="s">
        <v>2969</v>
      </c>
      <c r="C1055" s="383" t="s">
        <v>464</v>
      </c>
      <c r="D1055" s="384">
        <v>0.55000000000000004</v>
      </c>
      <c r="E1055" s="383" t="s">
        <v>2331</v>
      </c>
    </row>
    <row r="1056" spans="1:5" s="11" customFormat="1" ht="24" customHeight="1">
      <c r="A1056" s="381">
        <v>92143</v>
      </c>
      <c r="B1056" s="382" t="s">
        <v>2970</v>
      </c>
      <c r="C1056" s="383" t="s">
        <v>464</v>
      </c>
      <c r="D1056" s="384">
        <v>5.56</v>
      </c>
      <c r="E1056" s="383" t="s">
        <v>2331</v>
      </c>
    </row>
    <row r="1057" spans="1:5" s="11" customFormat="1" ht="24" customHeight="1">
      <c r="A1057" s="381">
        <v>92144</v>
      </c>
      <c r="B1057" s="382" t="s">
        <v>2971</v>
      </c>
      <c r="C1057" s="383" t="s">
        <v>464</v>
      </c>
      <c r="D1057" s="384">
        <v>42.68</v>
      </c>
      <c r="E1057" s="383" t="s">
        <v>2331</v>
      </c>
    </row>
    <row r="1058" spans="1:5" s="11" customFormat="1" ht="36" customHeight="1">
      <c r="A1058" s="381">
        <v>92237</v>
      </c>
      <c r="B1058" s="382" t="s">
        <v>2972</v>
      </c>
      <c r="C1058" s="383" t="s">
        <v>464</v>
      </c>
      <c r="D1058" s="384">
        <v>23.36</v>
      </c>
      <c r="E1058" s="383" t="s">
        <v>2331</v>
      </c>
    </row>
    <row r="1059" spans="1:5" s="11" customFormat="1" ht="36" customHeight="1">
      <c r="A1059" s="381">
        <v>92238</v>
      </c>
      <c r="B1059" s="382" t="s">
        <v>2973</v>
      </c>
      <c r="C1059" s="383" t="s">
        <v>464</v>
      </c>
      <c r="D1059" s="384">
        <v>4.76</v>
      </c>
      <c r="E1059" s="383" t="s">
        <v>2331</v>
      </c>
    </row>
    <row r="1060" spans="1:5" s="11" customFormat="1" ht="36" customHeight="1">
      <c r="A1060" s="381">
        <v>92239</v>
      </c>
      <c r="B1060" s="382" t="s">
        <v>2974</v>
      </c>
      <c r="C1060" s="383" t="s">
        <v>464</v>
      </c>
      <c r="D1060" s="384">
        <v>3.77</v>
      </c>
      <c r="E1060" s="383" t="s">
        <v>2331</v>
      </c>
    </row>
    <row r="1061" spans="1:5" s="11" customFormat="1" ht="36" customHeight="1">
      <c r="A1061" s="381">
        <v>92240</v>
      </c>
      <c r="B1061" s="382" t="s">
        <v>2975</v>
      </c>
      <c r="C1061" s="383" t="s">
        <v>464</v>
      </c>
      <c r="D1061" s="384">
        <v>41.45</v>
      </c>
      <c r="E1061" s="383" t="s">
        <v>2331</v>
      </c>
    </row>
    <row r="1062" spans="1:5" s="11" customFormat="1" ht="48" customHeight="1">
      <c r="A1062" s="381">
        <v>92241</v>
      </c>
      <c r="B1062" s="382" t="s">
        <v>2976</v>
      </c>
      <c r="C1062" s="383" t="s">
        <v>464</v>
      </c>
      <c r="D1062" s="384">
        <v>349.35</v>
      </c>
      <c r="E1062" s="383" t="s">
        <v>2331</v>
      </c>
    </row>
    <row r="1063" spans="1:5" s="11" customFormat="1" ht="24" customHeight="1">
      <c r="A1063" s="381">
        <v>92712</v>
      </c>
      <c r="B1063" s="382" t="s">
        <v>2977</v>
      </c>
      <c r="C1063" s="383" t="s">
        <v>464</v>
      </c>
      <c r="D1063" s="384">
        <v>0.23</v>
      </c>
      <c r="E1063" s="383" t="s">
        <v>2331</v>
      </c>
    </row>
    <row r="1064" spans="1:5" s="11" customFormat="1" ht="24" customHeight="1">
      <c r="A1064" s="381">
        <v>92713</v>
      </c>
      <c r="B1064" s="382" t="s">
        <v>2978</v>
      </c>
      <c r="C1064" s="383" t="s">
        <v>464</v>
      </c>
      <c r="D1064" s="384">
        <v>0.02</v>
      </c>
      <c r="E1064" s="383" t="s">
        <v>2331</v>
      </c>
    </row>
    <row r="1065" spans="1:5" s="11" customFormat="1" ht="24" customHeight="1">
      <c r="A1065" s="381">
        <v>92714</v>
      </c>
      <c r="B1065" s="382" t="s">
        <v>2979</v>
      </c>
      <c r="C1065" s="383" t="s">
        <v>464</v>
      </c>
      <c r="D1065" s="384">
        <v>0.28999999999999998</v>
      </c>
      <c r="E1065" s="383" t="s">
        <v>2331</v>
      </c>
    </row>
    <row r="1066" spans="1:5" s="11" customFormat="1" ht="24" customHeight="1">
      <c r="A1066" s="381">
        <v>92715</v>
      </c>
      <c r="B1066" s="382" t="s">
        <v>2980</v>
      </c>
      <c r="C1066" s="383" t="s">
        <v>464</v>
      </c>
      <c r="D1066" s="384">
        <v>24.39</v>
      </c>
      <c r="E1066" s="383" t="s">
        <v>2331</v>
      </c>
    </row>
    <row r="1067" spans="1:5" s="11" customFormat="1" ht="24" customHeight="1">
      <c r="A1067" s="381">
        <v>92956</v>
      </c>
      <c r="B1067" s="382" t="s">
        <v>2981</v>
      </c>
      <c r="C1067" s="383" t="s">
        <v>464</v>
      </c>
      <c r="D1067" s="384">
        <v>4.51</v>
      </c>
      <c r="E1067" s="383" t="s">
        <v>2331</v>
      </c>
    </row>
    <row r="1068" spans="1:5" s="11" customFormat="1" ht="24" customHeight="1">
      <c r="A1068" s="381">
        <v>92957</v>
      </c>
      <c r="B1068" s="382" t="s">
        <v>2982</v>
      </c>
      <c r="C1068" s="383" t="s">
        <v>464</v>
      </c>
      <c r="D1068" s="384">
        <v>0.53</v>
      </c>
      <c r="E1068" s="383" t="s">
        <v>2331</v>
      </c>
    </row>
    <row r="1069" spans="1:5" s="11" customFormat="1" ht="24" customHeight="1">
      <c r="A1069" s="381">
        <v>92958</v>
      </c>
      <c r="B1069" s="382" t="s">
        <v>2983</v>
      </c>
      <c r="C1069" s="383" t="s">
        <v>464</v>
      </c>
      <c r="D1069" s="384">
        <v>4.93</v>
      </c>
      <c r="E1069" s="383" t="s">
        <v>2331</v>
      </c>
    </row>
    <row r="1070" spans="1:5" s="11" customFormat="1" ht="24" customHeight="1">
      <c r="A1070" s="381">
        <v>92959</v>
      </c>
      <c r="B1070" s="382" t="s">
        <v>2984</v>
      </c>
      <c r="C1070" s="383" t="s">
        <v>464</v>
      </c>
      <c r="D1070" s="384">
        <v>11.73</v>
      </c>
      <c r="E1070" s="383" t="s">
        <v>2331</v>
      </c>
    </row>
    <row r="1071" spans="1:5" s="11" customFormat="1" ht="24" customHeight="1">
      <c r="A1071" s="381">
        <v>92963</v>
      </c>
      <c r="B1071" s="382" t="s">
        <v>2985</v>
      </c>
      <c r="C1071" s="383" t="s">
        <v>464</v>
      </c>
      <c r="D1071" s="384">
        <v>1.48</v>
      </c>
      <c r="E1071" s="383" t="s">
        <v>2331</v>
      </c>
    </row>
    <row r="1072" spans="1:5" s="11" customFormat="1" ht="24" customHeight="1">
      <c r="A1072" s="381">
        <v>92964</v>
      </c>
      <c r="B1072" s="382" t="s">
        <v>2986</v>
      </c>
      <c r="C1072" s="383" t="s">
        <v>464</v>
      </c>
      <c r="D1072" s="384">
        <v>0.17</v>
      </c>
      <c r="E1072" s="383" t="s">
        <v>2331</v>
      </c>
    </row>
    <row r="1073" spans="1:5" s="11" customFormat="1" ht="24" customHeight="1">
      <c r="A1073" s="381">
        <v>92965</v>
      </c>
      <c r="B1073" s="382" t="s">
        <v>2987</v>
      </c>
      <c r="C1073" s="383" t="s">
        <v>464</v>
      </c>
      <c r="D1073" s="384">
        <v>1.85</v>
      </c>
      <c r="E1073" s="383" t="s">
        <v>2331</v>
      </c>
    </row>
    <row r="1074" spans="1:5" s="11" customFormat="1" ht="48" customHeight="1">
      <c r="A1074" s="381">
        <v>93220</v>
      </c>
      <c r="B1074" s="382" t="s">
        <v>2988</v>
      </c>
      <c r="C1074" s="383" t="s">
        <v>464</v>
      </c>
      <c r="D1074" s="384">
        <v>345.74</v>
      </c>
      <c r="E1074" s="383" t="s">
        <v>2331</v>
      </c>
    </row>
    <row r="1075" spans="1:5" s="11" customFormat="1" ht="36" customHeight="1">
      <c r="A1075" s="381">
        <v>93221</v>
      </c>
      <c r="B1075" s="382" t="s">
        <v>2989</v>
      </c>
      <c r="C1075" s="383" t="s">
        <v>464</v>
      </c>
      <c r="D1075" s="384">
        <v>48</v>
      </c>
      <c r="E1075" s="383" t="s">
        <v>2331</v>
      </c>
    </row>
    <row r="1076" spans="1:5" s="11" customFormat="1" ht="48" customHeight="1">
      <c r="A1076" s="381">
        <v>93222</v>
      </c>
      <c r="B1076" s="382" t="s">
        <v>2990</v>
      </c>
      <c r="C1076" s="383" t="s">
        <v>464</v>
      </c>
      <c r="D1076" s="384">
        <v>432.67</v>
      </c>
      <c r="E1076" s="383" t="s">
        <v>2331</v>
      </c>
    </row>
    <row r="1077" spans="1:5" s="11" customFormat="1" ht="48" customHeight="1">
      <c r="A1077" s="381">
        <v>93223</v>
      </c>
      <c r="B1077" s="382" t="s">
        <v>2991</v>
      </c>
      <c r="C1077" s="383" t="s">
        <v>464</v>
      </c>
      <c r="D1077" s="384">
        <v>197.65</v>
      </c>
      <c r="E1077" s="383" t="s">
        <v>2331</v>
      </c>
    </row>
    <row r="1078" spans="1:5" s="11" customFormat="1" ht="24" customHeight="1">
      <c r="A1078" s="381">
        <v>93229</v>
      </c>
      <c r="B1078" s="382" t="s">
        <v>2992</v>
      </c>
      <c r="C1078" s="383" t="s">
        <v>464</v>
      </c>
      <c r="D1078" s="384">
        <v>0.46</v>
      </c>
      <c r="E1078" s="383" t="s">
        <v>2331</v>
      </c>
    </row>
    <row r="1079" spans="1:5" s="11" customFormat="1" ht="24" customHeight="1">
      <c r="A1079" s="381">
        <v>93230</v>
      </c>
      <c r="B1079" s="382" t="s">
        <v>2993</v>
      </c>
      <c r="C1079" s="383" t="s">
        <v>464</v>
      </c>
      <c r="D1079" s="384">
        <v>0.05</v>
      </c>
      <c r="E1079" s="383" t="s">
        <v>2331</v>
      </c>
    </row>
    <row r="1080" spans="1:5" s="11" customFormat="1" ht="24" customHeight="1">
      <c r="A1080" s="381">
        <v>93231</v>
      </c>
      <c r="B1080" s="382" t="s">
        <v>2994</v>
      </c>
      <c r="C1080" s="383" t="s">
        <v>464</v>
      </c>
      <c r="D1080" s="384">
        <v>0.43</v>
      </c>
      <c r="E1080" s="383" t="s">
        <v>2331</v>
      </c>
    </row>
    <row r="1081" spans="1:5" s="11" customFormat="1" ht="36" customHeight="1">
      <c r="A1081" s="381">
        <v>93232</v>
      </c>
      <c r="B1081" s="382" t="s">
        <v>2995</v>
      </c>
      <c r="C1081" s="383" t="s">
        <v>464</v>
      </c>
      <c r="D1081" s="384">
        <v>9.0500000000000007</v>
      </c>
      <c r="E1081" s="383" t="s">
        <v>2331</v>
      </c>
    </row>
    <row r="1082" spans="1:5" s="11" customFormat="1" ht="24" customHeight="1">
      <c r="A1082" s="381">
        <v>93235</v>
      </c>
      <c r="B1082" s="382" t="s">
        <v>2996</v>
      </c>
      <c r="C1082" s="383" t="s">
        <v>464</v>
      </c>
      <c r="D1082" s="384">
        <v>1.08</v>
      </c>
      <c r="E1082" s="383" t="s">
        <v>2331</v>
      </c>
    </row>
    <row r="1083" spans="1:5" s="11" customFormat="1" ht="36" customHeight="1">
      <c r="A1083" s="381">
        <v>93238</v>
      </c>
      <c r="B1083" s="382" t="s">
        <v>2997</v>
      </c>
      <c r="C1083" s="383" t="s">
        <v>464</v>
      </c>
      <c r="D1083" s="384">
        <v>1.25</v>
      </c>
      <c r="E1083" s="383" t="s">
        <v>2331</v>
      </c>
    </row>
    <row r="1084" spans="1:5" s="11" customFormat="1" ht="36" customHeight="1">
      <c r="A1084" s="381">
        <v>93239</v>
      </c>
      <c r="B1084" s="382" t="s">
        <v>2998</v>
      </c>
      <c r="C1084" s="383" t="s">
        <v>464</v>
      </c>
      <c r="D1084" s="384">
        <v>5.66</v>
      </c>
      <c r="E1084" s="383" t="s">
        <v>2331</v>
      </c>
    </row>
    <row r="1085" spans="1:5" s="11" customFormat="1" ht="36" customHeight="1">
      <c r="A1085" s="381">
        <v>93240</v>
      </c>
      <c r="B1085" s="382" t="s">
        <v>2999</v>
      </c>
      <c r="C1085" s="383" t="s">
        <v>464</v>
      </c>
      <c r="D1085" s="384">
        <v>15.14</v>
      </c>
      <c r="E1085" s="383" t="s">
        <v>2331</v>
      </c>
    </row>
    <row r="1086" spans="1:5" s="11" customFormat="1" ht="24" customHeight="1">
      <c r="A1086" s="381">
        <v>93267</v>
      </c>
      <c r="B1086" s="382" t="s">
        <v>3000</v>
      </c>
      <c r="C1086" s="383" t="s">
        <v>464</v>
      </c>
      <c r="D1086" s="384">
        <v>45.08</v>
      </c>
      <c r="E1086" s="383" t="s">
        <v>2331</v>
      </c>
    </row>
    <row r="1087" spans="1:5" s="11" customFormat="1" ht="24" customHeight="1">
      <c r="A1087" s="381">
        <v>93269</v>
      </c>
      <c r="B1087" s="382" t="s">
        <v>3001</v>
      </c>
      <c r="C1087" s="383" t="s">
        <v>464</v>
      </c>
      <c r="D1087" s="384">
        <v>5.35</v>
      </c>
      <c r="E1087" s="383" t="s">
        <v>2331</v>
      </c>
    </row>
    <row r="1088" spans="1:5" s="11" customFormat="1" ht="24" customHeight="1">
      <c r="A1088" s="381">
        <v>93270</v>
      </c>
      <c r="B1088" s="382" t="s">
        <v>3002</v>
      </c>
      <c r="C1088" s="383" t="s">
        <v>464</v>
      </c>
      <c r="D1088" s="384">
        <v>49.31</v>
      </c>
      <c r="E1088" s="383" t="s">
        <v>2331</v>
      </c>
    </row>
    <row r="1089" spans="1:5" s="11" customFormat="1" ht="24" customHeight="1">
      <c r="A1089" s="381">
        <v>93271</v>
      </c>
      <c r="B1089" s="382" t="s">
        <v>3003</v>
      </c>
      <c r="C1089" s="383" t="s">
        <v>464</v>
      </c>
      <c r="D1089" s="384">
        <v>6.91</v>
      </c>
      <c r="E1089" s="383" t="s">
        <v>2331</v>
      </c>
    </row>
    <row r="1090" spans="1:5" s="11" customFormat="1" ht="24" customHeight="1">
      <c r="A1090" s="381">
        <v>93277</v>
      </c>
      <c r="B1090" s="382" t="s">
        <v>3004</v>
      </c>
      <c r="C1090" s="383" t="s">
        <v>464</v>
      </c>
      <c r="D1090" s="384">
        <v>0.32</v>
      </c>
      <c r="E1090" s="383" t="s">
        <v>2331</v>
      </c>
    </row>
    <row r="1091" spans="1:5" s="11" customFormat="1" ht="24" customHeight="1">
      <c r="A1091" s="381">
        <v>93278</v>
      </c>
      <c r="B1091" s="382" t="s">
        <v>3005</v>
      </c>
      <c r="C1091" s="383" t="s">
        <v>464</v>
      </c>
      <c r="D1091" s="384">
        <v>0.03</v>
      </c>
      <c r="E1091" s="383" t="s">
        <v>2331</v>
      </c>
    </row>
    <row r="1092" spans="1:5" s="11" customFormat="1" ht="24" customHeight="1">
      <c r="A1092" s="381">
        <v>93279</v>
      </c>
      <c r="B1092" s="382" t="s">
        <v>3006</v>
      </c>
      <c r="C1092" s="383" t="s">
        <v>464</v>
      </c>
      <c r="D1092" s="384">
        <v>0.3</v>
      </c>
      <c r="E1092" s="383" t="s">
        <v>2331</v>
      </c>
    </row>
    <row r="1093" spans="1:5" s="11" customFormat="1" ht="24" customHeight="1">
      <c r="A1093" s="381">
        <v>93280</v>
      </c>
      <c r="B1093" s="382" t="s">
        <v>3007</v>
      </c>
      <c r="C1093" s="383" t="s">
        <v>464</v>
      </c>
      <c r="D1093" s="384">
        <v>0.56999999999999995</v>
      </c>
      <c r="E1093" s="383" t="s">
        <v>2331</v>
      </c>
    </row>
    <row r="1094" spans="1:5" s="11" customFormat="1" ht="24" customHeight="1">
      <c r="A1094" s="381">
        <v>93283</v>
      </c>
      <c r="B1094" s="382" t="s">
        <v>3008</v>
      </c>
      <c r="C1094" s="383" t="s">
        <v>464</v>
      </c>
      <c r="D1094" s="384">
        <v>94.75</v>
      </c>
      <c r="E1094" s="383" t="s">
        <v>2331</v>
      </c>
    </row>
    <row r="1095" spans="1:5" s="11" customFormat="1" ht="24" customHeight="1">
      <c r="A1095" s="381">
        <v>93284</v>
      </c>
      <c r="B1095" s="382" t="s">
        <v>3009</v>
      </c>
      <c r="C1095" s="383" t="s">
        <v>464</v>
      </c>
      <c r="D1095" s="384">
        <v>17.05</v>
      </c>
      <c r="E1095" s="383" t="s">
        <v>2331</v>
      </c>
    </row>
    <row r="1096" spans="1:5" s="11" customFormat="1" ht="24" customHeight="1">
      <c r="A1096" s="381">
        <v>93285</v>
      </c>
      <c r="B1096" s="382" t="s">
        <v>3010</v>
      </c>
      <c r="C1096" s="383" t="s">
        <v>464</v>
      </c>
      <c r="D1096" s="384">
        <v>152.31</v>
      </c>
      <c r="E1096" s="383" t="s">
        <v>2331</v>
      </c>
    </row>
    <row r="1097" spans="1:5" s="11" customFormat="1" ht="24" customHeight="1">
      <c r="A1097" s="381">
        <v>93286</v>
      </c>
      <c r="B1097" s="382" t="s">
        <v>3011</v>
      </c>
      <c r="C1097" s="383" t="s">
        <v>464</v>
      </c>
      <c r="D1097" s="384">
        <v>9.6199999999999992</v>
      </c>
      <c r="E1097" s="383" t="s">
        <v>2331</v>
      </c>
    </row>
    <row r="1098" spans="1:5" s="11" customFormat="1" ht="24" customHeight="1">
      <c r="A1098" s="381">
        <v>93296</v>
      </c>
      <c r="B1098" s="382" t="s">
        <v>3012</v>
      </c>
      <c r="C1098" s="383" t="s">
        <v>464</v>
      </c>
      <c r="D1098" s="384">
        <v>13.5</v>
      </c>
      <c r="E1098" s="383" t="s">
        <v>2331</v>
      </c>
    </row>
    <row r="1099" spans="1:5" s="11" customFormat="1" ht="36" customHeight="1">
      <c r="A1099" s="381">
        <v>93397</v>
      </c>
      <c r="B1099" s="382" t="s">
        <v>3013</v>
      </c>
      <c r="C1099" s="383" t="s">
        <v>464</v>
      </c>
      <c r="D1099" s="384">
        <v>22.87</v>
      </c>
      <c r="E1099" s="383" t="s">
        <v>2331</v>
      </c>
    </row>
    <row r="1100" spans="1:5" s="11" customFormat="1" ht="36" customHeight="1">
      <c r="A1100" s="381">
        <v>93398</v>
      </c>
      <c r="B1100" s="382" t="s">
        <v>3014</v>
      </c>
      <c r="C1100" s="383" t="s">
        <v>464</v>
      </c>
      <c r="D1100" s="384">
        <v>4.37</v>
      </c>
      <c r="E1100" s="383" t="s">
        <v>2331</v>
      </c>
    </row>
    <row r="1101" spans="1:5" s="11" customFormat="1" ht="36" customHeight="1">
      <c r="A1101" s="381">
        <v>93399</v>
      </c>
      <c r="B1101" s="382" t="s">
        <v>3015</v>
      </c>
      <c r="C1101" s="383" t="s">
        <v>464</v>
      </c>
      <c r="D1101" s="384">
        <v>3.47</v>
      </c>
      <c r="E1101" s="383" t="s">
        <v>2331</v>
      </c>
    </row>
    <row r="1102" spans="1:5" s="11" customFormat="1" ht="36" customHeight="1">
      <c r="A1102" s="381">
        <v>93400</v>
      </c>
      <c r="B1102" s="382" t="s">
        <v>3016</v>
      </c>
      <c r="C1102" s="383" t="s">
        <v>464</v>
      </c>
      <c r="D1102" s="384">
        <v>39.53</v>
      </c>
      <c r="E1102" s="383" t="s">
        <v>2331</v>
      </c>
    </row>
    <row r="1103" spans="1:5" s="11" customFormat="1" ht="36" customHeight="1">
      <c r="A1103" s="381">
        <v>93401</v>
      </c>
      <c r="B1103" s="382" t="s">
        <v>3017</v>
      </c>
      <c r="C1103" s="383" t="s">
        <v>464</v>
      </c>
      <c r="D1103" s="384">
        <v>200.07</v>
      </c>
      <c r="E1103" s="383" t="s">
        <v>2331</v>
      </c>
    </row>
    <row r="1104" spans="1:5" s="11" customFormat="1" ht="48" customHeight="1">
      <c r="A1104" s="381">
        <v>93404</v>
      </c>
      <c r="B1104" s="382" t="s">
        <v>3018</v>
      </c>
      <c r="C1104" s="383" t="s">
        <v>464</v>
      </c>
      <c r="D1104" s="384">
        <v>5.44</v>
      </c>
      <c r="E1104" s="383" t="s">
        <v>2331</v>
      </c>
    </row>
    <row r="1105" spans="1:5" s="11" customFormat="1" ht="48" customHeight="1">
      <c r="A1105" s="381">
        <v>93405</v>
      </c>
      <c r="B1105" s="382" t="s">
        <v>3019</v>
      </c>
      <c r="C1105" s="383" t="s">
        <v>464</v>
      </c>
      <c r="D1105" s="384">
        <v>0.75</v>
      </c>
      <c r="E1105" s="383" t="s">
        <v>2331</v>
      </c>
    </row>
    <row r="1106" spans="1:5" s="11" customFormat="1" ht="48" customHeight="1">
      <c r="A1106" s="381">
        <v>93406</v>
      </c>
      <c r="B1106" s="382" t="s">
        <v>3020</v>
      </c>
      <c r="C1106" s="383" t="s">
        <v>464</v>
      </c>
      <c r="D1106" s="384">
        <v>6.79</v>
      </c>
      <c r="E1106" s="383" t="s">
        <v>2331</v>
      </c>
    </row>
    <row r="1107" spans="1:5" s="11" customFormat="1" ht="48" customHeight="1">
      <c r="A1107" s="381">
        <v>93407</v>
      </c>
      <c r="B1107" s="382" t="s">
        <v>3021</v>
      </c>
      <c r="C1107" s="383" t="s">
        <v>464</v>
      </c>
      <c r="D1107" s="384">
        <v>59.65</v>
      </c>
      <c r="E1107" s="383" t="s">
        <v>2331</v>
      </c>
    </row>
    <row r="1108" spans="1:5" s="11" customFormat="1" ht="24" customHeight="1">
      <c r="A1108" s="381">
        <v>93411</v>
      </c>
      <c r="B1108" s="382" t="s">
        <v>3022</v>
      </c>
      <c r="C1108" s="383" t="s">
        <v>464</v>
      </c>
      <c r="D1108" s="384">
        <v>0.28000000000000003</v>
      </c>
      <c r="E1108" s="383" t="s">
        <v>2331</v>
      </c>
    </row>
    <row r="1109" spans="1:5" s="11" customFormat="1" ht="24" customHeight="1">
      <c r="A1109" s="381">
        <v>93412</v>
      </c>
      <c r="B1109" s="382" t="s">
        <v>3023</v>
      </c>
      <c r="C1109" s="383" t="s">
        <v>464</v>
      </c>
      <c r="D1109" s="384">
        <v>0.05</v>
      </c>
      <c r="E1109" s="383" t="s">
        <v>2331</v>
      </c>
    </row>
    <row r="1110" spans="1:5" s="11" customFormat="1" ht="24" customHeight="1">
      <c r="A1110" s="381">
        <v>93413</v>
      </c>
      <c r="B1110" s="382" t="s">
        <v>3024</v>
      </c>
      <c r="C1110" s="383" t="s">
        <v>464</v>
      </c>
      <c r="D1110" s="384">
        <v>0.25</v>
      </c>
      <c r="E1110" s="383" t="s">
        <v>2331</v>
      </c>
    </row>
    <row r="1111" spans="1:5" s="11" customFormat="1" ht="24" customHeight="1">
      <c r="A1111" s="381">
        <v>93414</v>
      </c>
      <c r="B1111" s="382" t="s">
        <v>3025</v>
      </c>
      <c r="C1111" s="383" t="s">
        <v>464</v>
      </c>
      <c r="D1111" s="384">
        <v>15.88</v>
      </c>
      <c r="E1111" s="383" t="s">
        <v>2331</v>
      </c>
    </row>
    <row r="1112" spans="1:5" s="11" customFormat="1" ht="24" customHeight="1">
      <c r="A1112" s="381">
        <v>93417</v>
      </c>
      <c r="B1112" s="382" t="s">
        <v>3026</v>
      </c>
      <c r="C1112" s="383" t="s">
        <v>464</v>
      </c>
      <c r="D1112" s="384">
        <v>3.77</v>
      </c>
      <c r="E1112" s="383" t="s">
        <v>2331</v>
      </c>
    </row>
    <row r="1113" spans="1:5" s="11" customFormat="1" ht="24" customHeight="1">
      <c r="A1113" s="381">
        <v>93418</v>
      </c>
      <c r="B1113" s="382" t="s">
        <v>3027</v>
      </c>
      <c r="C1113" s="383" t="s">
        <v>464</v>
      </c>
      <c r="D1113" s="384">
        <v>0.67</v>
      </c>
      <c r="E1113" s="383" t="s">
        <v>2331</v>
      </c>
    </row>
    <row r="1114" spans="1:5" s="11" customFormat="1" ht="24" customHeight="1">
      <c r="A1114" s="381">
        <v>93419</v>
      </c>
      <c r="B1114" s="382" t="s">
        <v>3028</v>
      </c>
      <c r="C1114" s="383" t="s">
        <v>464</v>
      </c>
      <c r="D1114" s="384">
        <v>3.37</v>
      </c>
      <c r="E1114" s="383" t="s">
        <v>2331</v>
      </c>
    </row>
    <row r="1115" spans="1:5" s="11" customFormat="1" ht="24" customHeight="1">
      <c r="A1115" s="381">
        <v>93420</v>
      </c>
      <c r="B1115" s="382" t="s">
        <v>3029</v>
      </c>
      <c r="C1115" s="383" t="s">
        <v>464</v>
      </c>
      <c r="D1115" s="384">
        <v>84.85</v>
      </c>
      <c r="E1115" s="383" t="s">
        <v>2331</v>
      </c>
    </row>
    <row r="1116" spans="1:5" s="11" customFormat="1" ht="24" customHeight="1">
      <c r="A1116" s="381">
        <v>93423</v>
      </c>
      <c r="B1116" s="382" t="s">
        <v>3030</v>
      </c>
      <c r="C1116" s="383" t="s">
        <v>464</v>
      </c>
      <c r="D1116" s="384">
        <v>5.34</v>
      </c>
      <c r="E1116" s="383" t="s">
        <v>2331</v>
      </c>
    </row>
    <row r="1117" spans="1:5" s="11" customFormat="1" ht="24" customHeight="1">
      <c r="A1117" s="381">
        <v>93424</v>
      </c>
      <c r="B1117" s="382" t="s">
        <v>3031</v>
      </c>
      <c r="C1117" s="383" t="s">
        <v>464</v>
      </c>
      <c r="D1117" s="384">
        <v>0.96</v>
      </c>
      <c r="E1117" s="383" t="s">
        <v>2331</v>
      </c>
    </row>
    <row r="1118" spans="1:5" s="11" customFormat="1" ht="24" customHeight="1">
      <c r="A1118" s="381">
        <v>93425</v>
      </c>
      <c r="B1118" s="382" t="s">
        <v>3032</v>
      </c>
      <c r="C1118" s="383" t="s">
        <v>464</v>
      </c>
      <c r="D1118" s="384">
        <v>4.76</v>
      </c>
      <c r="E1118" s="383" t="s">
        <v>2331</v>
      </c>
    </row>
    <row r="1119" spans="1:5" s="11" customFormat="1" ht="24" customHeight="1">
      <c r="A1119" s="381">
        <v>93426</v>
      </c>
      <c r="B1119" s="382" t="s">
        <v>3033</v>
      </c>
      <c r="C1119" s="383" t="s">
        <v>464</v>
      </c>
      <c r="D1119" s="384">
        <v>202.8</v>
      </c>
      <c r="E1119" s="383" t="s">
        <v>2331</v>
      </c>
    </row>
    <row r="1120" spans="1:5" s="11" customFormat="1" ht="24" customHeight="1">
      <c r="A1120" s="381">
        <v>93429</v>
      </c>
      <c r="B1120" s="382" t="s">
        <v>3034</v>
      </c>
      <c r="C1120" s="383" t="s">
        <v>464</v>
      </c>
      <c r="D1120" s="384">
        <v>106.02</v>
      </c>
      <c r="E1120" s="383" t="s">
        <v>2331</v>
      </c>
    </row>
    <row r="1121" spans="1:5" s="11" customFormat="1" ht="24" customHeight="1">
      <c r="A1121" s="381">
        <v>93430</v>
      </c>
      <c r="B1121" s="382" t="s">
        <v>3035</v>
      </c>
      <c r="C1121" s="383" t="s">
        <v>464</v>
      </c>
      <c r="D1121" s="384">
        <v>19.079999999999998</v>
      </c>
      <c r="E1121" s="383" t="s">
        <v>2331</v>
      </c>
    </row>
    <row r="1122" spans="1:5" s="11" customFormat="1" ht="24" customHeight="1">
      <c r="A1122" s="381">
        <v>93431</v>
      </c>
      <c r="B1122" s="382" t="s">
        <v>3036</v>
      </c>
      <c r="C1122" s="383" t="s">
        <v>464</v>
      </c>
      <c r="D1122" s="384">
        <v>170.42</v>
      </c>
      <c r="E1122" s="383" t="s">
        <v>2331</v>
      </c>
    </row>
    <row r="1123" spans="1:5" s="11" customFormat="1" ht="24" customHeight="1">
      <c r="A1123" s="381">
        <v>93432</v>
      </c>
      <c r="B1123" s="382" t="s">
        <v>3037</v>
      </c>
      <c r="C1123" s="383" t="s">
        <v>464</v>
      </c>
      <c r="D1123" s="385">
        <v>3633.6</v>
      </c>
      <c r="E1123" s="383" t="s">
        <v>2331</v>
      </c>
    </row>
    <row r="1124" spans="1:5" s="11" customFormat="1" ht="24" customHeight="1">
      <c r="A1124" s="381">
        <v>93435</v>
      </c>
      <c r="B1124" s="382" t="s">
        <v>3038</v>
      </c>
      <c r="C1124" s="383" t="s">
        <v>464</v>
      </c>
      <c r="D1124" s="384">
        <v>5.74</v>
      </c>
      <c r="E1124" s="383" t="s">
        <v>2331</v>
      </c>
    </row>
    <row r="1125" spans="1:5" s="11" customFormat="1" ht="24" customHeight="1">
      <c r="A1125" s="381">
        <v>93436</v>
      </c>
      <c r="B1125" s="382" t="s">
        <v>3039</v>
      </c>
      <c r="C1125" s="383" t="s">
        <v>464</v>
      </c>
      <c r="D1125" s="384">
        <v>1.2</v>
      </c>
      <c r="E1125" s="383" t="s">
        <v>2331</v>
      </c>
    </row>
    <row r="1126" spans="1:5" s="11" customFormat="1" ht="24" customHeight="1">
      <c r="A1126" s="381">
        <v>93437</v>
      </c>
      <c r="B1126" s="382" t="s">
        <v>3040</v>
      </c>
      <c r="C1126" s="383" t="s">
        <v>464</v>
      </c>
      <c r="D1126" s="384">
        <v>10.76</v>
      </c>
      <c r="E1126" s="383" t="s">
        <v>2331</v>
      </c>
    </row>
    <row r="1127" spans="1:5" s="11" customFormat="1" ht="24" customHeight="1">
      <c r="A1127" s="381">
        <v>93438</v>
      </c>
      <c r="B1127" s="382" t="s">
        <v>3041</v>
      </c>
      <c r="C1127" s="383" t="s">
        <v>464</v>
      </c>
      <c r="D1127" s="384">
        <v>31.79</v>
      </c>
      <c r="E1127" s="383" t="s">
        <v>2331</v>
      </c>
    </row>
    <row r="1128" spans="1:5" s="11" customFormat="1" ht="24" customHeight="1">
      <c r="A1128" s="381">
        <v>95114</v>
      </c>
      <c r="B1128" s="382" t="s">
        <v>3042</v>
      </c>
      <c r="C1128" s="383" t="s">
        <v>464</v>
      </c>
      <c r="D1128" s="384">
        <v>1.43</v>
      </c>
      <c r="E1128" s="383" t="s">
        <v>2331</v>
      </c>
    </row>
    <row r="1129" spans="1:5" s="11" customFormat="1" ht="24" customHeight="1">
      <c r="A1129" s="381">
        <v>95115</v>
      </c>
      <c r="B1129" s="382" t="s">
        <v>3043</v>
      </c>
      <c r="C1129" s="383" t="s">
        <v>464</v>
      </c>
      <c r="D1129" s="384">
        <v>0.17</v>
      </c>
      <c r="E1129" s="383" t="s">
        <v>2331</v>
      </c>
    </row>
    <row r="1130" spans="1:5" s="11" customFormat="1" ht="24" customHeight="1">
      <c r="A1130" s="381">
        <v>95116</v>
      </c>
      <c r="B1130" s="382" t="s">
        <v>3044</v>
      </c>
      <c r="C1130" s="383" t="s">
        <v>464</v>
      </c>
      <c r="D1130" s="384">
        <v>31.99</v>
      </c>
      <c r="E1130" s="383" t="s">
        <v>2331</v>
      </c>
    </row>
    <row r="1131" spans="1:5" s="11" customFormat="1" ht="24" customHeight="1">
      <c r="A1131" s="381">
        <v>95117</v>
      </c>
      <c r="B1131" s="382" t="s">
        <v>3045</v>
      </c>
      <c r="C1131" s="383" t="s">
        <v>464</v>
      </c>
      <c r="D1131" s="384">
        <v>5.04</v>
      </c>
      <c r="E1131" s="383" t="s">
        <v>2331</v>
      </c>
    </row>
    <row r="1132" spans="1:5" s="11" customFormat="1" ht="24" customHeight="1">
      <c r="A1132" s="381">
        <v>95118</v>
      </c>
      <c r="B1132" s="382" t="s">
        <v>3046</v>
      </c>
      <c r="C1132" s="383" t="s">
        <v>464</v>
      </c>
      <c r="D1132" s="384">
        <v>62.48</v>
      </c>
      <c r="E1132" s="383" t="s">
        <v>2331</v>
      </c>
    </row>
    <row r="1133" spans="1:5" s="11" customFormat="1" ht="24" customHeight="1">
      <c r="A1133" s="381">
        <v>95119</v>
      </c>
      <c r="B1133" s="382" t="s">
        <v>3047</v>
      </c>
      <c r="C1133" s="383" t="s">
        <v>464</v>
      </c>
      <c r="D1133" s="384">
        <v>9.84</v>
      </c>
      <c r="E1133" s="383" t="s">
        <v>2331</v>
      </c>
    </row>
    <row r="1134" spans="1:5" s="11" customFormat="1" ht="24" customHeight="1">
      <c r="A1134" s="381">
        <v>95120</v>
      </c>
      <c r="B1134" s="382" t="s">
        <v>3048</v>
      </c>
      <c r="C1134" s="383" t="s">
        <v>464</v>
      </c>
      <c r="D1134" s="384">
        <v>47.17</v>
      </c>
      <c r="E1134" s="383" t="s">
        <v>2331</v>
      </c>
    </row>
    <row r="1135" spans="1:5" s="11" customFormat="1" ht="24" customHeight="1">
      <c r="A1135" s="381">
        <v>95123</v>
      </c>
      <c r="B1135" s="382" t="s">
        <v>3049</v>
      </c>
      <c r="C1135" s="383" t="s">
        <v>464</v>
      </c>
      <c r="D1135" s="384">
        <v>18.95</v>
      </c>
      <c r="E1135" s="383" t="s">
        <v>2331</v>
      </c>
    </row>
    <row r="1136" spans="1:5" s="11" customFormat="1" ht="24" customHeight="1">
      <c r="A1136" s="381">
        <v>95124</v>
      </c>
      <c r="B1136" s="382" t="s">
        <v>3050</v>
      </c>
      <c r="C1136" s="383" t="s">
        <v>464</v>
      </c>
      <c r="D1136" s="384">
        <v>2.98</v>
      </c>
      <c r="E1136" s="383" t="s">
        <v>2331</v>
      </c>
    </row>
    <row r="1137" spans="1:5" s="11" customFormat="1" ht="24" customHeight="1">
      <c r="A1137" s="381">
        <v>95125</v>
      </c>
      <c r="B1137" s="382" t="s">
        <v>3051</v>
      </c>
      <c r="C1137" s="383" t="s">
        <v>464</v>
      </c>
      <c r="D1137" s="384">
        <v>20.74</v>
      </c>
      <c r="E1137" s="383" t="s">
        <v>2331</v>
      </c>
    </row>
    <row r="1138" spans="1:5" s="11" customFormat="1" ht="24" customHeight="1">
      <c r="A1138" s="381">
        <v>95126</v>
      </c>
      <c r="B1138" s="382" t="s">
        <v>3052</v>
      </c>
      <c r="C1138" s="383" t="s">
        <v>464</v>
      </c>
      <c r="D1138" s="384">
        <v>186.29</v>
      </c>
      <c r="E1138" s="383" t="s">
        <v>2331</v>
      </c>
    </row>
    <row r="1139" spans="1:5" s="11" customFormat="1" ht="24" customHeight="1">
      <c r="A1139" s="381">
        <v>95129</v>
      </c>
      <c r="B1139" s="382" t="s">
        <v>3053</v>
      </c>
      <c r="C1139" s="383" t="s">
        <v>464</v>
      </c>
      <c r="D1139" s="384">
        <v>50.79</v>
      </c>
      <c r="E1139" s="383" t="s">
        <v>2331</v>
      </c>
    </row>
    <row r="1140" spans="1:5" s="11" customFormat="1" ht="24" customHeight="1">
      <c r="A1140" s="381">
        <v>95130</v>
      </c>
      <c r="B1140" s="382" t="s">
        <v>3054</v>
      </c>
      <c r="C1140" s="383" t="s">
        <v>464</v>
      </c>
      <c r="D1140" s="384">
        <v>9.41</v>
      </c>
      <c r="E1140" s="383" t="s">
        <v>2331</v>
      </c>
    </row>
    <row r="1141" spans="1:5" s="11" customFormat="1" ht="24" customHeight="1">
      <c r="A1141" s="381">
        <v>95131</v>
      </c>
      <c r="B1141" s="382" t="s">
        <v>3055</v>
      </c>
      <c r="C1141" s="383" t="s">
        <v>464</v>
      </c>
      <c r="D1141" s="384">
        <v>59.79</v>
      </c>
      <c r="E1141" s="383" t="s">
        <v>2331</v>
      </c>
    </row>
    <row r="1142" spans="1:5" s="11" customFormat="1" ht="24" customHeight="1">
      <c r="A1142" s="381">
        <v>95132</v>
      </c>
      <c r="B1142" s="382" t="s">
        <v>3056</v>
      </c>
      <c r="C1142" s="383" t="s">
        <v>464</v>
      </c>
      <c r="D1142" s="384">
        <v>40.799999999999997</v>
      </c>
      <c r="E1142" s="383" t="s">
        <v>2331</v>
      </c>
    </row>
    <row r="1143" spans="1:5" s="11" customFormat="1" ht="24" customHeight="1">
      <c r="A1143" s="381">
        <v>95136</v>
      </c>
      <c r="B1143" s="382" t="s">
        <v>3057</v>
      </c>
      <c r="C1143" s="383" t="s">
        <v>464</v>
      </c>
      <c r="D1143" s="384">
        <v>0.03</v>
      </c>
      <c r="E1143" s="383" t="s">
        <v>2331</v>
      </c>
    </row>
    <row r="1144" spans="1:5" s="11" customFormat="1" ht="24" customHeight="1">
      <c r="A1144" s="381">
        <v>95137</v>
      </c>
      <c r="B1144" s="382" t="s">
        <v>3058</v>
      </c>
      <c r="C1144" s="383" t="s">
        <v>464</v>
      </c>
      <c r="D1144" s="384">
        <v>0</v>
      </c>
      <c r="E1144" s="383" t="s">
        <v>2331</v>
      </c>
    </row>
    <row r="1145" spans="1:5" s="11" customFormat="1" ht="24" customHeight="1">
      <c r="A1145" s="381">
        <v>95138</v>
      </c>
      <c r="B1145" s="382" t="s">
        <v>3059</v>
      </c>
      <c r="C1145" s="383" t="s">
        <v>464</v>
      </c>
      <c r="D1145" s="384">
        <v>0.02</v>
      </c>
      <c r="E1145" s="383" t="s">
        <v>2331</v>
      </c>
    </row>
    <row r="1146" spans="1:5" s="11" customFormat="1" ht="24" customHeight="1">
      <c r="A1146" s="381">
        <v>95208</v>
      </c>
      <c r="B1146" s="382" t="s">
        <v>3060</v>
      </c>
      <c r="C1146" s="383" t="s">
        <v>464</v>
      </c>
      <c r="D1146" s="384">
        <v>51.07</v>
      </c>
      <c r="E1146" s="383" t="s">
        <v>2331</v>
      </c>
    </row>
    <row r="1147" spans="1:5" s="11" customFormat="1" ht="24" customHeight="1">
      <c r="A1147" s="381">
        <v>95209</v>
      </c>
      <c r="B1147" s="382" t="s">
        <v>3061</v>
      </c>
      <c r="C1147" s="383" t="s">
        <v>464</v>
      </c>
      <c r="D1147" s="384">
        <v>6.06</v>
      </c>
      <c r="E1147" s="383" t="s">
        <v>2331</v>
      </c>
    </row>
    <row r="1148" spans="1:5" s="11" customFormat="1" ht="24" customHeight="1">
      <c r="A1148" s="381">
        <v>95210</v>
      </c>
      <c r="B1148" s="382" t="s">
        <v>3061</v>
      </c>
      <c r="C1148" s="383" t="s">
        <v>464</v>
      </c>
      <c r="D1148" s="384">
        <v>55.86</v>
      </c>
      <c r="E1148" s="383" t="s">
        <v>2331</v>
      </c>
    </row>
    <row r="1149" spans="1:5" s="11" customFormat="1" ht="24" customHeight="1">
      <c r="A1149" s="381">
        <v>95211</v>
      </c>
      <c r="B1149" s="382" t="s">
        <v>3061</v>
      </c>
      <c r="C1149" s="383" t="s">
        <v>464</v>
      </c>
      <c r="D1149" s="384">
        <v>6.91</v>
      </c>
      <c r="E1149" s="383" t="s">
        <v>2331</v>
      </c>
    </row>
    <row r="1150" spans="1:5" s="11" customFormat="1" ht="24" customHeight="1">
      <c r="A1150" s="381">
        <v>95217</v>
      </c>
      <c r="B1150" s="382" t="s">
        <v>3062</v>
      </c>
      <c r="C1150" s="383" t="s">
        <v>464</v>
      </c>
      <c r="D1150" s="384">
        <v>0.46</v>
      </c>
      <c r="E1150" s="383" t="s">
        <v>2331</v>
      </c>
    </row>
    <row r="1151" spans="1:5" s="11" customFormat="1" ht="12" customHeight="1">
      <c r="A1151" s="381">
        <v>95255</v>
      </c>
      <c r="B1151" s="382" t="s">
        <v>3063</v>
      </c>
      <c r="C1151" s="383" t="s">
        <v>464</v>
      </c>
      <c r="D1151" s="384">
        <v>1.27</v>
      </c>
      <c r="E1151" s="383" t="s">
        <v>2331</v>
      </c>
    </row>
    <row r="1152" spans="1:5" s="11" customFormat="1" ht="12" customHeight="1">
      <c r="A1152" s="381">
        <v>95256</v>
      </c>
      <c r="B1152" s="382" t="s">
        <v>3064</v>
      </c>
      <c r="C1152" s="383" t="s">
        <v>464</v>
      </c>
      <c r="D1152" s="384">
        <v>0.15</v>
      </c>
      <c r="E1152" s="383" t="s">
        <v>2331</v>
      </c>
    </row>
    <row r="1153" spans="1:5" s="11" customFormat="1" ht="12" customHeight="1">
      <c r="A1153" s="381">
        <v>95257</v>
      </c>
      <c r="B1153" s="382" t="s">
        <v>3065</v>
      </c>
      <c r="C1153" s="383" t="s">
        <v>464</v>
      </c>
      <c r="D1153" s="384">
        <v>1.59</v>
      </c>
      <c r="E1153" s="383" t="s">
        <v>2331</v>
      </c>
    </row>
    <row r="1154" spans="1:5" s="11" customFormat="1" ht="24" customHeight="1">
      <c r="A1154" s="381">
        <v>95260</v>
      </c>
      <c r="B1154" s="382" t="s">
        <v>3066</v>
      </c>
      <c r="C1154" s="383" t="s">
        <v>464</v>
      </c>
      <c r="D1154" s="384">
        <v>0.61</v>
      </c>
      <c r="E1154" s="383" t="s">
        <v>2331</v>
      </c>
    </row>
    <row r="1155" spans="1:5" s="11" customFormat="1" ht="24" customHeight="1">
      <c r="A1155" s="381">
        <v>95261</v>
      </c>
      <c r="B1155" s="382" t="s">
        <v>3067</v>
      </c>
      <c r="C1155" s="383" t="s">
        <v>464</v>
      </c>
      <c r="D1155" s="384">
        <v>0.14000000000000001</v>
      </c>
      <c r="E1155" s="383" t="s">
        <v>2331</v>
      </c>
    </row>
    <row r="1156" spans="1:5" s="11" customFormat="1" ht="24" customHeight="1">
      <c r="A1156" s="381">
        <v>95262</v>
      </c>
      <c r="B1156" s="382" t="s">
        <v>3068</v>
      </c>
      <c r="C1156" s="383" t="s">
        <v>464</v>
      </c>
      <c r="D1156" s="384">
        <v>1.33</v>
      </c>
      <c r="E1156" s="383" t="s">
        <v>2331</v>
      </c>
    </row>
    <row r="1157" spans="1:5" s="11" customFormat="1" ht="24" customHeight="1">
      <c r="A1157" s="381">
        <v>95263</v>
      </c>
      <c r="B1157" s="382" t="s">
        <v>3069</v>
      </c>
      <c r="C1157" s="383" t="s">
        <v>464</v>
      </c>
      <c r="D1157" s="384">
        <v>4.97</v>
      </c>
      <c r="E1157" s="383" t="s">
        <v>2331</v>
      </c>
    </row>
    <row r="1158" spans="1:5" s="11" customFormat="1" ht="24" customHeight="1">
      <c r="A1158" s="381">
        <v>95266</v>
      </c>
      <c r="B1158" s="382" t="s">
        <v>3070</v>
      </c>
      <c r="C1158" s="383" t="s">
        <v>464</v>
      </c>
      <c r="D1158" s="384">
        <v>0.46</v>
      </c>
      <c r="E1158" s="383" t="s">
        <v>2331</v>
      </c>
    </row>
    <row r="1159" spans="1:5" s="11" customFormat="1" ht="24" customHeight="1">
      <c r="A1159" s="381">
        <v>95267</v>
      </c>
      <c r="B1159" s="382" t="s">
        <v>3071</v>
      </c>
      <c r="C1159" s="383" t="s">
        <v>464</v>
      </c>
      <c r="D1159" s="384">
        <v>0.04</v>
      </c>
      <c r="E1159" s="383" t="s">
        <v>2331</v>
      </c>
    </row>
    <row r="1160" spans="1:5" s="11" customFormat="1" ht="24" customHeight="1">
      <c r="A1160" s="381">
        <v>95268</v>
      </c>
      <c r="B1160" s="382" t="s">
        <v>3072</v>
      </c>
      <c r="C1160" s="383" t="s">
        <v>464</v>
      </c>
      <c r="D1160" s="384">
        <v>0.45</v>
      </c>
      <c r="E1160" s="383" t="s">
        <v>2331</v>
      </c>
    </row>
    <row r="1161" spans="1:5" s="11" customFormat="1" ht="24" customHeight="1">
      <c r="A1161" s="381">
        <v>95269</v>
      </c>
      <c r="B1161" s="382" t="s">
        <v>3073</v>
      </c>
      <c r="C1161" s="383" t="s">
        <v>464</v>
      </c>
      <c r="D1161" s="384">
        <v>9.18</v>
      </c>
      <c r="E1161" s="383" t="s">
        <v>2331</v>
      </c>
    </row>
    <row r="1162" spans="1:5" s="11" customFormat="1" ht="24" customHeight="1">
      <c r="A1162" s="381">
        <v>95272</v>
      </c>
      <c r="B1162" s="382" t="s">
        <v>3074</v>
      </c>
      <c r="C1162" s="383" t="s">
        <v>464</v>
      </c>
      <c r="D1162" s="384">
        <v>0.45</v>
      </c>
      <c r="E1162" s="383" t="s">
        <v>2331</v>
      </c>
    </row>
    <row r="1163" spans="1:5" s="11" customFormat="1" ht="24" customHeight="1">
      <c r="A1163" s="381">
        <v>95273</v>
      </c>
      <c r="B1163" s="382" t="s">
        <v>3075</v>
      </c>
      <c r="C1163" s="383" t="s">
        <v>464</v>
      </c>
      <c r="D1163" s="384">
        <v>0.05</v>
      </c>
      <c r="E1163" s="383" t="s">
        <v>2331</v>
      </c>
    </row>
    <row r="1164" spans="1:5" s="11" customFormat="1" ht="24" customHeight="1">
      <c r="A1164" s="381">
        <v>95274</v>
      </c>
      <c r="B1164" s="382" t="s">
        <v>3076</v>
      </c>
      <c r="C1164" s="383" t="s">
        <v>464</v>
      </c>
      <c r="D1164" s="384">
        <v>0.35</v>
      </c>
      <c r="E1164" s="383" t="s">
        <v>2331</v>
      </c>
    </row>
    <row r="1165" spans="1:5" s="11" customFormat="1" ht="24" customHeight="1">
      <c r="A1165" s="381">
        <v>95275</v>
      </c>
      <c r="B1165" s="382" t="s">
        <v>3077</v>
      </c>
      <c r="C1165" s="383" t="s">
        <v>464</v>
      </c>
      <c r="D1165" s="384">
        <v>1.87</v>
      </c>
      <c r="E1165" s="383" t="s">
        <v>2331</v>
      </c>
    </row>
    <row r="1166" spans="1:5" s="11" customFormat="1" ht="24" customHeight="1">
      <c r="A1166" s="381">
        <v>95278</v>
      </c>
      <c r="B1166" s="382" t="s">
        <v>3078</v>
      </c>
      <c r="C1166" s="383" t="s">
        <v>464</v>
      </c>
      <c r="D1166" s="384">
        <v>0.55000000000000004</v>
      </c>
      <c r="E1166" s="383" t="s">
        <v>2331</v>
      </c>
    </row>
    <row r="1167" spans="1:5" s="11" customFormat="1" ht="24" customHeight="1">
      <c r="A1167" s="381">
        <v>95279</v>
      </c>
      <c r="B1167" s="382" t="s">
        <v>3079</v>
      </c>
      <c r="C1167" s="383" t="s">
        <v>464</v>
      </c>
      <c r="D1167" s="384">
        <v>0.05</v>
      </c>
      <c r="E1167" s="383" t="s">
        <v>2331</v>
      </c>
    </row>
    <row r="1168" spans="1:5" s="11" customFormat="1" ht="24" customHeight="1">
      <c r="A1168" s="381">
        <v>95280</v>
      </c>
      <c r="B1168" s="382" t="s">
        <v>3080</v>
      </c>
      <c r="C1168" s="383" t="s">
        <v>464</v>
      </c>
      <c r="D1168" s="384">
        <v>0.54</v>
      </c>
      <c r="E1168" s="383" t="s">
        <v>2331</v>
      </c>
    </row>
    <row r="1169" spans="1:5" s="11" customFormat="1" ht="24" customHeight="1">
      <c r="A1169" s="381">
        <v>95281</v>
      </c>
      <c r="B1169" s="382" t="s">
        <v>3081</v>
      </c>
      <c r="C1169" s="383" t="s">
        <v>464</v>
      </c>
      <c r="D1169" s="384">
        <v>9.18</v>
      </c>
      <c r="E1169" s="383" t="s">
        <v>2331</v>
      </c>
    </row>
    <row r="1170" spans="1:5" s="11" customFormat="1" ht="36" customHeight="1">
      <c r="A1170" s="381">
        <v>95617</v>
      </c>
      <c r="B1170" s="382" t="s">
        <v>3082</v>
      </c>
      <c r="C1170" s="383" t="s">
        <v>464</v>
      </c>
      <c r="D1170" s="384">
        <v>1.04</v>
      </c>
      <c r="E1170" s="383" t="s">
        <v>2331</v>
      </c>
    </row>
    <row r="1171" spans="1:5" s="11" customFormat="1" ht="24" customHeight="1">
      <c r="A1171" s="381">
        <v>95618</v>
      </c>
      <c r="B1171" s="382" t="s">
        <v>3083</v>
      </c>
      <c r="C1171" s="383" t="s">
        <v>464</v>
      </c>
      <c r="D1171" s="384">
        <v>0.12</v>
      </c>
      <c r="E1171" s="383" t="s">
        <v>2331</v>
      </c>
    </row>
    <row r="1172" spans="1:5" s="11" customFormat="1" ht="36" customHeight="1">
      <c r="A1172" s="381">
        <v>95619</v>
      </c>
      <c r="B1172" s="382" t="s">
        <v>3084</v>
      </c>
      <c r="C1172" s="383" t="s">
        <v>464</v>
      </c>
      <c r="D1172" s="384">
        <v>1.31</v>
      </c>
      <c r="E1172" s="383" t="s">
        <v>2331</v>
      </c>
    </row>
    <row r="1173" spans="1:5" s="11" customFormat="1" ht="24" customHeight="1">
      <c r="A1173" s="381">
        <v>95627</v>
      </c>
      <c r="B1173" s="382" t="s">
        <v>3085</v>
      </c>
      <c r="C1173" s="383" t="s">
        <v>464</v>
      </c>
      <c r="D1173" s="384">
        <v>44.69</v>
      </c>
      <c r="E1173" s="383" t="s">
        <v>2331</v>
      </c>
    </row>
    <row r="1174" spans="1:5" s="11" customFormat="1" ht="24" customHeight="1">
      <c r="A1174" s="381">
        <v>95628</v>
      </c>
      <c r="B1174" s="382" t="s">
        <v>3086</v>
      </c>
      <c r="C1174" s="383" t="s">
        <v>464</v>
      </c>
      <c r="D1174" s="384">
        <v>6.2</v>
      </c>
      <c r="E1174" s="383" t="s">
        <v>2331</v>
      </c>
    </row>
    <row r="1175" spans="1:5" s="11" customFormat="1" ht="24" customHeight="1">
      <c r="A1175" s="381">
        <v>95629</v>
      </c>
      <c r="B1175" s="382" t="s">
        <v>3087</v>
      </c>
      <c r="C1175" s="383" t="s">
        <v>464</v>
      </c>
      <c r="D1175" s="384">
        <v>55.93</v>
      </c>
      <c r="E1175" s="383" t="s">
        <v>2331</v>
      </c>
    </row>
    <row r="1176" spans="1:5" s="11" customFormat="1" ht="36" customHeight="1">
      <c r="A1176" s="381">
        <v>95630</v>
      </c>
      <c r="B1176" s="382" t="s">
        <v>3088</v>
      </c>
      <c r="C1176" s="383" t="s">
        <v>464</v>
      </c>
      <c r="D1176" s="384">
        <v>112.94</v>
      </c>
      <c r="E1176" s="383" t="s">
        <v>2331</v>
      </c>
    </row>
    <row r="1177" spans="1:5" s="11" customFormat="1" ht="24" customHeight="1">
      <c r="A1177" s="381">
        <v>95698</v>
      </c>
      <c r="B1177" s="382" t="s">
        <v>3089</v>
      </c>
      <c r="C1177" s="383" t="s">
        <v>464</v>
      </c>
      <c r="D1177" s="384">
        <v>4.24</v>
      </c>
      <c r="E1177" s="383" t="s">
        <v>2331</v>
      </c>
    </row>
    <row r="1178" spans="1:5" s="11" customFormat="1" ht="24" customHeight="1">
      <c r="A1178" s="381">
        <v>95699</v>
      </c>
      <c r="B1178" s="382" t="s">
        <v>3090</v>
      </c>
      <c r="C1178" s="383" t="s">
        <v>464</v>
      </c>
      <c r="D1178" s="384">
        <v>0.5</v>
      </c>
      <c r="E1178" s="383" t="s">
        <v>2331</v>
      </c>
    </row>
    <row r="1179" spans="1:5" s="11" customFormat="1" ht="24" customHeight="1">
      <c r="A1179" s="381">
        <v>95700</v>
      </c>
      <c r="B1179" s="382" t="s">
        <v>3091</v>
      </c>
      <c r="C1179" s="383" t="s">
        <v>464</v>
      </c>
      <c r="D1179" s="384">
        <v>5.31</v>
      </c>
      <c r="E1179" s="383" t="s">
        <v>2331</v>
      </c>
    </row>
    <row r="1180" spans="1:5" s="11" customFormat="1" ht="24" customHeight="1">
      <c r="A1180" s="381">
        <v>95701</v>
      </c>
      <c r="B1180" s="382" t="s">
        <v>3092</v>
      </c>
      <c r="C1180" s="383" t="s">
        <v>464</v>
      </c>
      <c r="D1180" s="384">
        <v>2.31</v>
      </c>
      <c r="E1180" s="383" t="s">
        <v>2331</v>
      </c>
    </row>
    <row r="1181" spans="1:5" s="11" customFormat="1" ht="24" customHeight="1">
      <c r="A1181" s="381">
        <v>95704</v>
      </c>
      <c r="B1181" s="382" t="s">
        <v>2441</v>
      </c>
      <c r="C1181" s="383" t="s">
        <v>464</v>
      </c>
      <c r="D1181" s="384">
        <v>46.43</v>
      </c>
      <c r="E1181" s="383" t="s">
        <v>2331</v>
      </c>
    </row>
    <row r="1182" spans="1:5" s="11" customFormat="1" ht="24" customHeight="1">
      <c r="A1182" s="381">
        <v>95705</v>
      </c>
      <c r="B1182" s="382" t="s">
        <v>2441</v>
      </c>
      <c r="C1182" s="383" t="s">
        <v>464</v>
      </c>
      <c r="D1182" s="384">
        <v>6.36</v>
      </c>
      <c r="E1182" s="383" t="s">
        <v>2331</v>
      </c>
    </row>
    <row r="1183" spans="1:5" s="11" customFormat="1" ht="24" customHeight="1">
      <c r="A1183" s="381">
        <v>95706</v>
      </c>
      <c r="B1183" s="382" t="s">
        <v>2441</v>
      </c>
      <c r="C1183" s="383" t="s">
        <v>464</v>
      </c>
      <c r="D1183" s="384">
        <v>58.11</v>
      </c>
      <c r="E1183" s="383" t="s">
        <v>2331</v>
      </c>
    </row>
    <row r="1184" spans="1:5" s="11" customFormat="1" ht="24" customHeight="1">
      <c r="A1184" s="381">
        <v>95707</v>
      </c>
      <c r="B1184" s="382" t="s">
        <v>2441</v>
      </c>
      <c r="C1184" s="383" t="s">
        <v>464</v>
      </c>
      <c r="D1184" s="384">
        <v>3.03</v>
      </c>
      <c r="E1184" s="383" t="s">
        <v>2331</v>
      </c>
    </row>
    <row r="1185" spans="1:5" s="11" customFormat="1" ht="36" customHeight="1">
      <c r="A1185" s="381">
        <v>95710</v>
      </c>
      <c r="B1185" s="382" t="s">
        <v>3093</v>
      </c>
      <c r="C1185" s="383" t="s">
        <v>464</v>
      </c>
      <c r="D1185" s="384">
        <v>55.81</v>
      </c>
      <c r="E1185" s="383" t="s">
        <v>2331</v>
      </c>
    </row>
    <row r="1186" spans="1:5" s="11" customFormat="1" ht="36" customHeight="1">
      <c r="A1186" s="381">
        <v>95711</v>
      </c>
      <c r="B1186" s="382" t="s">
        <v>3094</v>
      </c>
      <c r="C1186" s="383" t="s">
        <v>464</v>
      </c>
      <c r="D1186" s="384">
        <v>7.57</v>
      </c>
      <c r="E1186" s="383" t="s">
        <v>2331</v>
      </c>
    </row>
    <row r="1187" spans="1:5" s="11" customFormat="1" ht="36" customHeight="1">
      <c r="A1187" s="381">
        <v>95712</v>
      </c>
      <c r="B1187" s="382" t="s">
        <v>3095</v>
      </c>
      <c r="C1187" s="383" t="s">
        <v>464</v>
      </c>
      <c r="D1187" s="384">
        <v>69.760000000000005</v>
      </c>
      <c r="E1187" s="383" t="s">
        <v>2331</v>
      </c>
    </row>
    <row r="1188" spans="1:5" s="11" customFormat="1" ht="36" customHeight="1">
      <c r="A1188" s="381">
        <v>95713</v>
      </c>
      <c r="B1188" s="382" t="s">
        <v>3096</v>
      </c>
      <c r="C1188" s="383" t="s">
        <v>464</v>
      </c>
      <c r="D1188" s="384">
        <v>113.77</v>
      </c>
      <c r="E1188" s="383" t="s">
        <v>2331</v>
      </c>
    </row>
    <row r="1189" spans="1:5" s="11" customFormat="1" ht="36" customHeight="1">
      <c r="A1189" s="381">
        <v>95716</v>
      </c>
      <c r="B1189" s="382" t="s">
        <v>3097</v>
      </c>
      <c r="C1189" s="383" t="s">
        <v>464</v>
      </c>
      <c r="D1189" s="384">
        <v>53.72</v>
      </c>
      <c r="E1189" s="383" t="s">
        <v>2331</v>
      </c>
    </row>
    <row r="1190" spans="1:5" s="11" customFormat="1" ht="36" customHeight="1">
      <c r="A1190" s="381">
        <v>95717</v>
      </c>
      <c r="B1190" s="382" t="s">
        <v>3098</v>
      </c>
      <c r="C1190" s="383" t="s">
        <v>464</v>
      </c>
      <c r="D1190" s="384">
        <v>7.29</v>
      </c>
      <c r="E1190" s="383" t="s">
        <v>2331</v>
      </c>
    </row>
    <row r="1191" spans="1:5" s="11" customFormat="1" ht="36" customHeight="1">
      <c r="A1191" s="381">
        <v>95718</v>
      </c>
      <c r="B1191" s="382" t="s">
        <v>3099</v>
      </c>
      <c r="C1191" s="383" t="s">
        <v>464</v>
      </c>
      <c r="D1191" s="384">
        <v>67.16</v>
      </c>
      <c r="E1191" s="383" t="s">
        <v>2331</v>
      </c>
    </row>
    <row r="1192" spans="1:5" s="11" customFormat="1" ht="48" customHeight="1">
      <c r="A1192" s="381">
        <v>95719</v>
      </c>
      <c r="B1192" s="382" t="s">
        <v>3100</v>
      </c>
      <c r="C1192" s="383" t="s">
        <v>464</v>
      </c>
      <c r="D1192" s="384">
        <v>113.77</v>
      </c>
      <c r="E1192" s="383" t="s">
        <v>2331</v>
      </c>
    </row>
    <row r="1193" spans="1:5" s="11" customFormat="1" ht="24" customHeight="1">
      <c r="A1193" s="381">
        <v>95869</v>
      </c>
      <c r="B1193" s="382" t="s">
        <v>3101</v>
      </c>
      <c r="C1193" s="383" t="s">
        <v>464</v>
      </c>
      <c r="D1193" s="384">
        <v>1.53</v>
      </c>
      <c r="E1193" s="383" t="s">
        <v>2331</v>
      </c>
    </row>
    <row r="1194" spans="1:5" s="11" customFormat="1" ht="24" customHeight="1">
      <c r="A1194" s="381">
        <v>95870</v>
      </c>
      <c r="B1194" s="382" t="s">
        <v>3102</v>
      </c>
      <c r="C1194" s="383" t="s">
        <v>464</v>
      </c>
      <c r="D1194" s="384">
        <v>7.62</v>
      </c>
      <c r="E1194" s="383" t="s">
        <v>2331</v>
      </c>
    </row>
    <row r="1195" spans="1:5" s="11" customFormat="1" ht="24" customHeight="1">
      <c r="A1195" s="381">
        <v>95871</v>
      </c>
      <c r="B1195" s="382" t="s">
        <v>3103</v>
      </c>
      <c r="C1195" s="383" t="s">
        <v>464</v>
      </c>
      <c r="D1195" s="384">
        <v>345.49</v>
      </c>
      <c r="E1195" s="383" t="s">
        <v>2331</v>
      </c>
    </row>
    <row r="1196" spans="1:5" s="11" customFormat="1" ht="24" customHeight="1">
      <c r="A1196" s="381">
        <v>95874</v>
      </c>
      <c r="B1196" s="382" t="s">
        <v>3104</v>
      </c>
      <c r="C1196" s="383" t="s">
        <v>464</v>
      </c>
      <c r="D1196" s="384">
        <v>8.5399999999999991</v>
      </c>
      <c r="E1196" s="383" t="s">
        <v>2331</v>
      </c>
    </row>
    <row r="1197" spans="1:5" s="11" customFormat="1" ht="24" customHeight="1">
      <c r="A1197" s="381">
        <v>96008</v>
      </c>
      <c r="B1197" s="382" t="s">
        <v>3105</v>
      </c>
      <c r="C1197" s="383" t="s">
        <v>464</v>
      </c>
      <c r="D1197" s="384">
        <v>23.63</v>
      </c>
      <c r="E1197" s="383" t="s">
        <v>2331</v>
      </c>
    </row>
    <row r="1198" spans="1:5" s="11" customFormat="1" ht="24" customHeight="1">
      <c r="A1198" s="381">
        <v>96009</v>
      </c>
      <c r="B1198" s="382" t="s">
        <v>3106</v>
      </c>
      <c r="C1198" s="383" t="s">
        <v>464</v>
      </c>
      <c r="D1198" s="384">
        <v>3.28</v>
      </c>
      <c r="E1198" s="383" t="s">
        <v>2331</v>
      </c>
    </row>
    <row r="1199" spans="1:5" s="11" customFormat="1" ht="24" customHeight="1">
      <c r="A1199" s="381">
        <v>96011</v>
      </c>
      <c r="B1199" s="382" t="s">
        <v>3107</v>
      </c>
      <c r="C1199" s="383" t="s">
        <v>464</v>
      </c>
      <c r="D1199" s="384">
        <v>25.84</v>
      </c>
      <c r="E1199" s="383" t="s">
        <v>2331</v>
      </c>
    </row>
    <row r="1200" spans="1:5" s="11" customFormat="1" ht="24" customHeight="1">
      <c r="A1200" s="381">
        <v>96012</v>
      </c>
      <c r="B1200" s="382" t="s">
        <v>3108</v>
      </c>
      <c r="C1200" s="383" t="s">
        <v>464</v>
      </c>
      <c r="D1200" s="384">
        <v>122.33</v>
      </c>
      <c r="E1200" s="383" t="s">
        <v>2331</v>
      </c>
    </row>
    <row r="1201" spans="1:5" s="11" customFormat="1" ht="24" customHeight="1">
      <c r="A1201" s="381">
        <v>96015</v>
      </c>
      <c r="B1201" s="382" t="s">
        <v>3109</v>
      </c>
      <c r="C1201" s="383" t="s">
        <v>464</v>
      </c>
      <c r="D1201" s="384">
        <v>23.37</v>
      </c>
      <c r="E1201" s="383" t="s">
        <v>2331</v>
      </c>
    </row>
    <row r="1202" spans="1:5" s="11" customFormat="1" ht="24" customHeight="1">
      <c r="A1202" s="381">
        <v>96016</v>
      </c>
      <c r="B1202" s="382" t="s">
        <v>3110</v>
      </c>
      <c r="C1202" s="383" t="s">
        <v>464</v>
      </c>
      <c r="D1202" s="384">
        <v>3.24</v>
      </c>
      <c r="E1202" s="383" t="s">
        <v>2331</v>
      </c>
    </row>
    <row r="1203" spans="1:5" s="11" customFormat="1" ht="24" customHeight="1">
      <c r="A1203" s="381">
        <v>96018</v>
      </c>
      <c r="B1203" s="382" t="s">
        <v>3111</v>
      </c>
      <c r="C1203" s="383" t="s">
        <v>464</v>
      </c>
      <c r="D1203" s="384">
        <v>25.56</v>
      </c>
      <c r="E1203" s="383" t="s">
        <v>2331</v>
      </c>
    </row>
    <row r="1204" spans="1:5" s="11" customFormat="1" ht="24" customHeight="1">
      <c r="A1204" s="381">
        <v>96019</v>
      </c>
      <c r="B1204" s="382" t="s">
        <v>3112</v>
      </c>
      <c r="C1204" s="383" t="s">
        <v>464</v>
      </c>
      <c r="D1204" s="384">
        <v>122.33</v>
      </c>
      <c r="E1204" s="383" t="s">
        <v>2331</v>
      </c>
    </row>
    <row r="1205" spans="1:5" s="11" customFormat="1" ht="24" customHeight="1">
      <c r="A1205" s="381">
        <v>96023</v>
      </c>
      <c r="B1205" s="382" t="s">
        <v>3113</v>
      </c>
      <c r="C1205" s="383" t="s">
        <v>464</v>
      </c>
      <c r="D1205" s="384">
        <v>18.27</v>
      </c>
      <c r="E1205" s="383" t="s">
        <v>2331</v>
      </c>
    </row>
    <row r="1206" spans="1:5" s="11" customFormat="1" ht="24" customHeight="1">
      <c r="A1206" s="381">
        <v>96024</v>
      </c>
      <c r="B1206" s="382" t="s">
        <v>3114</v>
      </c>
      <c r="C1206" s="383" t="s">
        <v>464</v>
      </c>
      <c r="D1206" s="384">
        <v>2.5299999999999998</v>
      </c>
      <c r="E1206" s="383" t="s">
        <v>2331</v>
      </c>
    </row>
    <row r="1207" spans="1:5" s="11" customFormat="1" ht="24" customHeight="1">
      <c r="A1207" s="381">
        <v>96026</v>
      </c>
      <c r="B1207" s="382" t="s">
        <v>3115</v>
      </c>
      <c r="C1207" s="383" t="s">
        <v>464</v>
      </c>
      <c r="D1207" s="384">
        <v>19.98</v>
      </c>
      <c r="E1207" s="383" t="s">
        <v>2331</v>
      </c>
    </row>
    <row r="1208" spans="1:5" s="11" customFormat="1" ht="24" customHeight="1">
      <c r="A1208" s="381">
        <v>96027</v>
      </c>
      <c r="B1208" s="382" t="s">
        <v>3116</v>
      </c>
      <c r="C1208" s="383" t="s">
        <v>464</v>
      </c>
      <c r="D1208" s="384">
        <v>85.23</v>
      </c>
      <c r="E1208" s="383" t="s">
        <v>2331</v>
      </c>
    </row>
    <row r="1209" spans="1:5" s="11" customFormat="1" ht="24" customHeight="1">
      <c r="A1209" s="381">
        <v>96030</v>
      </c>
      <c r="B1209" s="382" t="s">
        <v>3117</v>
      </c>
      <c r="C1209" s="383" t="s">
        <v>464</v>
      </c>
      <c r="D1209" s="384">
        <v>30.7</v>
      </c>
      <c r="E1209" s="383" t="s">
        <v>2331</v>
      </c>
    </row>
    <row r="1210" spans="1:5" s="11" customFormat="1" ht="24" customHeight="1">
      <c r="A1210" s="381">
        <v>96031</v>
      </c>
      <c r="B1210" s="382" t="s">
        <v>3118</v>
      </c>
      <c r="C1210" s="383" t="s">
        <v>464</v>
      </c>
      <c r="D1210" s="384">
        <v>5.84</v>
      </c>
      <c r="E1210" s="383" t="s">
        <v>2331</v>
      </c>
    </row>
    <row r="1211" spans="1:5" s="11" customFormat="1" ht="36" customHeight="1">
      <c r="A1211" s="381">
        <v>96032</v>
      </c>
      <c r="B1211" s="382" t="s">
        <v>3119</v>
      </c>
      <c r="C1211" s="383" t="s">
        <v>464</v>
      </c>
      <c r="D1211" s="384">
        <v>4.62</v>
      </c>
      <c r="E1211" s="383" t="s">
        <v>2331</v>
      </c>
    </row>
    <row r="1212" spans="1:5" s="11" customFormat="1" ht="24" customHeight="1">
      <c r="A1212" s="381">
        <v>96033</v>
      </c>
      <c r="B1212" s="382" t="s">
        <v>3120</v>
      </c>
      <c r="C1212" s="383" t="s">
        <v>464</v>
      </c>
      <c r="D1212" s="384">
        <v>52.2</v>
      </c>
      <c r="E1212" s="383" t="s">
        <v>2331</v>
      </c>
    </row>
    <row r="1213" spans="1:5" s="11" customFormat="1" ht="36" customHeight="1">
      <c r="A1213" s="381">
        <v>96034</v>
      </c>
      <c r="B1213" s="382" t="s">
        <v>3121</v>
      </c>
      <c r="C1213" s="383" t="s">
        <v>464</v>
      </c>
      <c r="D1213" s="384">
        <v>179.4</v>
      </c>
      <c r="E1213" s="383" t="s">
        <v>2331</v>
      </c>
    </row>
    <row r="1214" spans="1:5" s="11" customFormat="1" ht="24" customHeight="1">
      <c r="A1214" s="381">
        <v>96053</v>
      </c>
      <c r="B1214" s="382" t="s">
        <v>3122</v>
      </c>
      <c r="C1214" s="383" t="s">
        <v>464</v>
      </c>
      <c r="D1214" s="384">
        <v>18.53</v>
      </c>
      <c r="E1214" s="383" t="s">
        <v>2331</v>
      </c>
    </row>
    <row r="1215" spans="1:5" s="11" customFormat="1" ht="24" customHeight="1">
      <c r="A1215" s="381">
        <v>96054</v>
      </c>
      <c r="B1215" s="382" t="s">
        <v>3123</v>
      </c>
      <c r="C1215" s="383" t="s">
        <v>464</v>
      </c>
      <c r="D1215" s="384">
        <v>26.41</v>
      </c>
      <c r="E1215" s="383" t="s">
        <v>2331</v>
      </c>
    </row>
    <row r="1216" spans="1:5" s="11" customFormat="1" ht="24" customHeight="1">
      <c r="A1216" s="381">
        <v>96055</v>
      </c>
      <c r="B1216" s="382" t="s">
        <v>3124</v>
      </c>
      <c r="C1216" s="383" t="s">
        <v>464</v>
      </c>
      <c r="D1216" s="384">
        <v>2.57</v>
      </c>
      <c r="E1216" s="383" t="s">
        <v>2331</v>
      </c>
    </row>
    <row r="1217" spans="1:5" s="11" customFormat="1" ht="24" customHeight="1">
      <c r="A1217" s="381">
        <v>96056</v>
      </c>
      <c r="B1217" s="382" t="s">
        <v>3125</v>
      </c>
      <c r="C1217" s="383" t="s">
        <v>464</v>
      </c>
      <c r="D1217" s="384">
        <v>20.260000000000002</v>
      </c>
      <c r="E1217" s="383" t="s">
        <v>2331</v>
      </c>
    </row>
    <row r="1218" spans="1:5" s="11" customFormat="1" ht="24" customHeight="1">
      <c r="A1218" s="381">
        <v>96057</v>
      </c>
      <c r="B1218" s="382" t="s">
        <v>3126</v>
      </c>
      <c r="C1218" s="383" t="s">
        <v>464</v>
      </c>
      <c r="D1218" s="384">
        <v>85.23</v>
      </c>
      <c r="E1218" s="383" t="s">
        <v>2331</v>
      </c>
    </row>
    <row r="1219" spans="1:5" s="11" customFormat="1" ht="24" customHeight="1">
      <c r="A1219" s="381">
        <v>96060</v>
      </c>
      <c r="B1219" s="382" t="s">
        <v>3127</v>
      </c>
      <c r="C1219" s="383" t="s">
        <v>464</v>
      </c>
      <c r="D1219" s="384">
        <v>2.66</v>
      </c>
      <c r="E1219" s="383" t="s">
        <v>2331</v>
      </c>
    </row>
    <row r="1220" spans="1:5" s="11" customFormat="1" ht="24" customHeight="1">
      <c r="A1220" s="381">
        <v>96061</v>
      </c>
      <c r="B1220" s="382" t="s">
        <v>3128</v>
      </c>
      <c r="C1220" s="383" t="s">
        <v>464</v>
      </c>
      <c r="D1220" s="384">
        <v>33.01</v>
      </c>
      <c r="E1220" s="383" t="s">
        <v>2331</v>
      </c>
    </row>
    <row r="1221" spans="1:5" s="11" customFormat="1" ht="24" customHeight="1">
      <c r="A1221" s="381">
        <v>96062</v>
      </c>
      <c r="B1221" s="382" t="s">
        <v>3129</v>
      </c>
      <c r="C1221" s="383" t="s">
        <v>464</v>
      </c>
      <c r="D1221" s="384">
        <v>50.41</v>
      </c>
      <c r="E1221" s="383" t="s">
        <v>2331</v>
      </c>
    </row>
    <row r="1222" spans="1:5" s="11" customFormat="1" ht="24" customHeight="1">
      <c r="A1222" s="381">
        <v>96241</v>
      </c>
      <c r="B1222" s="382" t="s">
        <v>3130</v>
      </c>
      <c r="C1222" s="383" t="s">
        <v>464</v>
      </c>
      <c r="D1222" s="384">
        <v>20.82</v>
      </c>
      <c r="E1222" s="383" t="s">
        <v>2331</v>
      </c>
    </row>
    <row r="1223" spans="1:5" s="11" customFormat="1" ht="24" customHeight="1">
      <c r="A1223" s="381">
        <v>96242</v>
      </c>
      <c r="B1223" s="382" t="s">
        <v>3131</v>
      </c>
      <c r="C1223" s="383" t="s">
        <v>464</v>
      </c>
      <c r="D1223" s="384">
        <v>2.82</v>
      </c>
      <c r="E1223" s="383" t="s">
        <v>2331</v>
      </c>
    </row>
    <row r="1224" spans="1:5" s="11" customFormat="1" ht="24" customHeight="1">
      <c r="A1224" s="381">
        <v>96243</v>
      </c>
      <c r="B1224" s="382" t="s">
        <v>3132</v>
      </c>
      <c r="C1224" s="383" t="s">
        <v>464</v>
      </c>
      <c r="D1224" s="384">
        <v>26.03</v>
      </c>
      <c r="E1224" s="383" t="s">
        <v>2331</v>
      </c>
    </row>
    <row r="1225" spans="1:5" s="11" customFormat="1" ht="24" customHeight="1">
      <c r="A1225" s="381">
        <v>96244</v>
      </c>
      <c r="B1225" s="382" t="s">
        <v>3133</v>
      </c>
      <c r="C1225" s="383" t="s">
        <v>464</v>
      </c>
      <c r="D1225" s="384">
        <v>22.02</v>
      </c>
      <c r="E1225" s="383" t="s">
        <v>2331</v>
      </c>
    </row>
    <row r="1226" spans="1:5" s="11" customFormat="1" ht="24" customHeight="1">
      <c r="A1226" s="381">
        <v>96301</v>
      </c>
      <c r="B1226" s="382" t="s">
        <v>3134</v>
      </c>
      <c r="C1226" s="383" t="s">
        <v>464</v>
      </c>
      <c r="D1226" s="384">
        <v>62.14</v>
      </c>
      <c r="E1226" s="383" t="s">
        <v>2331</v>
      </c>
    </row>
    <row r="1227" spans="1:5" s="11" customFormat="1" ht="36" customHeight="1">
      <c r="A1227" s="381">
        <v>96457</v>
      </c>
      <c r="B1227" s="382" t="s">
        <v>3135</v>
      </c>
      <c r="C1227" s="383" t="s">
        <v>464</v>
      </c>
      <c r="D1227" s="384">
        <v>80.77</v>
      </c>
      <c r="E1227" s="383" t="s">
        <v>2331</v>
      </c>
    </row>
    <row r="1228" spans="1:5" s="11" customFormat="1" ht="36" customHeight="1">
      <c r="A1228" s="381">
        <v>96458</v>
      </c>
      <c r="B1228" s="382" t="s">
        <v>3136</v>
      </c>
      <c r="C1228" s="383" t="s">
        <v>464</v>
      </c>
      <c r="D1228" s="384">
        <v>62.03</v>
      </c>
      <c r="E1228" s="383" t="s">
        <v>2331</v>
      </c>
    </row>
    <row r="1229" spans="1:5" s="11" customFormat="1" ht="36" customHeight="1">
      <c r="A1229" s="381">
        <v>96459</v>
      </c>
      <c r="B1229" s="382" t="s">
        <v>3137</v>
      </c>
      <c r="C1229" s="383" t="s">
        <v>464</v>
      </c>
      <c r="D1229" s="384">
        <v>6.88</v>
      </c>
      <c r="E1229" s="383" t="s">
        <v>2331</v>
      </c>
    </row>
    <row r="1230" spans="1:5" s="11" customFormat="1" ht="36" customHeight="1">
      <c r="A1230" s="381">
        <v>96460</v>
      </c>
      <c r="B1230" s="382" t="s">
        <v>3138</v>
      </c>
      <c r="C1230" s="383" t="s">
        <v>464</v>
      </c>
      <c r="D1230" s="384">
        <v>49.57</v>
      </c>
      <c r="E1230" s="383" t="s">
        <v>2331</v>
      </c>
    </row>
    <row r="1231" spans="1:5" s="11" customFormat="1" ht="36" customHeight="1">
      <c r="A1231" s="381">
        <v>98760</v>
      </c>
      <c r="B1231" s="382" t="s">
        <v>3139</v>
      </c>
      <c r="C1231" s="383" t="s">
        <v>464</v>
      </c>
      <c r="D1231" s="384">
        <v>0.08</v>
      </c>
      <c r="E1231" s="383" t="s">
        <v>2331</v>
      </c>
    </row>
    <row r="1232" spans="1:5" s="11" customFormat="1" ht="24" customHeight="1">
      <c r="A1232" s="381">
        <v>98761</v>
      </c>
      <c r="B1232" s="382" t="s">
        <v>3140</v>
      </c>
      <c r="C1232" s="383" t="s">
        <v>464</v>
      </c>
      <c r="D1232" s="384">
        <v>0.01</v>
      </c>
      <c r="E1232" s="383" t="s">
        <v>2331</v>
      </c>
    </row>
    <row r="1233" spans="1:5" s="11" customFormat="1" ht="36" customHeight="1">
      <c r="A1233" s="381">
        <v>98762</v>
      </c>
      <c r="B1233" s="382" t="s">
        <v>3141</v>
      </c>
      <c r="C1233" s="383" t="s">
        <v>464</v>
      </c>
      <c r="D1233" s="384">
        <v>0.11</v>
      </c>
      <c r="E1233" s="383" t="s">
        <v>2331</v>
      </c>
    </row>
    <row r="1234" spans="1:5" s="11" customFormat="1" ht="36" customHeight="1">
      <c r="A1234" s="381">
        <v>98763</v>
      </c>
      <c r="B1234" s="382" t="s">
        <v>3142</v>
      </c>
      <c r="C1234" s="383" t="s">
        <v>464</v>
      </c>
      <c r="D1234" s="384">
        <v>3.39</v>
      </c>
      <c r="E1234" s="383" t="s">
        <v>2331</v>
      </c>
    </row>
    <row r="1235" spans="1:5" s="11" customFormat="1" ht="36" customHeight="1">
      <c r="A1235" s="381">
        <v>99829</v>
      </c>
      <c r="B1235" s="382" t="s">
        <v>3143</v>
      </c>
      <c r="C1235" s="383" t="s">
        <v>464</v>
      </c>
      <c r="D1235" s="384">
        <v>0.19</v>
      </c>
      <c r="E1235" s="383" t="s">
        <v>2331</v>
      </c>
    </row>
    <row r="1236" spans="1:5" s="11" customFormat="1" ht="36" customHeight="1">
      <c r="A1236" s="381">
        <v>99830</v>
      </c>
      <c r="B1236" s="382" t="s">
        <v>3144</v>
      </c>
      <c r="C1236" s="383" t="s">
        <v>464</v>
      </c>
      <c r="D1236" s="384">
        <v>0.02</v>
      </c>
      <c r="E1236" s="383" t="s">
        <v>2331</v>
      </c>
    </row>
    <row r="1237" spans="1:5" s="11" customFormat="1" ht="36" customHeight="1">
      <c r="A1237" s="381">
        <v>99831</v>
      </c>
      <c r="B1237" s="382" t="s">
        <v>3145</v>
      </c>
      <c r="C1237" s="383" t="s">
        <v>464</v>
      </c>
      <c r="D1237" s="384">
        <v>0.24</v>
      </c>
      <c r="E1237" s="383" t="s">
        <v>2331</v>
      </c>
    </row>
    <row r="1238" spans="1:5" s="11" customFormat="1" ht="36" customHeight="1">
      <c r="A1238" s="381">
        <v>99832</v>
      </c>
      <c r="B1238" s="382" t="s">
        <v>3146</v>
      </c>
      <c r="C1238" s="383" t="s">
        <v>464</v>
      </c>
      <c r="D1238" s="384">
        <v>3.27</v>
      </c>
      <c r="E1238" s="383" t="s">
        <v>2331</v>
      </c>
    </row>
    <row r="1239" spans="1:5" s="11" customFormat="1" ht="24" customHeight="1">
      <c r="A1239" s="381">
        <v>100637</v>
      </c>
      <c r="B1239" s="382" t="s">
        <v>3147</v>
      </c>
      <c r="C1239" s="383" t="s">
        <v>464</v>
      </c>
      <c r="D1239" s="384">
        <v>130.22</v>
      </c>
      <c r="E1239" s="383" t="s">
        <v>2331</v>
      </c>
    </row>
    <row r="1240" spans="1:5" s="11" customFormat="1" ht="24" customHeight="1">
      <c r="A1240" s="381">
        <v>100638</v>
      </c>
      <c r="B1240" s="382" t="s">
        <v>3148</v>
      </c>
      <c r="C1240" s="383" t="s">
        <v>464</v>
      </c>
      <c r="D1240" s="384">
        <v>23.44</v>
      </c>
      <c r="E1240" s="383" t="s">
        <v>2331</v>
      </c>
    </row>
    <row r="1241" spans="1:5" s="11" customFormat="1" ht="24" customHeight="1">
      <c r="A1241" s="381">
        <v>100639</v>
      </c>
      <c r="B1241" s="382" t="s">
        <v>3149</v>
      </c>
      <c r="C1241" s="383" t="s">
        <v>464</v>
      </c>
      <c r="D1241" s="384">
        <v>209.34</v>
      </c>
      <c r="E1241" s="383" t="s">
        <v>2331</v>
      </c>
    </row>
    <row r="1242" spans="1:5" s="11" customFormat="1" ht="24" customHeight="1">
      <c r="A1242" s="381">
        <v>100640</v>
      </c>
      <c r="B1242" s="382" t="s">
        <v>3150</v>
      </c>
      <c r="C1242" s="383" t="s">
        <v>464</v>
      </c>
      <c r="D1242" s="384">
        <v>176.12</v>
      </c>
      <c r="E1242" s="383" t="s">
        <v>2331</v>
      </c>
    </row>
    <row r="1243" spans="1:5" s="11" customFormat="1" ht="24" customHeight="1">
      <c r="A1243" s="381">
        <v>100643</v>
      </c>
      <c r="B1243" s="382" t="s">
        <v>3151</v>
      </c>
      <c r="C1243" s="383" t="s">
        <v>464</v>
      </c>
      <c r="D1243" s="384">
        <v>342.88</v>
      </c>
      <c r="E1243" s="383" t="s">
        <v>2331</v>
      </c>
    </row>
    <row r="1244" spans="1:5" s="11" customFormat="1" ht="12" customHeight="1">
      <c r="A1244" s="381">
        <v>100644</v>
      </c>
      <c r="B1244" s="382" t="s">
        <v>3152</v>
      </c>
      <c r="C1244" s="383" t="s">
        <v>464</v>
      </c>
      <c r="D1244" s="384">
        <v>61.71</v>
      </c>
      <c r="E1244" s="383" t="s">
        <v>2331</v>
      </c>
    </row>
    <row r="1245" spans="1:5" s="11" customFormat="1" ht="24" customHeight="1">
      <c r="A1245" s="381">
        <v>100645</v>
      </c>
      <c r="B1245" s="382" t="s">
        <v>3153</v>
      </c>
      <c r="C1245" s="383" t="s">
        <v>464</v>
      </c>
      <c r="D1245" s="384">
        <v>551.17999999999995</v>
      </c>
      <c r="E1245" s="383" t="s">
        <v>2331</v>
      </c>
    </row>
    <row r="1246" spans="1:5" s="11" customFormat="1" ht="24" customHeight="1">
      <c r="A1246" s="381">
        <v>100646</v>
      </c>
      <c r="B1246" s="382" t="s">
        <v>3154</v>
      </c>
      <c r="C1246" s="383" t="s">
        <v>464</v>
      </c>
      <c r="D1246" s="384">
        <v>251.6</v>
      </c>
      <c r="E1246" s="383" t="s">
        <v>2331</v>
      </c>
    </row>
    <row r="1247" spans="1:5" s="11" customFormat="1" ht="24" customHeight="1">
      <c r="A1247" s="381">
        <v>102270</v>
      </c>
      <c r="B1247" s="382" t="s">
        <v>3155</v>
      </c>
      <c r="C1247" s="383" t="s">
        <v>464</v>
      </c>
      <c r="D1247" s="384">
        <v>0.63</v>
      </c>
      <c r="E1247" s="383" t="s">
        <v>2331</v>
      </c>
    </row>
    <row r="1248" spans="1:5" s="11" customFormat="1" ht="24" customHeight="1">
      <c r="A1248" s="381">
        <v>102271</v>
      </c>
      <c r="B1248" s="382" t="s">
        <v>3156</v>
      </c>
      <c r="C1248" s="383" t="s">
        <v>464</v>
      </c>
      <c r="D1248" s="384">
        <v>7.0000000000000007E-2</v>
      </c>
      <c r="E1248" s="383" t="s">
        <v>2331</v>
      </c>
    </row>
    <row r="1249" spans="1:5" s="11" customFormat="1" ht="24" customHeight="1">
      <c r="A1249" s="381">
        <v>102272</v>
      </c>
      <c r="B1249" s="382" t="s">
        <v>3157</v>
      </c>
      <c r="C1249" s="383" t="s">
        <v>464</v>
      </c>
      <c r="D1249" s="384">
        <v>0.78</v>
      </c>
      <c r="E1249" s="383" t="s">
        <v>2331</v>
      </c>
    </row>
    <row r="1250" spans="1:5" s="11" customFormat="1" ht="24" customHeight="1">
      <c r="A1250" s="381">
        <v>102273</v>
      </c>
      <c r="B1250" s="382" t="s">
        <v>3158</v>
      </c>
      <c r="C1250" s="383" t="s">
        <v>464</v>
      </c>
      <c r="D1250" s="384">
        <v>1.25</v>
      </c>
      <c r="E1250" s="383" t="s">
        <v>2331</v>
      </c>
    </row>
    <row r="1251" spans="1:5" s="11" customFormat="1" ht="24" customHeight="1">
      <c r="A1251" s="381">
        <v>102809</v>
      </c>
      <c r="B1251" s="382" t="s">
        <v>3159</v>
      </c>
      <c r="C1251" s="383" t="s">
        <v>464</v>
      </c>
      <c r="D1251" s="384">
        <v>18.93</v>
      </c>
      <c r="E1251" s="383" t="s">
        <v>2331</v>
      </c>
    </row>
    <row r="1252" spans="1:5" s="11" customFormat="1" ht="36" customHeight="1">
      <c r="A1252" s="381">
        <v>102815</v>
      </c>
      <c r="B1252" s="382" t="s">
        <v>3160</v>
      </c>
      <c r="C1252" s="383" t="s">
        <v>464</v>
      </c>
      <c r="D1252" s="384">
        <v>2.5099999999999998</v>
      </c>
      <c r="E1252" s="383" t="s">
        <v>2331</v>
      </c>
    </row>
    <row r="1253" spans="1:5" s="11" customFormat="1" ht="24" customHeight="1">
      <c r="A1253" s="381">
        <v>102826</v>
      </c>
      <c r="B1253" s="382" t="s">
        <v>3161</v>
      </c>
      <c r="C1253" s="383" t="s">
        <v>464</v>
      </c>
      <c r="D1253" s="384">
        <v>4.72</v>
      </c>
      <c r="E1253" s="383" t="s">
        <v>2331</v>
      </c>
    </row>
    <row r="1254" spans="1:5" s="11" customFormat="1" ht="36" customHeight="1">
      <c r="A1254" s="381">
        <v>102832</v>
      </c>
      <c r="B1254" s="382" t="s">
        <v>3162</v>
      </c>
      <c r="C1254" s="383" t="s">
        <v>464</v>
      </c>
      <c r="D1254" s="384">
        <v>6.29</v>
      </c>
      <c r="E1254" s="383" t="s">
        <v>2331</v>
      </c>
    </row>
    <row r="1255" spans="1:5" s="11" customFormat="1" ht="24" customHeight="1">
      <c r="A1255" s="381">
        <v>102843</v>
      </c>
      <c r="B1255" s="382" t="s">
        <v>3163</v>
      </c>
      <c r="C1255" s="383" t="s">
        <v>464</v>
      </c>
      <c r="D1255" s="384">
        <v>170.32</v>
      </c>
      <c r="E1255" s="383" t="s">
        <v>2331</v>
      </c>
    </row>
    <row r="1256" spans="1:5" s="11" customFormat="1" ht="24" customHeight="1">
      <c r="A1256" s="381">
        <v>102849</v>
      </c>
      <c r="B1256" s="382" t="s">
        <v>3164</v>
      </c>
      <c r="C1256" s="383" t="s">
        <v>464</v>
      </c>
      <c r="D1256" s="384">
        <v>83.27</v>
      </c>
      <c r="E1256" s="383" t="s">
        <v>2331</v>
      </c>
    </row>
    <row r="1257" spans="1:5" s="11" customFormat="1" ht="24" customHeight="1">
      <c r="A1257" s="381">
        <v>102855</v>
      </c>
      <c r="B1257" s="382" t="s">
        <v>3165</v>
      </c>
      <c r="C1257" s="383" t="s">
        <v>464</v>
      </c>
      <c r="D1257" s="384">
        <v>83.27</v>
      </c>
      <c r="E1257" s="383" t="s">
        <v>2331</v>
      </c>
    </row>
    <row r="1258" spans="1:5" s="11" customFormat="1" ht="24" customHeight="1">
      <c r="A1258" s="381">
        <v>102861</v>
      </c>
      <c r="B1258" s="382" t="s">
        <v>3166</v>
      </c>
      <c r="C1258" s="383" t="s">
        <v>464</v>
      </c>
      <c r="D1258" s="384">
        <v>0.92</v>
      </c>
      <c r="E1258" s="383" t="s">
        <v>2331</v>
      </c>
    </row>
    <row r="1259" spans="1:5" s="11" customFormat="1" ht="24" customHeight="1">
      <c r="A1259" s="381">
        <v>102867</v>
      </c>
      <c r="B1259" s="382" t="s">
        <v>3167</v>
      </c>
      <c r="C1259" s="383" t="s">
        <v>464</v>
      </c>
      <c r="D1259" s="384">
        <v>0.5</v>
      </c>
      <c r="E1259" s="383" t="s">
        <v>2331</v>
      </c>
    </row>
    <row r="1260" spans="1:5" s="11" customFormat="1" ht="36" customHeight="1">
      <c r="A1260" s="381">
        <v>102873</v>
      </c>
      <c r="B1260" s="382" t="s">
        <v>3168</v>
      </c>
      <c r="C1260" s="383" t="s">
        <v>464</v>
      </c>
      <c r="D1260" s="384">
        <v>151.32</v>
      </c>
      <c r="E1260" s="383" t="s">
        <v>2331</v>
      </c>
    </row>
    <row r="1261" spans="1:5" s="11" customFormat="1" ht="24" customHeight="1">
      <c r="A1261" s="381">
        <v>102879</v>
      </c>
      <c r="B1261" s="382" t="s">
        <v>3169</v>
      </c>
      <c r="C1261" s="383" t="s">
        <v>464</v>
      </c>
      <c r="D1261" s="384">
        <v>227.1</v>
      </c>
      <c r="E1261" s="383" t="s">
        <v>2331</v>
      </c>
    </row>
    <row r="1262" spans="1:5" s="11" customFormat="1" ht="12" customHeight="1">
      <c r="A1262" s="381">
        <v>102885</v>
      </c>
      <c r="B1262" s="382" t="s">
        <v>3170</v>
      </c>
      <c r="C1262" s="383" t="s">
        <v>464</v>
      </c>
      <c r="D1262" s="384">
        <v>0.94</v>
      </c>
      <c r="E1262" s="383" t="s">
        <v>2331</v>
      </c>
    </row>
    <row r="1263" spans="1:5" s="11" customFormat="1" ht="24" customHeight="1">
      <c r="A1263" s="381">
        <v>102891</v>
      </c>
      <c r="B1263" s="382" t="s">
        <v>3171</v>
      </c>
      <c r="C1263" s="383" t="s">
        <v>464</v>
      </c>
      <c r="D1263" s="384">
        <v>0.94</v>
      </c>
      <c r="E1263" s="383" t="s">
        <v>2331</v>
      </c>
    </row>
    <row r="1264" spans="1:5" s="11" customFormat="1" ht="36" customHeight="1">
      <c r="A1264" s="381">
        <v>102897</v>
      </c>
      <c r="B1264" s="382" t="s">
        <v>3172</v>
      </c>
      <c r="C1264" s="383" t="s">
        <v>464</v>
      </c>
      <c r="D1264" s="384">
        <v>113.77</v>
      </c>
      <c r="E1264" s="383" t="s">
        <v>2331</v>
      </c>
    </row>
    <row r="1265" spans="1:5" s="11" customFormat="1" ht="24" customHeight="1">
      <c r="A1265" s="381">
        <v>102903</v>
      </c>
      <c r="B1265" s="382" t="s">
        <v>3173</v>
      </c>
      <c r="C1265" s="383" t="s">
        <v>464</v>
      </c>
      <c r="D1265" s="384">
        <v>14.76</v>
      </c>
      <c r="E1265" s="383" t="s">
        <v>2331</v>
      </c>
    </row>
    <row r="1266" spans="1:5" s="11" customFormat="1" ht="12" customHeight="1">
      <c r="A1266" s="381">
        <v>102909</v>
      </c>
      <c r="B1266" s="382" t="s">
        <v>3174</v>
      </c>
      <c r="C1266" s="383" t="s">
        <v>464</v>
      </c>
      <c r="D1266" s="384">
        <v>72.33</v>
      </c>
      <c r="E1266" s="383" t="s">
        <v>2331</v>
      </c>
    </row>
    <row r="1267" spans="1:5" s="11" customFormat="1" ht="24" customHeight="1">
      <c r="A1267" s="381">
        <v>102915</v>
      </c>
      <c r="B1267" s="382" t="s">
        <v>3175</v>
      </c>
      <c r="C1267" s="383" t="s">
        <v>464</v>
      </c>
      <c r="D1267" s="384">
        <v>0.46</v>
      </c>
      <c r="E1267" s="383" t="s">
        <v>2331</v>
      </c>
    </row>
    <row r="1268" spans="1:5" s="11" customFormat="1" ht="36" customHeight="1">
      <c r="A1268" s="381">
        <v>102927</v>
      </c>
      <c r="B1268" s="382" t="s">
        <v>3176</v>
      </c>
      <c r="C1268" s="383" t="s">
        <v>464</v>
      </c>
      <c r="D1268" s="384">
        <v>0.69</v>
      </c>
      <c r="E1268" s="383" t="s">
        <v>2331</v>
      </c>
    </row>
    <row r="1269" spans="1:5" s="11" customFormat="1" ht="48" customHeight="1">
      <c r="A1269" s="381">
        <v>102933</v>
      </c>
      <c r="B1269" s="382" t="s">
        <v>3177</v>
      </c>
      <c r="C1269" s="383" t="s">
        <v>464</v>
      </c>
      <c r="D1269" s="384">
        <v>0.69</v>
      </c>
      <c r="E1269" s="383" t="s">
        <v>2331</v>
      </c>
    </row>
    <row r="1270" spans="1:5" s="11" customFormat="1" ht="24" customHeight="1">
      <c r="A1270" s="381">
        <v>102939</v>
      </c>
      <c r="B1270" s="382" t="s">
        <v>3178</v>
      </c>
      <c r="C1270" s="383" t="s">
        <v>464</v>
      </c>
      <c r="D1270" s="384">
        <v>6.91</v>
      </c>
      <c r="E1270" s="383" t="s">
        <v>2331</v>
      </c>
    </row>
    <row r="1271" spans="1:5" s="11" customFormat="1" ht="36" customHeight="1">
      <c r="A1271" s="381">
        <v>102945</v>
      </c>
      <c r="B1271" s="382" t="s">
        <v>3179</v>
      </c>
      <c r="C1271" s="383" t="s">
        <v>464</v>
      </c>
      <c r="D1271" s="384">
        <v>0.01</v>
      </c>
      <c r="E1271" s="383" t="s">
        <v>2331</v>
      </c>
    </row>
    <row r="1272" spans="1:5" s="11" customFormat="1" ht="24" customHeight="1">
      <c r="A1272" s="381">
        <v>102951</v>
      </c>
      <c r="B1272" s="382" t="s">
        <v>3180</v>
      </c>
      <c r="C1272" s="383" t="s">
        <v>464</v>
      </c>
      <c r="D1272" s="384">
        <v>0.46</v>
      </c>
      <c r="E1272" s="383" t="s">
        <v>2331</v>
      </c>
    </row>
    <row r="1273" spans="1:5" s="11" customFormat="1" ht="36" customHeight="1">
      <c r="A1273" s="381">
        <v>102957</v>
      </c>
      <c r="B1273" s="382" t="s">
        <v>3181</v>
      </c>
      <c r="C1273" s="383" t="s">
        <v>464</v>
      </c>
      <c r="D1273" s="384">
        <v>64.569999999999993</v>
      </c>
      <c r="E1273" s="383" t="s">
        <v>2331</v>
      </c>
    </row>
    <row r="1274" spans="1:5" s="11" customFormat="1" ht="36" customHeight="1">
      <c r="A1274" s="381">
        <v>102963</v>
      </c>
      <c r="B1274" s="382" t="s">
        <v>3182</v>
      </c>
      <c r="C1274" s="383" t="s">
        <v>464</v>
      </c>
      <c r="D1274" s="384">
        <v>107.26</v>
      </c>
      <c r="E1274" s="383" t="s">
        <v>2331</v>
      </c>
    </row>
    <row r="1275" spans="1:5" s="11" customFormat="1" ht="36" customHeight="1">
      <c r="A1275" s="381">
        <v>102969</v>
      </c>
      <c r="B1275" s="382" t="s">
        <v>3183</v>
      </c>
      <c r="C1275" s="383" t="s">
        <v>464</v>
      </c>
      <c r="D1275" s="384">
        <v>0.93</v>
      </c>
      <c r="E1275" s="383" t="s">
        <v>2331</v>
      </c>
    </row>
    <row r="1276" spans="1:5" s="11" customFormat="1" ht="24" customHeight="1">
      <c r="A1276" s="381">
        <v>102985</v>
      </c>
      <c r="B1276" s="382" t="s">
        <v>3184</v>
      </c>
      <c r="C1276" s="383" t="s">
        <v>464</v>
      </c>
      <c r="D1276" s="384">
        <v>3.78</v>
      </c>
      <c r="E1276" s="383" t="s">
        <v>2331</v>
      </c>
    </row>
    <row r="1277" spans="1:5" s="11" customFormat="1" ht="36" customHeight="1">
      <c r="A1277" s="381">
        <v>103156</v>
      </c>
      <c r="B1277" s="382" t="s">
        <v>3185</v>
      </c>
      <c r="C1277" s="383" t="s">
        <v>464</v>
      </c>
      <c r="D1277" s="384">
        <v>1.76</v>
      </c>
      <c r="E1277" s="383" t="s">
        <v>2331</v>
      </c>
    </row>
    <row r="1278" spans="1:5" s="11" customFormat="1" ht="36" customHeight="1">
      <c r="A1278" s="381">
        <v>103162</v>
      </c>
      <c r="B1278" s="382" t="s">
        <v>3186</v>
      </c>
      <c r="C1278" s="383" t="s">
        <v>464</v>
      </c>
      <c r="D1278" s="384">
        <v>2.2000000000000002</v>
      </c>
      <c r="E1278" s="383" t="s">
        <v>2331</v>
      </c>
    </row>
    <row r="1279" spans="1:5" s="11" customFormat="1" ht="36" customHeight="1">
      <c r="A1279" s="381">
        <v>103168</v>
      </c>
      <c r="B1279" s="382" t="s">
        <v>3187</v>
      </c>
      <c r="C1279" s="383" t="s">
        <v>464</v>
      </c>
      <c r="D1279" s="384">
        <v>2.5099999999999998</v>
      </c>
      <c r="E1279" s="383" t="s">
        <v>2331</v>
      </c>
    </row>
    <row r="1280" spans="1:5" s="11" customFormat="1" ht="36" customHeight="1">
      <c r="A1280" s="381">
        <v>103174</v>
      </c>
      <c r="B1280" s="382" t="s">
        <v>3188</v>
      </c>
      <c r="C1280" s="383" t="s">
        <v>464</v>
      </c>
      <c r="D1280" s="384">
        <v>6.29</v>
      </c>
      <c r="E1280" s="383" t="s">
        <v>2331</v>
      </c>
    </row>
    <row r="1281" spans="1:5" s="11" customFormat="1" ht="36" customHeight="1">
      <c r="A1281" s="381">
        <v>103180</v>
      </c>
      <c r="B1281" s="382" t="s">
        <v>3189</v>
      </c>
      <c r="C1281" s="383" t="s">
        <v>464</v>
      </c>
      <c r="D1281" s="384">
        <v>14.46</v>
      </c>
      <c r="E1281" s="383" t="s">
        <v>2331</v>
      </c>
    </row>
    <row r="1282" spans="1:5" s="11" customFormat="1" ht="36" customHeight="1">
      <c r="A1282" s="381">
        <v>103223</v>
      </c>
      <c r="B1282" s="382" t="s">
        <v>3190</v>
      </c>
      <c r="C1282" s="383" t="s">
        <v>464</v>
      </c>
      <c r="D1282" s="384">
        <v>44.36</v>
      </c>
      <c r="E1282" s="383" t="s">
        <v>2331</v>
      </c>
    </row>
    <row r="1283" spans="1:5" s="11" customFormat="1" ht="36" customHeight="1">
      <c r="A1283" s="381">
        <v>103229</v>
      </c>
      <c r="B1283" s="382" t="s">
        <v>3191</v>
      </c>
      <c r="C1283" s="383" t="s">
        <v>464</v>
      </c>
      <c r="D1283" s="384">
        <v>110.14</v>
      </c>
      <c r="E1283" s="383" t="s">
        <v>2331</v>
      </c>
    </row>
    <row r="1284" spans="1:5" s="11" customFormat="1" ht="36" customHeight="1">
      <c r="A1284" s="381">
        <v>103235</v>
      </c>
      <c r="B1284" s="382" t="s">
        <v>3192</v>
      </c>
      <c r="C1284" s="383" t="s">
        <v>464</v>
      </c>
      <c r="D1284" s="384">
        <v>194.85</v>
      </c>
      <c r="E1284" s="383" t="s">
        <v>2331</v>
      </c>
    </row>
    <row r="1285" spans="1:5" s="11" customFormat="1" ht="36" customHeight="1">
      <c r="A1285" s="381">
        <v>103241</v>
      </c>
      <c r="B1285" s="382" t="s">
        <v>3193</v>
      </c>
      <c r="C1285" s="383" t="s">
        <v>464</v>
      </c>
      <c r="D1285" s="384">
        <v>6.7</v>
      </c>
      <c r="E1285" s="383" t="s">
        <v>2331</v>
      </c>
    </row>
    <row r="1286" spans="1:5" s="11" customFormat="1" ht="24" customHeight="1">
      <c r="A1286" s="381">
        <v>103660</v>
      </c>
      <c r="B1286" s="382" t="s">
        <v>3194</v>
      </c>
      <c r="C1286" s="383" t="s">
        <v>464</v>
      </c>
      <c r="D1286" s="384">
        <v>9.57</v>
      </c>
      <c r="E1286" s="383" t="s">
        <v>2331</v>
      </c>
    </row>
    <row r="1287" spans="1:5" s="11" customFormat="1" ht="24" customHeight="1">
      <c r="A1287" s="381">
        <v>103666</v>
      </c>
      <c r="B1287" s="382" t="s">
        <v>3195</v>
      </c>
      <c r="C1287" s="383" t="s">
        <v>464</v>
      </c>
      <c r="D1287" s="384">
        <v>117.48</v>
      </c>
      <c r="E1287" s="383" t="s">
        <v>2331</v>
      </c>
    </row>
    <row r="1288" spans="1:5" s="11" customFormat="1" ht="48" customHeight="1">
      <c r="A1288" s="381">
        <v>103792</v>
      </c>
      <c r="B1288" s="382" t="s">
        <v>3196</v>
      </c>
      <c r="C1288" s="383" t="s">
        <v>464</v>
      </c>
      <c r="D1288" s="384">
        <v>0.2</v>
      </c>
      <c r="E1288" s="383" t="s">
        <v>2331</v>
      </c>
    </row>
    <row r="1289" spans="1:5" s="11" customFormat="1" ht="36" customHeight="1">
      <c r="A1289" s="381">
        <v>103937</v>
      </c>
      <c r="B1289" s="382" t="s">
        <v>3197</v>
      </c>
      <c r="C1289" s="383" t="s">
        <v>464</v>
      </c>
      <c r="D1289" s="384">
        <v>1.1299999999999999</v>
      </c>
      <c r="E1289" s="383" t="s">
        <v>2331</v>
      </c>
    </row>
    <row r="1290" spans="1:5" s="11" customFormat="1" ht="36" customHeight="1">
      <c r="A1290" s="381">
        <v>103943</v>
      </c>
      <c r="B1290" s="382" t="s">
        <v>3198</v>
      </c>
      <c r="C1290" s="383" t="s">
        <v>464</v>
      </c>
      <c r="D1290" s="384">
        <v>1.1299999999999999</v>
      </c>
      <c r="E1290" s="383" t="s">
        <v>2331</v>
      </c>
    </row>
    <row r="1291" spans="1:5" s="11" customFormat="1" ht="24" customHeight="1">
      <c r="A1291" s="381">
        <v>104087</v>
      </c>
      <c r="B1291" s="382" t="s">
        <v>3199</v>
      </c>
      <c r="C1291" s="383" t="s">
        <v>464</v>
      </c>
      <c r="D1291" s="384">
        <v>0.06</v>
      </c>
      <c r="E1291" s="383" t="s">
        <v>2331</v>
      </c>
    </row>
    <row r="1292" spans="1:5" s="11" customFormat="1" ht="24" customHeight="1">
      <c r="A1292" s="381">
        <v>104088</v>
      </c>
      <c r="B1292" s="382" t="s">
        <v>3200</v>
      </c>
      <c r="C1292" s="383" t="s">
        <v>464</v>
      </c>
      <c r="D1292" s="384">
        <v>7.0000000000000007E-2</v>
      </c>
      <c r="E1292" s="383" t="s">
        <v>2331</v>
      </c>
    </row>
    <row r="1293" spans="1:5" s="11" customFormat="1" ht="24" customHeight="1">
      <c r="A1293" s="381">
        <v>104089</v>
      </c>
      <c r="B1293" s="382" t="s">
        <v>3201</v>
      </c>
      <c r="C1293" s="383" t="s">
        <v>464</v>
      </c>
      <c r="D1293" s="384">
        <v>7.0000000000000007E-2</v>
      </c>
      <c r="E1293" s="383" t="s">
        <v>2331</v>
      </c>
    </row>
    <row r="1294" spans="1:5" s="11" customFormat="1" ht="24" customHeight="1">
      <c r="A1294" s="381">
        <v>104090</v>
      </c>
      <c r="B1294" s="382" t="s">
        <v>3202</v>
      </c>
      <c r="C1294" s="383" t="s">
        <v>464</v>
      </c>
      <c r="D1294" s="384">
        <v>0.5</v>
      </c>
      <c r="E1294" s="383" t="s">
        <v>2331</v>
      </c>
    </row>
    <row r="1295" spans="1:5" s="11" customFormat="1" ht="24" customHeight="1">
      <c r="A1295" s="381">
        <v>104093</v>
      </c>
      <c r="B1295" s="382" t="s">
        <v>3203</v>
      </c>
      <c r="C1295" s="383" t="s">
        <v>464</v>
      </c>
      <c r="D1295" s="384">
        <v>0.08</v>
      </c>
      <c r="E1295" s="383" t="s">
        <v>2331</v>
      </c>
    </row>
    <row r="1296" spans="1:5" s="11" customFormat="1" ht="24" customHeight="1">
      <c r="A1296" s="381">
        <v>104094</v>
      </c>
      <c r="B1296" s="382" t="s">
        <v>3204</v>
      </c>
      <c r="C1296" s="383" t="s">
        <v>464</v>
      </c>
      <c r="D1296" s="384">
        <v>0.1</v>
      </c>
      <c r="E1296" s="383" t="s">
        <v>2331</v>
      </c>
    </row>
    <row r="1297" spans="1:5" s="11" customFormat="1" ht="24" customHeight="1">
      <c r="A1297" s="381">
        <v>104095</v>
      </c>
      <c r="B1297" s="382" t="s">
        <v>3205</v>
      </c>
      <c r="C1297" s="383" t="s">
        <v>464</v>
      </c>
      <c r="D1297" s="384">
        <v>0.1</v>
      </c>
      <c r="E1297" s="383" t="s">
        <v>2331</v>
      </c>
    </row>
    <row r="1298" spans="1:5" s="11" customFormat="1" ht="24" customHeight="1">
      <c r="A1298" s="381">
        <v>104096</v>
      </c>
      <c r="B1298" s="382" t="s">
        <v>3206</v>
      </c>
      <c r="C1298" s="383" t="s">
        <v>464</v>
      </c>
      <c r="D1298" s="384">
        <v>0.69</v>
      </c>
      <c r="E1298" s="383" t="s">
        <v>2331</v>
      </c>
    </row>
    <row r="1299" spans="1:5" s="11" customFormat="1" ht="36" customHeight="1">
      <c r="A1299" s="381">
        <v>92259</v>
      </c>
      <c r="B1299" s="382" t="s">
        <v>3207</v>
      </c>
      <c r="C1299" s="383" t="s">
        <v>297</v>
      </c>
      <c r="D1299" s="384">
        <v>455.79</v>
      </c>
      <c r="E1299" s="383" t="s">
        <v>73</v>
      </c>
    </row>
    <row r="1300" spans="1:5" s="11" customFormat="1" ht="36" customHeight="1">
      <c r="A1300" s="381">
        <v>92260</v>
      </c>
      <c r="B1300" s="382" t="s">
        <v>3208</v>
      </c>
      <c r="C1300" s="383" t="s">
        <v>297</v>
      </c>
      <c r="D1300" s="384">
        <v>499.81</v>
      </c>
      <c r="E1300" s="383" t="s">
        <v>73</v>
      </c>
    </row>
    <row r="1301" spans="1:5" s="11" customFormat="1" ht="36" customHeight="1">
      <c r="A1301" s="381">
        <v>92261</v>
      </c>
      <c r="B1301" s="382" t="s">
        <v>3209</v>
      </c>
      <c r="C1301" s="383" t="s">
        <v>297</v>
      </c>
      <c r="D1301" s="384">
        <v>542.48</v>
      </c>
      <c r="E1301" s="383" t="s">
        <v>73</v>
      </c>
    </row>
    <row r="1302" spans="1:5" s="11" customFormat="1" ht="36" customHeight="1">
      <c r="A1302" s="381">
        <v>92262</v>
      </c>
      <c r="B1302" s="382" t="s">
        <v>3210</v>
      </c>
      <c r="C1302" s="383" t="s">
        <v>297</v>
      </c>
      <c r="D1302" s="384">
        <v>611.17999999999995</v>
      </c>
      <c r="E1302" s="383" t="s">
        <v>73</v>
      </c>
    </row>
    <row r="1303" spans="1:5" s="11" customFormat="1" ht="36" customHeight="1">
      <c r="A1303" s="381">
        <v>92539</v>
      </c>
      <c r="B1303" s="382" t="s">
        <v>3211</v>
      </c>
      <c r="C1303" s="383" t="s">
        <v>47</v>
      </c>
      <c r="D1303" s="384">
        <v>76.959999999999994</v>
      </c>
      <c r="E1303" s="383" t="s">
        <v>73</v>
      </c>
    </row>
    <row r="1304" spans="1:5" s="11" customFormat="1" ht="36" customHeight="1">
      <c r="A1304" s="381">
        <v>92540</v>
      </c>
      <c r="B1304" s="382" t="s">
        <v>3212</v>
      </c>
      <c r="C1304" s="383" t="s">
        <v>47</v>
      </c>
      <c r="D1304" s="384">
        <v>83.74</v>
      </c>
      <c r="E1304" s="383" t="s">
        <v>73</v>
      </c>
    </row>
    <row r="1305" spans="1:5" s="11" customFormat="1" ht="36" customHeight="1">
      <c r="A1305" s="381">
        <v>92541</v>
      </c>
      <c r="B1305" s="382" t="s">
        <v>3213</v>
      </c>
      <c r="C1305" s="383" t="s">
        <v>47</v>
      </c>
      <c r="D1305" s="384">
        <v>83.45</v>
      </c>
      <c r="E1305" s="383" t="s">
        <v>73</v>
      </c>
    </row>
    <row r="1306" spans="1:5" s="11" customFormat="1" ht="36" customHeight="1">
      <c r="A1306" s="381">
        <v>92542</v>
      </c>
      <c r="B1306" s="382" t="s">
        <v>3214</v>
      </c>
      <c r="C1306" s="383" t="s">
        <v>47</v>
      </c>
      <c r="D1306" s="384">
        <v>99.26</v>
      </c>
      <c r="E1306" s="383" t="s">
        <v>73</v>
      </c>
    </row>
    <row r="1307" spans="1:5" s="11" customFormat="1" ht="36" customHeight="1">
      <c r="A1307" s="381">
        <v>92543</v>
      </c>
      <c r="B1307" s="382" t="s">
        <v>3215</v>
      </c>
      <c r="C1307" s="383" t="s">
        <v>47</v>
      </c>
      <c r="D1307" s="384">
        <v>23.87</v>
      </c>
      <c r="E1307" s="383" t="s">
        <v>73</v>
      </c>
    </row>
    <row r="1308" spans="1:5" s="11" customFormat="1" ht="24" customHeight="1">
      <c r="A1308" s="381">
        <v>92544</v>
      </c>
      <c r="B1308" s="382" t="s">
        <v>3216</v>
      </c>
      <c r="C1308" s="383" t="s">
        <v>47</v>
      </c>
      <c r="D1308" s="384">
        <v>18.98</v>
      </c>
      <c r="E1308" s="383" t="s">
        <v>73</v>
      </c>
    </row>
    <row r="1309" spans="1:5" s="11" customFormat="1" ht="24" customHeight="1">
      <c r="A1309" s="381">
        <v>92545</v>
      </c>
      <c r="B1309" s="382" t="s">
        <v>3217</v>
      </c>
      <c r="C1309" s="383" t="s">
        <v>297</v>
      </c>
      <c r="D1309" s="384">
        <v>972.7</v>
      </c>
      <c r="E1309" s="383" t="s">
        <v>73</v>
      </c>
    </row>
    <row r="1310" spans="1:5" s="11" customFormat="1" ht="24" customHeight="1">
      <c r="A1310" s="381">
        <v>92546</v>
      </c>
      <c r="B1310" s="382" t="s">
        <v>3218</v>
      </c>
      <c r="C1310" s="383" t="s">
        <v>297</v>
      </c>
      <c r="D1310" s="385">
        <v>1183.3499999999999</v>
      </c>
      <c r="E1310" s="383" t="s">
        <v>73</v>
      </c>
    </row>
    <row r="1311" spans="1:5" s="11" customFormat="1" ht="24" customHeight="1">
      <c r="A1311" s="381">
        <v>92547</v>
      </c>
      <c r="B1311" s="382" t="s">
        <v>3219</v>
      </c>
      <c r="C1311" s="383" t="s">
        <v>297</v>
      </c>
      <c r="D1311" s="385">
        <v>1264.4100000000001</v>
      </c>
      <c r="E1311" s="383" t="s">
        <v>73</v>
      </c>
    </row>
    <row r="1312" spans="1:5" s="11" customFormat="1" ht="24" customHeight="1">
      <c r="A1312" s="381">
        <v>92548</v>
      </c>
      <c r="B1312" s="382" t="s">
        <v>3220</v>
      </c>
      <c r="C1312" s="383" t="s">
        <v>297</v>
      </c>
      <c r="D1312" s="385">
        <v>1405.12</v>
      </c>
      <c r="E1312" s="383" t="s">
        <v>73</v>
      </c>
    </row>
    <row r="1313" spans="1:5" s="11" customFormat="1" ht="24" customHeight="1">
      <c r="A1313" s="381">
        <v>92549</v>
      </c>
      <c r="B1313" s="382" t="s">
        <v>3221</v>
      </c>
      <c r="C1313" s="383" t="s">
        <v>297</v>
      </c>
      <c r="D1313" s="385">
        <v>1717.85</v>
      </c>
      <c r="E1313" s="383" t="s">
        <v>73</v>
      </c>
    </row>
    <row r="1314" spans="1:5" s="11" customFormat="1" ht="24" customHeight="1">
      <c r="A1314" s="381">
        <v>92550</v>
      </c>
      <c r="B1314" s="382" t="s">
        <v>3222</v>
      </c>
      <c r="C1314" s="383" t="s">
        <v>297</v>
      </c>
      <c r="D1314" s="385">
        <v>2137.71</v>
      </c>
      <c r="E1314" s="383" t="s">
        <v>73</v>
      </c>
    </row>
    <row r="1315" spans="1:5" s="11" customFormat="1" ht="24" customHeight="1">
      <c r="A1315" s="381">
        <v>92551</v>
      </c>
      <c r="B1315" s="382" t="s">
        <v>3223</v>
      </c>
      <c r="C1315" s="383" t="s">
        <v>297</v>
      </c>
      <c r="D1315" s="385">
        <v>2241.73</v>
      </c>
      <c r="E1315" s="383" t="s">
        <v>73</v>
      </c>
    </row>
    <row r="1316" spans="1:5" s="11" customFormat="1" ht="24" customHeight="1">
      <c r="A1316" s="381">
        <v>92552</v>
      </c>
      <c r="B1316" s="382" t="s">
        <v>3224</v>
      </c>
      <c r="C1316" s="383" t="s">
        <v>297</v>
      </c>
      <c r="D1316" s="385">
        <v>2430.12</v>
      </c>
      <c r="E1316" s="383" t="s">
        <v>73</v>
      </c>
    </row>
    <row r="1317" spans="1:5" s="11" customFormat="1" ht="24" customHeight="1">
      <c r="A1317" s="381">
        <v>92553</v>
      </c>
      <c r="B1317" s="382" t="s">
        <v>3225</v>
      </c>
      <c r="C1317" s="383" t="s">
        <v>297</v>
      </c>
      <c r="D1317" s="385">
        <v>2754.54</v>
      </c>
      <c r="E1317" s="383" t="s">
        <v>73</v>
      </c>
    </row>
    <row r="1318" spans="1:5" s="11" customFormat="1" ht="24" customHeight="1">
      <c r="A1318" s="381">
        <v>92554</v>
      </c>
      <c r="B1318" s="382" t="s">
        <v>3226</v>
      </c>
      <c r="C1318" s="383" t="s">
        <v>297</v>
      </c>
      <c r="D1318" s="385">
        <v>2873.74</v>
      </c>
      <c r="E1318" s="383" t="s">
        <v>73</v>
      </c>
    </row>
    <row r="1319" spans="1:5" s="11" customFormat="1" ht="36" customHeight="1">
      <c r="A1319" s="381">
        <v>92555</v>
      </c>
      <c r="B1319" s="382" t="s">
        <v>3227</v>
      </c>
      <c r="C1319" s="383" t="s">
        <v>297</v>
      </c>
      <c r="D1319" s="384">
        <v>957.05</v>
      </c>
      <c r="E1319" s="383" t="s">
        <v>73</v>
      </c>
    </row>
    <row r="1320" spans="1:5" s="11" customFormat="1" ht="36" customHeight="1">
      <c r="A1320" s="381">
        <v>92556</v>
      </c>
      <c r="B1320" s="382" t="s">
        <v>3228</v>
      </c>
      <c r="C1320" s="383" t="s">
        <v>297</v>
      </c>
      <c r="D1320" s="385">
        <v>1155.93</v>
      </c>
      <c r="E1320" s="383" t="s">
        <v>73</v>
      </c>
    </row>
    <row r="1321" spans="1:5" s="11" customFormat="1" ht="36" customHeight="1">
      <c r="A1321" s="381">
        <v>92557</v>
      </c>
      <c r="B1321" s="382" t="s">
        <v>3229</v>
      </c>
      <c r="C1321" s="383" t="s">
        <v>297</v>
      </c>
      <c r="D1321" s="385">
        <v>1236.98</v>
      </c>
      <c r="E1321" s="383" t="s">
        <v>73</v>
      </c>
    </row>
    <row r="1322" spans="1:5" s="11" customFormat="1" ht="36" customHeight="1">
      <c r="A1322" s="381">
        <v>92558</v>
      </c>
      <c r="B1322" s="382" t="s">
        <v>3230</v>
      </c>
      <c r="C1322" s="383" t="s">
        <v>297</v>
      </c>
      <c r="D1322" s="385">
        <v>1389.47</v>
      </c>
      <c r="E1322" s="383" t="s">
        <v>73</v>
      </c>
    </row>
    <row r="1323" spans="1:5" s="11" customFormat="1" ht="36" customHeight="1">
      <c r="A1323" s="381">
        <v>92559</v>
      </c>
      <c r="B1323" s="382" t="s">
        <v>3231</v>
      </c>
      <c r="C1323" s="383" t="s">
        <v>297</v>
      </c>
      <c r="D1323" s="385">
        <v>1688.71</v>
      </c>
      <c r="E1323" s="383" t="s">
        <v>73</v>
      </c>
    </row>
    <row r="1324" spans="1:5" s="11" customFormat="1" ht="36" customHeight="1">
      <c r="A1324" s="381">
        <v>92560</v>
      </c>
      <c r="B1324" s="382" t="s">
        <v>3232</v>
      </c>
      <c r="C1324" s="383" t="s">
        <v>297</v>
      </c>
      <c r="D1324" s="385">
        <v>2098.02</v>
      </c>
      <c r="E1324" s="383" t="s">
        <v>73</v>
      </c>
    </row>
    <row r="1325" spans="1:5" s="11" customFormat="1" ht="36" customHeight="1">
      <c r="A1325" s="381">
        <v>92561</v>
      </c>
      <c r="B1325" s="382" t="s">
        <v>3233</v>
      </c>
      <c r="C1325" s="383" t="s">
        <v>297</v>
      </c>
      <c r="D1325" s="385">
        <v>2203.12</v>
      </c>
      <c r="E1325" s="383" t="s">
        <v>73</v>
      </c>
    </row>
    <row r="1326" spans="1:5" s="11" customFormat="1" ht="36" customHeight="1">
      <c r="A1326" s="381">
        <v>92562</v>
      </c>
      <c r="B1326" s="382" t="s">
        <v>3234</v>
      </c>
      <c r="C1326" s="383" t="s">
        <v>297</v>
      </c>
      <c r="D1326" s="385">
        <v>2364.09</v>
      </c>
      <c r="E1326" s="383" t="s">
        <v>73</v>
      </c>
    </row>
    <row r="1327" spans="1:5" s="11" customFormat="1" ht="36" customHeight="1">
      <c r="A1327" s="381">
        <v>92563</v>
      </c>
      <c r="B1327" s="382" t="s">
        <v>3235</v>
      </c>
      <c r="C1327" s="383" t="s">
        <v>297</v>
      </c>
      <c r="D1327" s="385">
        <v>2677.33</v>
      </c>
      <c r="E1327" s="383" t="s">
        <v>73</v>
      </c>
    </row>
    <row r="1328" spans="1:5" s="11" customFormat="1" ht="36" customHeight="1">
      <c r="A1328" s="381">
        <v>92564</v>
      </c>
      <c r="B1328" s="382" t="s">
        <v>3236</v>
      </c>
      <c r="C1328" s="383" t="s">
        <v>297</v>
      </c>
      <c r="D1328" s="385">
        <v>2779.17</v>
      </c>
      <c r="E1328" s="383" t="s">
        <v>73</v>
      </c>
    </row>
    <row r="1329" spans="1:5" s="11" customFormat="1" ht="36" customHeight="1">
      <c r="A1329" s="381">
        <v>92565</v>
      </c>
      <c r="B1329" s="382" t="s">
        <v>3237</v>
      </c>
      <c r="C1329" s="383" t="s">
        <v>47</v>
      </c>
      <c r="D1329" s="384">
        <v>37.42</v>
      </c>
      <c r="E1329" s="383" t="s">
        <v>73</v>
      </c>
    </row>
    <row r="1330" spans="1:5" s="11" customFormat="1" ht="48" customHeight="1">
      <c r="A1330" s="381">
        <v>92566</v>
      </c>
      <c r="B1330" s="382" t="s">
        <v>3238</v>
      </c>
      <c r="C1330" s="383" t="s">
        <v>47</v>
      </c>
      <c r="D1330" s="384">
        <v>24.41</v>
      </c>
      <c r="E1330" s="383" t="s">
        <v>73</v>
      </c>
    </row>
    <row r="1331" spans="1:5" s="11" customFormat="1" ht="36" customHeight="1">
      <c r="A1331" s="381">
        <v>92567</v>
      </c>
      <c r="B1331" s="382" t="s">
        <v>3239</v>
      </c>
      <c r="C1331" s="383" t="s">
        <v>47</v>
      </c>
      <c r="D1331" s="384">
        <v>34.5</v>
      </c>
      <c r="E1331" s="383" t="s">
        <v>73</v>
      </c>
    </row>
    <row r="1332" spans="1:5" s="11" customFormat="1" ht="36" customHeight="1">
      <c r="A1332" s="381">
        <v>100379</v>
      </c>
      <c r="B1332" s="382" t="s">
        <v>3240</v>
      </c>
      <c r="C1332" s="383" t="s">
        <v>47</v>
      </c>
      <c r="D1332" s="384">
        <v>37.42</v>
      </c>
      <c r="E1332" s="383" t="s">
        <v>73</v>
      </c>
    </row>
    <row r="1333" spans="1:5" s="11" customFormat="1" ht="48" customHeight="1">
      <c r="A1333" s="381">
        <v>100380</v>
      </c>
      <c r="B1333" s="382" t="s">
        <v>3241</v>
      </c>
      <c r="C1333" s="383" t="s">
        <v>47</v>
      </c>
      <c r="D1333" s="384">
        <v>47.98</v>
      </c>
      <c r="E1333" s="383" t="s">
        <v>73</v>
      </c>
    </row>
    <row r="1334" spans="1:5" s="11" customFormat="1" ht="36" customHeight="1">
      <c r="A1334" s="381">
        <v>100381</v>
      </c>
      <c r="B1334" s="382" t="s">
        <v>3242</v>
      </c>
      <c r="C1334" s="383" t="s">
        <v>47</v>
      </c>
      <c r="D1334" s="384">
        <v>52.29</v>
      </c>
      <c r="E1334" s="383" t="s">
        <v>73</v>
      </c>
    </row>
    <row r="1335" spans="1:5" s="11" customFormat="1" ht="48" customHeight="1">
      <c r="A1335" s="381">
        <v>100383</v>
      </c>
      <c r="B1335" s="382" t="s">
        <v>3243</v>
      </c>
      <c r="C1335" s="383" t="s">
        <v>47</v>
      </c>
      <c r="D1335" s="384">
        <v>26.51</v>
      </c>
      <c r="E1335" s="383" t="s">
        <v>73</v>
      </c>
    </row>
    <row r="1336" spans="1:5" s="11" customFormat="1" ht="48" customHeight="1">
      <c r="A1336" s="381">
        <v>100384</v>
      </c>
      <c r="B1336" s="382" t="s">
        <v>3244</v>
      </c>
      <c r="C1336" s="383" t="s">
        <v>47</v>
      </c>
      <c r="D1336" s="384">
        <v>27.08</v>
      </c>
      <c r="E1336" s="383" t="s">
        <v>73</v>
      </c>
    </row>
    <row r="1337" spans="1:5" s="11" customFormat="1" ht="36" customHeight="1">
      <c r="A1337" s="381">
        <v>100385</v>
      </c>
      <c r="B1337" s="382" t="s">
        <v>3245</v>
      </c>
      <c r="C1337" s="383" t="s">
        <v>47</v>
      </c>
      <c r="D1337" s="384">
        <v>34.5</v>
      </c>
      <c r="E1337" s="383" t="s">
        <v>73</v>
      </c>
    </row>
    <row r="1338" spans="1:5" s="11" customFormat="1" ht="36" customHeight="1">
      <c r="A1338" s="381">
        <v>100386</v>
      </c>
      <c r="B1338" s="382" t="s">
        <v>3246</v>
      </c>
      <c r="C1338" s="383" t="s">
        <v>47</v>
      </c>
      <c r="D1338" s="384">
        <v>43.39</v>
      </c>
      <c r="E1338" s="383" t="s">
        <v>73</v>
      </c>
    </row>
    <row r="1339" spans="1:5" s="11" customFormat="1" ht="36" customHeight="1">
      <c r="A1339" s="381">
        <v>100387</v>
      </c>
      <c r="B1339" s="382" t="s">
        <v>3247</v>
      </c>
      <c r="C1339" s="383" t="s">
        <v>47</v>
      </c>
      <c r="D1339" s="384">
        <v>52.2</v>
      </c>
      <c r="E1339" s="383" t="s">
        <v>73</v>
      </c>
    </row>
    <row r="1340" spans="1:5" s="11" customFormat="1" ht="24" customHeight="1">
      <c r="A1340" s="381">
        <v>100388</v>
      </c>
      <c r="B1340" s="382" t="s">
        <v>3248</v>
      </c>
      <c r="C1340" s="383" t="s">
        <v>47</v>
      </c>
      <c r="D1340" s="384">
        <v>17.010000000000002</v>
      </c>
      <c r="E1340" s="383" t="s">
        <v>73</v>
      </c>
    </row>
    <row r="1341" spans="1:5" s="11" customFormat="1" ht="24" customHeight="1">
      <c r="A1341" s="381">
        <v>100389</v>
      </c>
      <c r="B1341" s="382" t="s">
        <v>3249</v>
      </c>
      <c r="C1341" s="383" t="s">
        <v>47</v>
      </c>
      <c r="D1341" s="384">
        <v>14.54</v>
      </c>
      <c r="E1341" s="383" t="s">
        <v>73</v>
      </c>
    </row>
    <row r="1342" spans="1:5" s="11" customFormat="1" ht="24" customHeight="1">
      <c r="A1342" s="381">
        <v>100390</v>
      </c>
      <c r="B1342" s="382" t="s">
        <v>3250</v>
      </c>
      <c r="C1342" s="383" t="s">
        <v>47</v>
      </c>
      <c r="D1342" s="384">
        <v>19.62</v>
      </c>
      <c r="E1342" s="383" t="s">
        <v>73</v>
      </c>
    </row>
    <row r="1343" spans="1:5" s="11" customFormat="1" ht="24" customHeight="1">
      <c r="A1343" s="381">
        <v>100391</v>
      </c>
      <c r="B1343" s="382" t="s">
        <v>3251</v>
      </c>
      <c r="C1343" s="383" t="s">
        <v>47</v>
      </c>
      <c r="D1343" s="384">
        <v>16.34</v>
      </c>
      <c r="E1343" s="383" t="s">
        <v>73</v>
      </c>
    </row>
    <row r="1344" spans="1:5" s="11" customFormat="1" ht="24" customHeight="1">
      <c r="A1344" s="381">
        <v>100392</v>
      </c>
      <c r="B1344" s="382" t="s">
        <v>3252</v>
      </c>
      <c r="C1344" s="383" t="s">
        <v>47</v>
      </c>
      <c r="D1344" s="384">
        <v>13.47</v>
      </c>
      <c r="E1344" s="383" t="s">
        <v>73</v>
      </c>
    </row>
    <row r="1345" spans="1:5" s="11" customFormat="1" ht="24" customHeight="1">
      <c r="A1345" s="381">
        <v>100393</v>
      </c>
      <c r="B1345" s="382" t="s">
        <v>3253</v>
      </c>
      <c r="C1345" s="383" t="s">
        <v>47</v>
      </c>
      <c r="D1345" s="384">
        <v>16.760000000000002</v>
      </c>
      <c r="E1345" s="383" t="s">
        <v>73</v>
      </c>
    </row>
    <row r="1346" spans="1:5" s="11" customFormat="1" ht="24" customHeight="1">
      <c r="A1346" s="381">
        <v>100394</v>
      </c>
      <c r="B1346" s="382" t="s">
        <v>3254</v>
      </c>
      <c r="C1346" s="383" t="s">
        <v>47</v>
      </c>
      <c r="D1346" s="384">
        <v>15.51</v>
      </c>
      <c r="E1346" s="383" t="s">
        <v>73</v>
      </c>
    </row>
    <row r="1347" spans="1:5" s="11" customFormat="1" ht="24" customHeight="1">
      <c r="A1347" s="381">
        <v>100395</v>
      </c>
      <c r="B1347" s="382" t="s">
        <v>3255</v>
      </c>
      <c r="C1347" s="383" t="s">
        <v>47</v>
      </c>
      <c r="D1347" s="384">
        <v>19.39</v>
      </c>
      <c r="E1347" s="383" t="s">
        <v>73</v>
      </c>
    </row>
    <row r="1348" spans="1:5" s="11" customFormat="1" ht="24" customHeight="1">
      <c r="A1348" s="381">
        <v>94189</v>
      </c>
      <c r="B1348" s="382" t="s">
        <v>3256</v>
      </c>
      <c r="C1348" s="383" t="s">
        <v>47</v>
      </c>
      <c r="D1348" s="384">
        <v>31.78</v>
      </c>
      <c r="E1348" s="383" t="s">
        <v>73</v>
      </c>
    </row>
    <row r="1349" spans="1:5" s="11" customFormat="1" ht="24" customHeight="1">
      <c r="A1349" s="381">
        <v>94192</v>
      </c>
      <c r="B1349" s="382" t="s">
        <v>3257</v>
      </c>
      <c r="C1349" s="383" t="s">
        <v>47</v>
      </c>
      <c r="D1349" s="384">
        <v>33.56</v>
      </c>
      <c r="E1349" s="383" t="s">
        <v>73</v>
      </c>
    </row>
    <row r="1350" spans="1:5" s="11" customFormat="1" ht="24" customHeight="1">
      <c r="A1350" s="381">
        <v>94195</v>
      </c>
      <c r="B1350" s="382" t="s">
        <v>3258</v>
      </c>
      <c r="C1350" s="383" t="s">
        <v>47</v>
      </c>
      <c r="D1350" s="384">
        <v>27.49</v>
      </c>
      <c r="E1350" s="383" t="s">
        <v>73</v>
      </c>
    </row>
    <row r="1351" spans="1:5" s="11" customFormat="1" ht="24" customHeight="1">
      <c r="A1351" s="381">
        <v>94198</v>
      </c>
      <c r="B1351" s="382" t="s">
        <v>3259</v>
      </c>
      <c r="C1351" s="383" t="s">
        <v>47</v>
      </c>
      <c r="D1351" s="384">
        <v>29.84</v>
      </c>
      <c r="E1351" s="383" t="s">
        <v>73</v>
      </c>
    </row>
    <row r="1352" spans="1:5" s="11" customFormat="1" ht="24" customHeight="1">
      <c r="A1352" s="381">
        <v>94201</v>
      </c>
      <c r="B1352" s="382" t="s">
        <v>3260</v>
      </c>
      <c r="C1352" s="383" t="s">
        <v>47</v>
      </c>
      <c r="D1352" s="384">
        <v>38.96</v>
      </c>
      <c r="E1352" s="383" t="s">
        <v>73</v>
      </c>
    </row>
    <row r="1353" spans="1:5" s="11" customFormat="1" ht="24" customHeight="1">
      <c r="A1353" s="381">
        <v>94204</v>
      </c>
      <c r="B1353" s="382" t="s">
        <v>3261</v>
      </c>
      <c r="C1353" s="383" t="s">
        <v>47</v>
      </c>
      <c r="D1353" s="384">
        <v>42.95</v>
      </c>
      <c r="E1353" s="383" t="s">
        <v>73</v>
      </c>
    </row>
    <row r="1354" spans="1:5" s="11" customFormat="1" ht="12" customHeight="1">
      <c r="A1354" s="381">
        <v>94224</v>
      </c>
      <c r="B1354" s="382" t="s">
        <v>3262</v>
      </c>
      <c r="C1354" s="383" t="s">
        <v>53</v>
      </c>
      <c r="D1354" s="384">
        <v>18.63</v>
      </c>
      <c r="E1354" s="383" t="s">
        <v>73</v>
      </c>
    </row>
    <row r="1355" spans="1:5" s="11" customFormat="1" ht="24" customHeight="1">
      <c r="A1355" s="381">
        <v>94226</v>
      </c>
      <c r="B1355" s="382" t="s">
        <v>3263</v>
      </c>
      <c r="C1355" s="383" t="s">
        <v>47</v>
      </c>
      <c r="D1355" s="384">
        <v>18.59</v>
      </c>
      <c r="E1355" s="383" t="s">
        <v>73</v>
      </c>
    </row>
    <row r="1356" spans="1:5" s="11" customFormat="1" ht="12" customHeight="1">
      <c r="A1356" s="381">
        <v>94232</v>
      </c>
      <c r="B1356" s="382" t="s">
        <v>3264</v>
      </c>
      <c r="C1356" s="383" t="s">
        <v>297</v>
      </c>
      <c r="D1356" s="384">
        <v>2.0299999999999998</v>
      </c>
      <c r="E1356" s="383" t="s">
        <v>73</v>
      </c>
    </row>
    <row r="1357" spans="1:5" s="11" customFormat="1" ht="24" customHeight="1">
      <c r="A1357" s="381">
        <v>94440</v>
      </c>
      <c r="B1357" s="382" t="s">
        <v>3265</v>
      </c>
      <c r="C1357" s="383" t="s">
        <v>47</v>
      </c>
      <c r="D1357" s="384">
        <v>27.49</v>
      </c>
      <c r="E1357" s="383" t="s">
        <v>73</v>
      </c>
    </row>
    <row r="1358" spans="1:5" s="11" customFormat="1" ht="24" customHeight="1">
      <c r="A1358" s="381">
        <v>94441</v>
      </c>
      <c r="B1358" s="382" t="s">
        <v>3266</v>
      </c>
      <c r="C1358" s="383" t="s">
        <v>47</v>
      </c>
      <c r="D1358" s="384">
        <v>29.84</v>
      </c>
      <c r="E1358" s="383" t="s">
        <v>73</v>
      </c>
    </row>
    <row r="1359" spans="1:5" s="11" customFormat="1" ht="24" customHeight="1">
      <c r="A1359" s="381">
        <v>94442</v>
      </c>
      <c r="B1359" s="382" t="s">
        <v>3267</v>
      </c>
      <c r="C1359" s="383" t="s">
        <v>47</v>
      </c>
      <c r="D1359" s="384">
        <v>27.49</v>
      </c>
      <c r="E1359" s="383" t="s">
        <v>73</v>
      </c>
    </row>
    <row r="1360" spans="1:5" s="11" customFormat="1" ht="24" customHeight="1">
      <c r="A1360" s="381">
        <v>94443</v>
      </c>
      <c r="B1360" s="382" t="s">
        <v>3268</v>
      </c>
      <c r="C1360" s="383" t="s">
        <v>47</v>
      </c>
      <c r="D1360" s="384">
        <v>29.84</v>
      </c>
      <c r="E1360" s="383" t="s">
        <v>73</v>
      </c>
    </row>
    <row r="1361" spans="1:5" s="11" customFormat="1" ht="24" customHeight="1">
      <c r="A1361" s="381">
        <v>94445</v>
      </c>
      <c r="B1361" s="382" t="s">
        <v>3269</v>
      </c>
      <c r="C1361" s="383" t="s">
        <v>47</v>
      </c>
      <c r="D1361" s="384">
        <v>38.96</v>
      </c>
      <c r="E1361" s="383" t="s">
        <v>73</v>
      </c>
    </row>
    <row r="1362" spans="1:5" s="11" customFormat="1" ht="24" customHeight="1">
      <c r="A1362" s="381">
        <v>94446</v>
      </c>
      <c r="B1362" s="382" t="s">
        <v>3270</v>
      </c>
      <c r="C1362" s="383" t="s">
        <v>47</v>
      </c>
      <c r="D1362" s="384">
        <v>42.95</v>
      </c>
      <c r="E1362" s="383" t="s">
        <v>73</v>
      </c>
    </row>
    <row r="1363" spans="1:5" s="11" customFormat="1" ht="24" customHeight="1">
      <c r="A1363" s="381">
        <v>94447</v>
      </c>
      <c r="B1363" s="382" t="s">
        <v>3271</v>
      </c>
      <c r="C1363" s="383" t="s">
        <v>47</v>
      </c>
      <c r="D1363" s="384">
        <v>38.96</v>
      </c>
      <c r="E1363" s="383" t="s">
        <v>73</v>
      </c>
    </row>
    <row r="1364" spans="1:5" s="11" customFormat="1" ht="24" customHeight="1">
      <c r="A1364" s="381">
        <v>94448</v>
      </c>
      <c r="B1364" s="382" t="s">
        <v>3272</v>
      </c>
      <c r="C1364" s="383" t="s">
        <v>47</v>
      </c>
      <c r="D1364" s="384">
        <v>42.95</v>
      </c>
      <c r="E1364" s="383" t="s">
        <v>73</v>
      </c>
    </row>
    <row r="1365" spans="1:5" s="11" customFormat="1" ht="36" customHeight="1">
      <c r="A1365" s="381">
        <v>94207</v>
      </c>
      <c r="B1365" s="382" t="s">
        <v>3273</v>
      </c>
      <c r="C1365" s="383" t="s">
        <v>47</v>
      </c>
      <c r="D1365" s="384">
        <v>60.05</v>
      </c>
      <c r="E1365" s="383" t="s">
        <v>73</v>
      </c>
    </row>
    <row r="1366" spans="1:5" s="11" customFormat="1" ht="36" customHeight="1">
      <c r="A1366" s="381">
        <v>94210</v>
      </c>
      <c r="B1366" s="382" t="s">
        <v>3274</v>
      </c>
      <c r="C1366" s="383" t="s">
        <v>47</v>
      </c>
      <c r="D1366" s="384">
        <v>63.71</v>
      </c>
      <c r="E1366" s="383" t="s">
        <v>73</v>
      </c>
    </row>
    <row r="1367" spans="1:5" s="11" customFormat="1" ht="24" customHeight="1">
      <c r="A1367" s="381">
        <v>94218</v>
      </c>
      <c r="B1367" s="382" t="s">
        <v>3275</v>
      </c>
      <c r="C1367" s="383" t="s">
        <v>47</v>
      </c>
      <c r="D1367" s="384">
        <v>165.81</v>
      </c>
      <c r="E1367" s="383" t="s">
        <v>73</v>
      </c>
    </row>
    <row r="1368" spans="1:5" s="11" customFormat="1" ht="24" customHeight="1">
      <c r="A1368" s="381">
        <v>94213</v>
      </c>
      <c r="B1368" s="382" t="s">
        <v>3276</v>
      </c>
      <c r="C1368" s="383" t="s">
        <v>47</v>
      </c>
      <c r="D1368" s="384">
        <v>94.18</v>
      </c>
      <c r="E1368" s="383" t="s">
        <v>73</v>
      </c>
    </row>
    <row r="1369" spans="1:5" s="11" customFormat="1" ht="24" customHeight="1">
      <c r="A1369" s="381">
        <v>94216</v>
      </c>
      <c r="B1369" s="382" t="s">
        <v>3277</v>
      </c>
      <c r="C1369" s="383" t="s">
        <v>47</v>
      </c>
      <c r="D1369" s="384">
        <v>281.81</v>
      </c>
      <c r="E1369" s="383" t="s">
        <v>73</v>
      </c>
    </row>
    <row r="1370" spans="1:5" s="11" customFormat="1" ht="36" customHeight="1">
      <c r="A1370" s="381">
        <v>94219</v>
      </c>
      <c r="B1370" s="382" t="s">
        <v>3278</v>
      </c>
      <c r="C1370" s="383" t="s">
        <v>53</v>
      </c>
      <c r="D1370" s="384">
        <v>24.6</v>
      </c>
      <c r="E1370" s="383" t="s">
        <v>73</v>
      </c>
    </row>
    <row r="1371" spans="1:5" s="11" customFormat="1" ht="36" customHeight="1">
      <c r="A1371" s="381">
        <v>94220</v>
      </c>
      <c r="B1371" s="382" t="s">
        <v>3279</v>
      </c>
      <c r="C1371" s="383" t="s">
        <v>53</v>
      </c>
      <c r="D1371" s="384">
        <v>42.99</v>
      </c>
      <c r="E1371" s="383" t="s">
        <v>73</v>
      </c>
    </row>
    <row r="1372" spans="1:5" s="11" customFormat="1" ht="36" customHeight="1">
      <c r="A1372" s="381">
        <v>94221</v>
      </c>
      <c r="B1372" s="382" t="s">
        <v>3280</v>
      </c>
      <c r="C1372" s="383" t="s">
        <v>53</v>
      </c>
      <c r="D1372" s="384">
        <v>19.96</v>
      </c>
      <c r="E1372" s="383" t="s">
        <v>73</v>
      </c>
    </row>
    <row r="1373" spans="1:5" s="11" customFormat="1" ht="36" customHeight="1">
      <c r="A1373" s="381">
        <v>94222</v>
      </c>
      <c r="B1373" s="382" t="s">
        <v>3281</v>
      </c>
      <c r="C1373" s="383" t="s">
        <v>53</v>
      </c>
      <c r="D1373" s="384">
        <v>38.35</v>
      </c>
      <c r="E1373" s="383" t="s">
        <v>73</v>
      </c>
    </row>
    <row r="1374" spans="1:5" s="11" customFormat="1" ht="24" customHeight="1">
      <c r="A1374" s="381">
        <v>94223</v>
      </c>
      <c r="B1374" s="382" t="s">
        <v>3282</v>
      </c>
      <c r="C1374" s="383" t="s">
        <v>53</v>
      </c>
      <c r="D1374" s="384">
        <v>106.13</v>
      </c>
      <c r="E1374" s="383" t="s">
        <v>73</v>
      </c>
    </row>
    <row r="1375" spans="1:5" s="11" customFormat="1" ht="24" customHeight="1">
      <c r="A1375" s="381">
        <v>94451</v>
      </c>
      <c r="B1375" s="382" t="s">
        <v>3283</v>
      </c>
      <c r="C1375" s="383" t="s">
        <v>53</v>
      </c>
      <c r="D1375" s="384">
        <v>119.36</v>
      </c>
      <c r="E1375" s="383" t="s">
        <v>73</v>
      </c>
    </row>
    <row r="1376" spans="1:5" s="11" customFormat="1" ht="24" customHeight="1">
      <c r="A1376" s="381">
        <v>100325</v>
      </c>
      <c r="B1376" s="382" t="s">
        <v>3284</v>
      </c>
      <c r="C1376" s="383" t="s">
        <v>53</v>
      </c>
      <c r="D1376" s="384">
        <v>116.39</v>
      </c>
      <c r="E1376" s="383" t="s">
        <v>73</v>
      </c>
    </row>
    <row r="1377" spans="1:5" s="11" customFormat="1" ht="24" customHeight="1">
      <c r="A1377" s="381">
        <v>100327</v>
      </c>
      <c r="B1377" s="382" t="s">
        <v>3285</v>
      </c>
      <c r="C1377" s="383" t="s">
        <v>53</v>
      </c>
      <c r="D1377" s="384">
        <v>61.63</v>
      </c>
      <c r="E1377" s="383" t="s">
        <v>73</v>
      </c>
    </row>
    <row r="1378" spans="1:5" s="11" customFormat="1" ht="24" customHeight="1">
      <c r="A1378" s="381">
        <v>100328</v>
      </c>
      <c r="B1378" s="382" t="s">
        <v>3286</v>
      </c>
      <c r="C1378" s="383" t="s">
        <v>47</v>
      </c>
      <c r="D1378" s="384">
        <v>10.050000000000001</v>
      </c>
      <c r="E1378" s="383" t="s">
        <v>73</v>
      </c>
    </row>
    <row r="1379" spans="1:5" s="11" customFormat="1" ht="24" customHeight="1">
      <c r="A1379" s="381">
        <v>100329</v>
      </c>
      <c r="B1379" s="382" t="s">
        <v>3287</v>
      </c>
      <c r="C1379" s="383" t="s">
        <v>47</v>
      </c>
      <c r="D1379" s="384">
        <v>12.41</v>
      </c>
      <c r="E1379" s="383" t="s">
        <v>73</v>
      </c>
    </row>
    <row r="1380" spans="1:5" s="11" customFormat="1" ht="24" customHeight="1">
      <c r="A1380" s="381">
        <v>100330</v>
      </c>
      <c r="B1380" s="382" t="s">
        <v>3288</v>
      </c>
      <c r="C1380" s="383" t="s">
        <v>47</v>
      </c>
      <c r="D1380" s="384">
        <v>13.63</v>
      </c>
      <c r="E1380" s="383" t="s">
        <v>73</v>
      </c>
    </row>
    <row r="1381" spans="1:5" s="11" customFormat="1" ht="24" customHeight="1">
      <c r="A1381" s="381">
        <v>100331</v>
      </c>
      <c r="B1381" s="382" t="s">
        <v>3289</v>
      </c>
      <c r="C1381" s="383" t="s">
        <v>47</v>
      </c>
      <c r="D1381" s="384">
        <v>17.64</v>
      </c>
      <c r="E1381" s="383" t="s">
        <v>73</v>
      </c>
    </row>
    <row r="1382" spans="1:5" s="11" customFormat="1" ht="36" customHeight="1">
      <c r="A1382" s="381">
        <v>100434</v>
      </c>
      <c r="B1382" s="382" t="s">
        <v>3290</v>
      </c>
      <c r="C1382" s="383" t="s">
        <v>53</v>
      </c>
      <c r="D1382" s="384">
        <v>67.37</v>
      </c>
      <c r="E1382" s="383" t="s">
        <v>73</v>
      </c>
    </row>
    <row r="1383" spans="1:5" s="11" customFormat="1" ht="24" customHeight="1">
      <c r="A1383" s="381">
        <v>100435</v>
      </c>
      <c r="B1383" s="382" t="s">
        <v>3291</v>
      </c>
      <c r="C1383" s="383" t="s">
        <v>53</v>
      </c>
      <c r="D1383" s="384">
        <v>82.67</v>
      </c>
      <c r="E1383" s="383" t="s">
        <v>73</v>
      </c>
    </row>
    <row r="1384" spans="1:5" s="11" customFormat="1" ht="24" customHeight="1">
      <c r="A1384" s="381">
        <v>94227</v>
      </c>
      <c r="B1384" s="382" t="s">
        <v>3292</v>
      </c>
      <c r="C1384" s="383" t="s">
        <v>53</v>
      </c>
      <c r="D1384" s="384">
        <v>66.55</v>
      </c>
      <c r="E1384" s="383" t="s">
        <v>73</v>
      </c>
    </row>
    <row r="1385" spans="1:5" s="11" customFormat="1" ht="24" customHeight="1">
      <c r="A1385" s="381">
        <v>94228</v>
      </c>
      <c r="B1385" s="382" t="s">
        <v>3293</v>
      </c>
      <c r="C1385" s="383" t="s">
        <v>53</v>
      </c>
      <c r="D1385" s="384">
        <v>90.09</v>
      </c>
      <c r="E1385" s="383" t="s">
        <v>73</v>
      </c>
    </row>
    <row r="1386" spans="1:5" s="11" customFormat="1" ht="24" customHeight="1">
      <c r="A1386" s="381">
        <v>94229</v>
      </c>
      <c r="B1386" s="382" t="s">
        <v>3294</v>
      </c>
      <c r="C1386" s="383" t="s">
        <v>53</v>
      </c>
      <c r="D1386" s="384">
        <v>175.23</v>
      </c>
      <c r="E1386" s="383" t="s">
        <v>73</v>
      </c>
    </row>
    <row r="1387" spans="1:5" s="11" customFormat="1" ht="24" customHeight="1">
      <c r="A1387" s="381">
        <v>94231</v>
      </c>
      <c r="B1387" s="382" t="s">
        <v>3295</v>
      </c>
      <c r="C1387" s="383" t="s">
        <v>53</v>
      </c>
      <c r="D1387" s="384">
        <v>55.1</v>
      </c>
      <c r="E1387" s="383" t="s">
        <v>73</v>
      </c>
    </row>
    <row r="1388" spans="1:5" s="11" customFormat="1" ht="24" customHeight="1">
      <c r="A1388" s="381">
        <v>94449</v>
      </c>
      <c r="B1388" s="382" t="s">
        <v>3296</v>
      </c>
      <c r="C1388" s="383" t="s">
        <v>47</v>
      </c>
      <c r="D1388" s="384">
        <v>67.56</v>
      </c>
      <c r="E1388" s="383" t="s">
        <v>73</v>
      </c>
    </row>
    <row r="1389" spans="1:5" s="11" customFormat="1" ht="24" customHeight="1">
      <c r="A1389" s="381">
        <v>92255</v>
      </c>
      <c r="B1389" s="382" t="s">
        <v>3297</v>
      </c>
      <c r="C1389" s="383" t="s">
        <v>297</v>
      </c>
      <c r="D1389" s="384">
        <v>146.94</v>
      </c>
      <c r="E1389" s="383" t="s">
        <v>73</v>
      </c>
    </row>
    <row r="1390" spans="1:5" s="11" customFormat="1" ht="24" customHeight="1">
      <c r="A1390" s="381">
        <v>92256</v>
      </c>
      <c r="B1390" s="382" t="s">
        <v>3298</v>
      </c>
      <c r="C1390" s="383" t="s">
        <v>297</v>
      </c>
      <c r="D1390" s="384">
        <v>175.44</v>
      </c>
      <c r="E1390" s="383" t="s">
        <v>73</v>
      </c>
    </row>
    <row r="1391" spans="1:5" s="11" customFormat="1" ht="24" customHeight="1">
      <c r="A1391" s="381">
        <v>92257</v>
      </c>
      <c r="B1391" s="382" t="s">
        <v>3299</v>
      </c>
      <c r="C1391" s="383" t="s">
        <v>297</v>
      </c>
      <c r="D1391" s="384">
        <v>203.64</v>
      </c>
      <c r="E1391" s="383" t="s">
        <v>73</v>
      </c>
    </row>
    <row r="1392" spans="1:5" s="11" customFormat="1" ht="24" customHeight="1">
      <c r="A1392" s="381">
        <v>92258</v>
      </c>
      <c r="B1392" s="382" t="s">
        <v>3300</v>
      </c>
      <c r="C1392" s="383" t="s">
        <v>297</v>
      </c>
      <c r="D1392" s="384">
        <v>248.98</v>
      </c>
      <c r="E1392" s="383" t="s">
        <v>73</v>
      </c>
    </row>
    <row r="1393" spans="1:5" s="11" customFormat="1" ht="36" customHeight="1">
      <c r="A1393" s="381">
        <v>92568</v>
      </c>
      <c r="B1393" s="382" t="s">
        <v>3301</v>
      </c>
      <c r="C1393" s="383" t="s">
        <v>47</v>
      </c>
      <c r="D1393" s="384">
        <v>149.29</v>
      </c>
      <c r="E1393" s="383" t="s">
        <v>73</v>
      </c>
    </row>
    <row r="1394" spans="1:5" s="11" customFormat="1" ht="36" customHeight="1">
      <c r="A1394" s="381">
        <v>92569</v>
      </c>
      <c r="B1394" s="382" t="s">
        <v>3302</v>
      </c>
      <c r="C1394" s="383" t="s">
        <v>47</v>
      </c>
      <c r="D1394" s="384">
        <v>84.14</v>
      </c>
      <c r="E1394" s="383" t="s">
        <v>73</v>
      </c>
    </row>
    <row r="1395" spans="1:5" s="11" customFormat="1" ht="24" customHeight="1">
      <c r="A1395" s="381">
        <v>92570</v>
      </c>
      <c r="B1395" s="382" t="s">
        <v>3303</v>
      </c>
      <c r="C1395" s="383" t="s">
        <v>47</v>
      </c>
      <c r="D1395" s="384">
        <v>53.91</v>
      </c>
      <c r="E1395" s="383" t="s">
        <v>73</v>
      </c>
    </row>
    <row r="1396" spans="1:5" s="11" customFormat="1" ht="36" customHeight="1">
      <c r="A1396" s="381">
        <v>92571</v>
      </c>
      <c r="B1396" s="382" t="s">
        <v>3304</v>
      </c>
      <c r="C1396" s="383" t="s">
        <v>47</v>
      </c>
      <c r="D1396" s="384">
        <v>155.37</v>
      </c>
      <c r="E1396" s="383" t="s">
        <v>73</v>
      </c>
    </row>
    <row r="1397" spans="1:5" s="11" customFormat="1" ht="36" customHeight="1">
      <c r="A1397" s="381">
        <v>92572</v>
      </c>
      <c r="B1397" s="382" t="s">
        <v>3305</v>
      </c>
      <c r="C1397" s="383" t="s">
        <v>47</v>
      </c>
      <c r="D1397" s="384">
        <v>94.42</v>
      </c>
      <c r="E1397" s="383" t="s">
        <v>73</v>
      </c>
    </row>
    <row r="1398" spans="1:5" s="11" customFormat="1" ht="36" customHeight="1">
      <c r="A1398" s="381">
        <v>92573</v>
      </c>
      <c r="B1398" s="382" t="s">
        <v>3306</v>
      </c>
      <c r="C1398" s="383" t="s">
        <v>47</v>
      </c>
      <c r="D1398" s="384">
        <v>56.4</v>
      </c>
      <c r="E1398" s="383" t="s">
        <v>73</v>
      </c>
    </row>
    <row r="1399" spans="1:5" s="11" customFormat="1" ht="36" customHeight="1">
      <c r="A1399" s="381">
        <v>92574</v>
      </c>
      <c r="B1399" s="382" t="s">
        <v>3307</v>
      </c>
      <c r="C1399" s="383" t="s">
        <v>47</v>
      </c>
      <c r="D1399" s="384">
        <v>151.27000000000001</v>
      </c>
      <c r="E1399" s="383" t="s">
        <v>73</v>
      </c>
    </row>
    <row r="1400" spans="1:5" s="11" customFormat="1" ht="24" customHeight="1">
      <c r="A1400" s="381">
        <v>92575</v>
      </c>
      <c r="B1400" s="382" t="s">
        <v>3308</v>
      </c>
      <c r="C1400" s="383" t="s">
        <v>47</v>
      </c>
      <c r="D1400" s="384">
        <v>76.709999999999994</v>
      </c>
      <c r="E1400" s="383" t="s">
        <v>73</v>
      </c>
    </row>
    <row r="1401" spans="1:5" s="11" customFormat="1" ht="24" customHeight="1">
      <c r="A1401" s="381">
        <v>92576</v>
      </c>
      <c r="B1401" s="382" t="s">
        <v>3309</v>
      </c>
      <c r="C1401" s="383" t="s">
        <v>47</v>
      </c>
      <c r="D1401" s="384">
        <v>42.47</v>
      </c>
      <c r="E1401" s="383" t="s">
        <v>73</v>
      </c>
    </row>
    <row r="1402" spans="1:5" s="11" customFormat="1" ht="36" customHeight="1">
      <c r="A1402" s="381">
        <v>92577</v>
      </c>
      <c r="B1402" s="382" t="s">
        <v>3310</v>
      </c>
      <c r="C1402" s="383" t="s">
        <v>47</v>
      </c>
      <c r="D1402" s="384">
        <v>157.96</v>
      </c>
      <c r="E1402" s="383" t="s">
        <v>73</v>
      </c>
    </row>
    <row r="1403" spans="1:5" s="11" customFormat="1" ht="24" customHeight="1">
      <c r="A1403" s="381">
        <v>92578</v>
      </c>
      <c r="B1403" s="382" t="s">
        <v>3311</v>
      </c>
      <c r="C1403" s="383" t="s">
        <v>47</v>
      </c>
      <c r="D1403" s="384">
        <v>80.36</v>
      </c>
      <c r="E1403" s="383" t="s">
        <v>73</v>
      </c>
    </row>
    <row r="1404" spans="1:5" s="11" customFormat="1" ht="24" customHeight="1">
      <c r="A1404" s="381">
        <v>92579</v>
      </c>
      <c r="B1404" s="382" t="s">
        <v>3312</v>
      </c>
      <c r="C1404" s="383" t="s">
        <v>47</v>
      </c>
      <c r="D1404" s="384">
        <v>44.45</v>
      </c>
      <c r="E1404" s="383" t="s">
        <v>73</v>
      </c>
    </row>
    <row r="1405" spans="1:5" s="11" customFormat="1" ht="36" customHeight="1">
      <c r="A1405" s="381">
        <v>92580</v>
      </c>
      <c r="B1405" s="382" t="s">
        <v>3313</v>
      </c>
      <c r="C1405" s="383" t="s">
        <v>47</v>
      </c>
      <c r="D1405" s="384">
        <v>54.82</v>
      </c>
      <c r="E1405" s="383" t="s">
        <v>73</v>
      </c>
    </row>
    <row r="1406" spans="1:5" s="11" customFormat="1" ht="24" customHeight="1">
      <c r="A1406" s="381">
        <v>92581</v>
      </c>
      <c r="B1406" s="382" t="s">
        <v>3314</v>
      </c>
      <c r="C1406" s="383" t="s">
        <v>47</v>
      </c>
      <c r="D1406" s="384">
        <v>57.72</v>
      </c>
      <c r="E1406" s="383" t="s">
        <v>73</v>
      </c>
    </row>
    <row r="1407" spans="1:5" s="11" customFormat="1" ht="24" customHeight="1">
      <c r="A1407" s="381">
        <v>92582</v>
      </c>
      <c r="B1407" s="382" t="s">
        <v>3315</v>
      </c>
      <c r="C1407" s="383" t="s">
        <v>297</v>
      </c>
      <c r="D1407" s="384">
        <v>765.12</v>
      </c>
      <c r="E1407" s="383" t="s">
        <v>73</v>
      </c>
    </row>
    <row r="1408" spans="1:5" s="11" customFormat="1" ht="24" customHeight="1">
      <c r="A1408" s="381">
        <v>92584</v>
      </c>
      <c r="B1408" s="382" t="s">
        <v>3316</v>
      </c>
      <c r="C1408" s="383" t="s">
        <v>297</v>
      </c>
      <c r="D1408" s="384">
        <v>915.11</v>
      </c>
      <c r="E1408" s="383" t="s">
        <v>73</v>
      </c>
    </row>
    <row r="1409" spans="1:5" s="11" customFormat="1" ht="24" customHeight="1">
      <c r="A1409" s="381">
        <v>92586</v>
      </c>
      <c r="B1409" s="382" t="s">
        <v>3317</v>
      </c>
      <c r="C1409" s="383" t="s">
        <v>297</v>
      </c>
      <c r="D1409" s="385">
        <v>1065.1099999999999</v>
      </c>
      <c r="E1409" s="383" t="s">
        <v>73</v>
      </c>
    </row>
    <row r="1410" spans="1:5" s="11" customFormat="1" ht="24" customHeight="1">
      <c r="A1410" s="381">
        <v>92588</v>
      </c>
      <c r="B1410" s="382" t="s">
        <v>3318</v>
      </c>
      <c r="C1410" s="383" t="s">
        <v>297</v>
      </c>
      <c r="D1410" s="385">
        <v>1338.2</v>
      </c>
      <c r="E1410" s="383" t="s">
        <v>73</v>
      </c>
    </row>
    <row r="1411" spans="1:5" s="11" customFormat="1" ht="24" customHeight="1">
      <c r="A1411" s="381">
        <v>92590</v>
      </c>
      <c r="B1411" s="382" t="s">
        <v>3319</v>
      </c>
      <c r="C1411" s="383" t="s">
        <v>297</v>
      </c>
      <c r="D1411" s="385">
        <v>1488.19</v>
      </c>
      <c r="E1411" s="383" t="s">
        <v>73</v>
      </c>
    </row>
    <row r="1412" spans="1:5" s="11" customFormat="1" ht="24" customHeight="1">
      <c r="A1412" s="381">
        <v>92592</v>
      </c>
      <c r="B1412" s="382" t="s">
        <v>3320</v>
      </c>
      <c r="C1412" s="383" t="s">
        <v>297</v>
      </c>
      <c r="D1412" s="385">
        <v>1666.39</v>
      </c>
      <c r="E1412" s="383" t="s">
        <v>73</v>
      </c>
    </row>
    <row r="1413" spans="1:5" s="11" customFormat="1" ht="36" customHeight="1">
      <c r="A1413" s="381">
        <v>92593</v>
      </c>
      <c r="B1413" s="382" t="s">
        <v>3321</v>
      </c>
      <c r="C1413" s="383" t="s">
        <v>476</v>
      </c>
      <c r="D1413" s="384">
        <v>12.66</v>
      </c>
      <c r="E1413" s="383" t="s">
        <v>73</v>
      </c>
    </row>
    <row r="1414" spans="1:5" s="11" customFormat="1" ht="24" customHeight="1">
      <c r="A1414" s="381">
        <v>92594</v>
      </c>
      <c r="B1414" s="382" t="s">
        <v>3322</v>
      </c>
      <c r="C1414" s="383" t="s">
        <v>297</v>
      </c>
      <c r="D1414" s="385">
        <v>1948.94</v>
      </c>
      <c r="E1414" s="383" t="s">
        <v>73</v>
      </c>
    </row>
    <row r="1415" spans="1:5" s="11" customFormat="1" ht="24" customHeight="1">
      <c r="A1415" s="381">
        <v>92596</v>
      </c>
      <c r="B1415" s="382" t="s">
        <v>3323</v>
      </c>
      <c r="C1415" s="383" t="s">
        <v>297</v>
      </c>
      <c r="D1415" s="385">
        <v>2150.71</v>
      </c>
      <c r="E1415" s="383" t="s">
        <v>73</v>
      </c>
    </row>
    <row r="1416" spans="1:5" s="11" customFormat="1" ht="24" customHeight="1">
      <c r="A1416" s="381">
        <v>92598</v>
      </c>
      <c r="B1416" s="382" t="s">
        <v>3324</v>
      </c>
      <c r="C1416" s="383" t="s">
        <v>297</v>
      </c>
      <c r="D1416" s="385">
        <v>2300.6999999999998</v>
      </c>
      <c r="E1416" s="383" t="s">
        <v>73</v>
      </c>
    </row>
    <row r="1417" spans="1:5" s="11" customFormat="1" ht="24" customHeight="1">
      <c r="A1417" s="381">
        <v>92600</v>
      </c>
      <c r="B1417" s="382" t="s">
        <v>3325</v>
      </c>
      <c r="C1417" s="383" t="s">
        <v>297</v>
      </c>
      <c r="D1417" s="385">
        <v>2488.64</v>
      </c>
      <c r="E1417" s="383" t="s">
        <v>73</v>
      </c>
    </row>
    <row r="1418" spans="1:5" s="11" customFormat="1" ht="36" customHeight="1">
      <c r="A1418" s="381">
        <v>92602</v>
      </c>
      <c r="B1418" s="382" t="s">
        <v>3326</v>
      </c>
      <c r="C1418" s="383" t="s">
        <v>297</v>
      </c>
      <c r="D1418" s="384">
        <v>765.12</v>
      </c>
      <c r="E1418" s="383" t="s">
        <v>73</v>
      </c>
    </row>
    <row r="1419" spans="1:5" s="11" customFormat="1" ht="36" customHeight="1">
      <c r="A1419" s="381">
        <v>92604</v>
      </c>
      <c r="B1419" s="382" t="s">
        <v>3327</v>
      </c>
      <c r="C1419" s="383" t="s">
        <v>297</v>
      </c>
      <c r="D1419" s="384">
        <v>877.16</v>
      </c>
      <c r="E1419" s="383" t="s">
        <v>73</v>
      </c>
    </row>
    <row r="1420" spans="1:5" s="11" customFormat="1" ht="36" customHeight="1">
      <c r="A1420" s="381">
        <v>92606</v>
      </c>
      <c r="B1420" s="382" t="s">
        <v>3328</v>
      </c>
      <c r="C1420" s="383" t="s">
        <v>297</v>
      </c>
      <c r="D1420" s="385">
        <v>1027.1500000000001</v>
      </c>
      <c r="E1420" s="383" t="s">
        <v>73</v>
      </c>
    </row>
    <row r="1421" spans="1:5" s="11" customFormat="1" ht="36" customHeight="1">
      <c r="A1421" s="381">
        <v>92608</v>
      </c>
      <c r="B1421" s="382" t="s">
        <v>3329</v>
      </c>
      <c r="C1421" s="383" t="s">
        <v>297</v>
      </c>
      <c r="D1421" s="385">
        <v>1262.29</v>
      </c>
      <c r="E1421" s="383" t="s">
        <v>73</v>
      </c>
    </row>
    <row r="1422" spans="1:5" s="11" customFormat="1" ht="36" customHeight="1">
      <c r="A1422" s="381">
        <v>92610</v>
      </c>
      <c r="B1422" s="382" t="s">
        <v>3330</v>
      </c>
      <c r="C1422" s="383" t="s">
        <v>297</v>
      </c>
      <c r="D1422" s="385">
        <v>1412.28</v>
      </c>
      <c r="E1422" s="383" t="s">
        <v>73</v>
      </c>
    </row>
    <row r="1423" spans="1:5" s="11" customFormat="1" ht="36" customHeight="1">
      <c r="A1423" s="381">
        <v>92612</v>
      </c>
      <c r="B1423" s="382" t="s">
        <v>3331</v>
      </c>
      <c r="C1423" s="383" t="s">
        <v>297</v>
      </c>
      <c r="D1423" s="385">
        <v>1590.48</v>
      </c>
      <c r="E1423" s="383" t="s">
        <v>73</v>
      </c>
    </row>
    <row r="1424" spans="1:5" s="11" customFormat="1" ht="36" customHeight="1">
      <c r="A1424" s="381">
        <v>92614</v>
      </c>
      <c r="B1424" s="382" t="s">
        <v>3332</v>
      </c>
      <c r="C1424" s="383" t="s">
        <v>297</v>
      </c>
      <c r="D1424" s="385">
        <v>1797.13</v>
      </c>
      <c r="E1424" s="383" t="s">
        <v>73</v>
      </c>
    </row>
    <row r="1425" spans="1:5" s="11" customFormat="1" ht="36" customHeight="1">
      <c r="A1425" s="381">
        <v>92616</v>
      </c>
      <c r="B1425" s="382" t="s">
        <v>3333</v>
      </c>
      <c r="C1425" s="383" t="s">
        <v>297</v>
      </c>
      <c r="D1425" s="385">
        <v>2036.84</v>
      </c>
      <c r="E1425" s="383" t="s">
        <v>73</v>
      </c>
    </row>
    <row r="1426" spans="1:5" s="11" customFormat="1" ht="36" customHeight="1">
      <c r="A1426" s="381">
        <v>92618</v>
      </c>
      <c r="B1426" s="382" t="s">
        <v>3334</v>
      </c>
      <c r="C1426" s="383" t="s">
        <v>297</v>
      </c>
      <c r="D1426" s="385">
        <v>2186.84</v>
      </c>
      <c r="E1426" s="383" t="s">
        <v>73</v>
      </c>
    </row>
    <row r="1427" spans="1:5" s="11" customFormat="1" ht="36" customHeight="1">
      <c r="A1427" s="381">
        <v>92620</v>
      </c>
      <c r="B1427" s="382" t="s">
        <v>3335</v>
      </c>
      <c r="C1427" s="383" t="s">
        <v>297</v>
      </c>
      <c r="D1427" s="385">
        <v>2336.8200000000002</v>
      </c>
      <c r="E1427" s="383" t="s">
        <v>73</v>
      </c>
    </row>
    <row r="1428" spans="1:5" s="11" customFormat="1" ht="24" customHeight="1">
      <c r="A1428" s="381">
        <v>100357</v>
      </c>
      <c r="B1428" s="382" t="s">
        <v>3336</v>
      </c>
      <c r="C1428" s="383" t="s">
        <v>297</v>
      </c>
      <c r="D1428" s="385">
        <v>1016.16</v>
      </c>
      <c r="E1428" s="383" t="s">
        <v>73</v>
      </c>
    </row>
    <row r="1429" spans="1:5" s="11" customFormat="1" ht="24" customHeight="1">
      <c r="A1429" s="381">
        <v>100358</v>
      </c>
      <c r="B1429" s="382" t="s">
        <v>3337</v>
      </c>
      <c r="C1429" s="383" t="s">
        <v>297</v>
      </c>
      <c r="D1429" s="385">
        <v>1334.36</v>
      </c>
      <c r="E1429" s="383" t="s">
        <v>73</v>
      </c>
    </row>
    <row r="1430" spans="1:5" s="11" customFormat="1" ht="24" customHeight="1">
      <c r="A1430" s="381">
        <v>100359</v>
      </c>
      <c r="B1430" s="382" t="s">
        <v>3338</v>
      </c>
      <c r="C1430" s="383" t="s">
        <v>297</v>
      </c>
      <c r="D1430" s="385">
        <v>1416.98</v>
      </c>
      <c r="E1430" s="383" t="s">
        <v>73</v>
      </c>
    </row>
    <row r="1431" spans="1:5" s="11" customFormat="1" ht="24" customHeight="1">
      <c r="A1431" s="381">
        <v>100360</v>
      </c>
      <c r="B1431" s="382" t="s">
        <v>3339</v>
      </c>
      <c r="C1431" s="383" t="s">
        <v>297</v>
      </c>
      <c r="D1431" s="385">
        <v>1573.85</v>
      </c>
      <c r="E1431" s="383" t="s">
        <v>73</v>
      </c>
    </row>
    <row r="1432" spans="1:5" s="11" customFormat="1" ht="24" customHeight="1">
      <c r="A1432" s="381">
        <v>100361</v>
      </c>
      <c r="B1432" s="382" t="s">
        <v>3340</v>
      </c>
      <c r="C1432" s="383" t="s">
        <v>297</v>
      </c>
      <c r="D1432" s="385">
        <v>1926.76</v>
      </c>
      <c r="E1432" s="383" t="s">
        <v>73</v>
      </c>
    </row>
    <row r="1433" spans="1:5" s="11" customFormat="1" ht="24" customHeight="1">
      <c r="A1433" s="381">
        <v>100362</v>
      </c>
      <c r="B1433" s="382" t="s">
        <v>3341</v>
      </c>
      <c r="C1433" s="383" t="s">
        <v>297</v>
      </c>
      <c r="D1433" s="385">
        <v>2612.64</v>
      </c>
      <c r="E1433" s="383" t="s">
        <v>73</v>
      </c>
    </row>
    <row r="1434" spans="1:5" s="11" customFormat="1" ht="24" customHeight="1">
      <c r="A1434" s="381">
        <v>100363</v>
      </c>
      <c r="B1434" s="382" t="s">
        <v>3342</v>
      </c>
      <c r="C1434" s="383" t="s">
        <v>297</v>
      </c>
      <c r="D1434" s="385">
        <v>2714.61</v>
      </c>
      <c r="E1434" s="383" t="s">
        <v>73</v>
      </c>
    </row>
    <row r="1435" spans="1:5" s="11" customFormat="1" ht="24" customHeight="1">
      <c r="A1435" s="381">
        <v>100364</v>
      </c>
      <c r="B1435" s="382" t="s">
        <v>3343</v>
      </c>
      <c r="C1435" s="383" t="s">
        <v>297</v>
      </c>
      <c r="D1435" s="385">
        <v>2946.37</v>
      </c>
      <c r="E1435" s="383" t="s">
        <v>73</v>
      </c>
    </row>
    <row r="1436" spans="1:5" s="11" customFormat="1" ht="24" customHeight="1">
      <c r="A1436" s="381">
        <v>100365</v>
      </c>
      <c r="B1436" s="382" t="s">
        <v>3344</v>
      </c>
      <c r="C1436" s="383" t="s">
        <v>297</v>
      </c>
      <c r="D1436" s="385">
        <v>3361.18</v>
      </c>
      <c r="E1436" s="383" t="s">
        <v>73</v>
      </c>
    </row>
    <row r="1437" spans="1:5" s="11" customFormat="1" ht="24" customHeight="1">
      <c r="A1437" s="381">
        <v>100366</v>
      </c>
      <c r="B1437" s="382" t="s">
        <v>3345</v>
      </c>
      <c r="C1437" s="383" t="s">
        <v>297</v>
      </c>
      <c r="D1437" s="385">
        <v>3631.68</v>
      </c>
      <c r="E1437" s="383" t="s">
        <v>73</v>
      </c>
    </row>
    <row r="1438" spans="1:5" s="11" customFormat="1" ht="36" customHeight="1">
      <c r="A1438" s="381">
        <v>100367</v>
      </c>
      <c r="B1438" s="382" t="s">
        <v>3346</v>
      </c>
      <c r="C1438" s="383" t="s">
        <v>297</v>
      </c>
      <c r="D1438" s="384">
        <v>984.86</v>
      </c>
      <c r="E1438" s="383" t="s">
        <v>73</v>
      </c>
    </row>
    <row r="1439" spans="1:5" s="11" customFormat="1" ht="36" customHeight="1">
      <c r="A1439" s="381">
        <v>100368</v>
      </c>
      <c r="B1439" s="382" t="s">
        <v>3347</v>
      </c>
      <c r="C1439" s="383" t="s">
        <v>297</v>
      </c>
      <c r="D1439" s="385">
        <v>1295.75</v>
      </c>
      <c r="E1439" s="383" t="s">
        <v>73</v>
      </c>
    </row>
    <row r="1440" spans="1:5" s="11" customFormat="1" ht="36" customHeight="1">
      <c r="A1440" s="381">
        <v>100369</v>
      </c>
      <c r="B1440" s="382" t="s">
        <v>3348</v>
      </c>
      <c r="C1440" s="383" t="s">
        <v>297</v>
      </c>
      <c r="D1440" s="385">
        <v>1378.38</v>
      </c>
      <c r="E1440" s="383" t="s">
        <v>73</v>
      </c>
    </row>
    <row r="1441" spans="1:5" s="11" customFormat="1" ht="36" customHeight="1">
      <c r="A1441" s="381">
        <v>100370</v>
      </c>
      <c r="B1441" s="382" t="s">
        <v>3349</v>
      </c>
      <c r="C1441" s="383" t="s">
        <v>297</v>
      </c>
      <c r="D1441" s="385">
        <v>1654.86</v>
      </c>
      <c r="E1441" s="383" t="s">
        <v>73</v>
      </c>
    </row>
    <row r="1442" spans="1:5" s="11" customFormat="1" ht="36" customHeight="1">
      <c r="A1442" s="381">
        <v>100371</v>
      </c>
      <c r="B1442" s="382" t="s">
        <v>3350</v>
      </c>
      <c r="C1442" s="383" t="s">
        <v>297</v>
      </c>
      <c r="D1442" s="385">
        <v>1823.81</v>
      </c>
      <c r="E1442" s="383" t="s">
        <v>73</v>
      </c>
    </row>
    <row r="1443" spans="1:5" s="11" customFormat="1" ht="36" customHeight="1">
      <c r="A1443" s="381">
        <v>100372</v>
      </c>
      <c r="B1443" s="382" t="s">
        <v>3351</v>
      </c>
      <c r="C1443" s="383" t="s">
        <v>297</v>
      </c>
      <c r="D1443" s="385">
        <v>2436.23</v>
      </c>
      <c r="E1443" s="383" t="s">
        <v>73</v>
      </c>
    </row>
    <row r="1444" spans="1:5" s="11" customFormat="1" ht="36" customHeight="1">
      <c r="A1444" s="381">
        <v>100373</v>
      </c>
      <c r="B1444" s="382" t="s">
        <v>3352</v>
      </c>
      <c r="C1444" s="383" t="s">
        <v>297</v>
      </c>
      <c r="D1444" s="385">
        <v>2536.2399999999998</v>
      </c>
      <c r="E1444" s="383" t="s">
        <v>73</v>
      </c>
    </row>
    <row r="1445" spans="1:5" s="11" customFormat="1" ht="36" customHeight="1">
      <c r="A1445" s="381">
        <v>100374</v>
      </c>
      <c r="B1445" s="382" t="s">
        <v>3353</v>
      </c>
      <c r="C1445" s="383" t="s">
        <v>297</v>
      </c>
      <c r="D1445" s="385">
        <v>2710.55</v>
      </c>
      <c r="E1445" s="383" t="s">
        <v>73</v>
      </c>
    </row>
    <row r="1446" spans="1:5" s="11" customFormat="1" ht="36" customHeight="1">
      <c r="A1446" s="381">
        <v>100375</v>
      </c>
      <c r="B1446" s="382" t="s">
        <v>3354</v>
      </c>
      <c r="C1446" s="383" t="s">
        <v>297</v>
      </c>
      <c r="D1446" s="385">
        <v>3010.82</v>
      </c>
      <c r="E1446" s="383" t="s">
        <v>73</v>
      </c>
    </row>
    <row r="1447" spans="1:5" s="11" customFormat="1" ht="36" customHeight="1">
      <c r="A1447" s="381">
        <v>100376</v>
      </c>
      <c r="B1447" s="382" t="s">
        <v>3355</v>
      </c>
      <c r="C1447" s="383" t="s">
        <v>297</v>
      </c>
      <c r="D1447" s="385">
        <v>2936.13</v>
      </c>
      <c r="E1447" s="383" t="s">
        <v>73</v>
      </c>
    </row>
    <row r="1448" spans="1:5" s="11" customFormat="1" ht="24" customHeight="1">
      <c r="A1448" s="381">
        <v>100377</v>
      </c>
      <c r="B1448" s="382" t="s">
        <v>3356</v>
      </c>
      <c r="C1448" s="383" t="s">
        <v>476</v>
      </c>
      <c r="D1448" s="384">
        <v>13.13</v>
      </c>
      <c r="E1448" s="383" t="s">
        <v>73</v>
      </c>
    </row>
    <row r="1449" spans="1:5" s="11" customFormat="1" ht="24" customHeight="1">
      <c r="A1449" s="381">
        <v>100378</v>
      </c>
      <c r="B1449" s="382" t="s">
        <v>3357</v>
      </c>
      <c r="C1449" s="383" t="s">
        <v>476</v>
      </c>
      <c r="D1449" s="384">
        <v>12.38</v>
      </c>
      <c r="E1449" s="383" t="s">
        <v>73</v>
      </c>
    </row>
    <row r="1450" spans="1:5" s="11" customFormat="1" ht="48" customHeight="1">
      <c r="A1450" s="381">
        <v>100382</v>
      </c>
      <c r="B1450" s="382" t="s">
        <v>3358</v>
      </c>
      <c r="C1450" s="383" t="s">
        <v>47</v>
      </c>
      <c r="D1450" s="384">
        <v>24.41</v>
      </c>
      <c r="E1450" s="383" t="s">
        <v>73</v>
      </c>
    </row>
    <row r="1451" spans="1:5" s="11" customFormat="1" ht="24" customHeight="1">
      <c r="A1451" s="381">
        <v>94444</v>
      </c>
      <c r="B1451" s="382" t="s">
        <v>3359</v>
      </c>
      <c r="C1451" s="383" t="s">
        <v>47</v>
      </c>
      <c r="D1451" s="385">
        <v>1013.8</v>
      </c>
      <c r="E1451" s="383" t="s">
        <v>73</v>
      </c>
    </row>
    <row r="1452" spans="1:5" s="11" customFormat="1" ht="24" customHeight="1">
      <c r="A1452" s="381">
        <v>102661</v>
      </c>
      <c r="B1452" s="382" t="s">
        <v>3360</v>
      </c>
      <c r="C1452" s="383" t="s">
        <v>53</v>
      </c>
      <c r="D1452" s="384">
        <v>27.92</v>
      </c>
      <c r="E1452" s="383" t="s">
        <v>97</v>
      </c>
    </row>
    <row r="1453" spans="1:5" s="11" customFormat="1" ht="24" customHeight="1">
      <c r="A1453" s="381">
        <v>102663</v>
      </c>
      <c r="B1453" s="382" t="s">
        <v>3361</v>
      </c>
      <c r="C1453" s="383" t="s">
        <v>53</v>
      </c>
      <c r="D1453" s="384">
        <v>54.34</v>
      </c>
      <c r="E1453" s="383" t="s">
        <v>97</v>
      </c>
    </row>
    <row r="1454" spans="1:5" s="11" customFormat="1" ht="24" customHeight="1">
      <c r="A1454" s="381">
        <v>102664</v>
      </c>
      <c r="B1454" s="382" t="s">
        <v>3362</v>
      </c>
      <c r="C1454" s="383" t="s">
        <v>53</v>
      </c>
      <c r="D1454" s="384">
        <v>38.97</v>
      </c>
      <c r="E1454" s="383" t="s">
        <v>97</v>
      </c>
    </row>
    <row r="1455" spans="1:5" s="11" customFormat="1" ht="24" customHeight="1">
      <c r="A1455" s="381">
        <v>102665</v>
      </c>
      <c r="B1455" s="382" t="s">
        <v>3363</v>
      </c>
      <c r="C1455" s="383" t="s">
        <v>53</v>
      </c>
      <c r="D1455" s="384">
        <v>17.850000000000001</v>
      </c>
      <c r="E1455" s="383" t="s">
        <v>97</v>
      </c>
    </row>
    <row r="1456" spans="1:5" s="11" customFormat="1" ht="36" customHeight="1">
      <c r="A1456" s="381">
        <v>102666</v>
      </c>
      <c r="B1456" s="382" t="s">
        <v>3364</v>
      </c>
      <c r="C1456" s="383" t="s">
        <v>53</v>
      </c>
      <c r="D1456" s="384">
        <v>50.09</v>
      </c>
      <c r="E1456" s="383" t="s">
        <v>97</v>
      </c>
    </row>
    <row r="1457" spans="1:5" s="11" customFormat="1" ht="36" customHeight="1">
      <c r="A1457" s="381">
        <v>102669</v>
      </c>
      <c r="B1457" s="382" t="s">
        <v>3365</v>
      </c>
      <c r="C1457" s="383" t="s">
        <v>53</v>
      </c>
      <c r="D1457" s="384">
        <v>76.349999999999994</v>
      </c>
      <c r="E1457" s="383" t="s">
        <v>97</v>
      </c>
    </row>
    <row r="1458" spans="1:5" s="11" customFormat="1" ht="24" customHeight="1">
      <c r="A1458" s="381">
        <v>102670</v>
      </c>
      <c r="B1458" s="382" t="s">
        <v>3366</v>
      </c>
      <c r="C1458" s="383" t="s">
        <v>53</v>
      </c>
      <c r="D1458" s="384">
        <v>78.989999999999995</v>
      </c>
      <c r="E1458" s="383" t="s">
        <v>97</v>
      </c>
    </row>
    <row r="1459" spans="1:5" s="11" customFormat="1" ht="24" customHeight="1">
      <c r="A1459" s="381">
        <v>102673</v>
      </c>
      <c r="B1459" s="382" t="s">
        <v>3367</v>
      </c>
      <c r="C1459" s="383" t="s">
        <v>53</v>
      </c>
      <c r="D1459" s="384">
        <v>126.71</v>
      </c>
      <c r="E1459" s="383" t="s">
        <v>97</v>
      </c>
    </row>
    <row r="1460" spans="1:5" s="11" customFormat="1" ht="24" customHeight="1">
      <c r="A1460" s="381">
        <v>102674</v>
      </c>
      <c r="B1460" s="382" t="s">
        <v>3368</v>
      </c>
      <c r="C1460" s="383" t="s">
        <v>53</v>
      </c>
      <c r="D1460" s="384">
        <v>84.55</v>
      </c>
      <c r="E1460" s="383" t="s">
        <v>97</v>
      </c>
    </row>
    <row r="1461" spans="1:5" s="11" customFormat="1" ht="24" customHeight="1">
      <c r="A1461" s="381">
        <v>102677</v>
      </c>
      <c r="B1461" s="382" t="s">
        <v>3369</v>
      </c>
      <c r="C1461" s="383" t="s">
        <v>53</v>
      </c>
      <c r="D1461" s="384">
        <v>115.52</v>
      </c>
      <c r="E1461" s="383" t="s">
        <v>97</v>
      </c>
    </row>
    <row r="1462" spans="1:5" s="11" customFormat="1" ht="24" customHeight="1">
      <c r="A1462" s="381">
        <v>102678</v>
      </c>
      <c r="B1462" s="382" t="s">
        <v>3370</v>
      </c>
      <c r="C1462" s="383" t="s">
        <v>53</v>
      </c>
      <c r="D1462" s="384">
        <v>112.26</v>
      </c>
      <c r="E1462" s="383" t="s">
        <v>97</v>
      </c>
    </row>
    <row r="1463" spans="1:5" s="11" customFormat="1" ht="24" customHeight="1">
      <c r="A1463" s="381">
        <v>102679</v>
      </c>
      <c r="B1463" s="382" t="s">
        <v>3371</v>
      </c>
      <c r="C1463" s="383" t="s">
        <v>53</v>
      </c>
      <c r="D1463" s="384">
        <v>120.07</v>
      </c>
      <c r="E1463" s="383" t="s">
        <v>97</v>
      </c>
    </row>
    <row r="1464" spans="1:5" s="11" customFormat="1" ht="36" customHeight="1">
      <c r="A1464" s="381">
        <v>102680</v>
      </c>
      <c r="B1464" s="382" t="s">
        <v>3372</v>
      </c>
      <c r="C1464" s="383" t="s">
        <v>53</v>
      </c>
      <c r="D1464" s="384">
        <v>124.28</v>
      </c>
      <c r="E1464" s="383" t="s">
        <v>97</v>
      </c>
    </row>
    <row r="1465" spans="1:5" s="11" customFormat="1" ht="36" customHeight="1">
      <c r="A1465" s="381">
        <v>102683</v>
      </c>
      <c r="B1465" s="382" t="s">
        <v>3373</v>
      </c>
      <c r="C1465" s="383" t="s">
        <v>53</v>
      </c>
      <c r="D1465" s="384">
        <v>159.72</v>
      </c>
      <c r="E1465" s="383" t="s">
        <v>97</v>
      </c>
    </row>
    <row r="1466" spans="1:5" s="11" customFormat="1" ht="24" customHeight="1">
      <c r="A1466" s="381">
        <v>102684</v>
      </c>
      <c r="B1466" s="382" t="s">
        <v>3374</v>
      </c>
      <c r="C1466" s="383" t="s">
        <v>53</v>
      </c>
      <c r="D1466" s="384">
        <v>132.11000000000001</v>
      </c>
      <c r="E1466" s="383" t="s">
        <v>97</v>
      </c>
    </row>
    <row r="1467" spans="1:5" s="11" customFormat="1" ht="24" customHeight="1">
      <c r="A1467" s="381">
        <v>102687</v>
      </c>
      <c r="B1467" s="382" t="s">
        <v>3375</v>
      </c>
      <c r="C1467" s="383" t="s">
        <v>53</v>
      </c>
      <c r="D1467" s="384">
        <v>162.91</v>
      </c>
      <c r="E1467" s="383" t="s">
        <v>97</v>
      </c>
    </row>
    <row r="1468" spans="1:5" s="11" customFormat="1" ht="24" customHeight="1">
      <c r="A1468" s="381">
        <v>102688</v>
      </c>
      <c r="B1468" s="382" t="s">
        <v>3376</v>
      </c>
      <c r="C1468" s="383" t="s">
        <v>53</v>
      </c>
      <c r="D1468" s="384">
        <v>32.82</v>
      </c>
      <c r="E1468" s="383" t="s">
        <v>97</v>
      </c>
    </row>
    <row r="1469" spans="1:5" s="11" customFormat="1" ht="36" customHeight="1">
      <c r="A1469" s="381">
        <v>102690</v>
      </c>
      <c r="B1469" s="382" t="s">
        <v>3377</v>
      </c>
      <c r="C1469" s="383" t="s">
        <v>53</v>
      </c>
      <c r="D1469" s="384">
        <v>54.99</v>
      </c>
      <c r="E1469" s="383" t="s">
        <v>97</v>
      </c>
    </row>
    <row r="1470" spans="1:5" s="11" customFormat="1" ht="24" customHeight="1">
      <c r="A1470" s="381">
        <v>102694</v>
      </c>
      <c r="B1470" s="382" t="s">
        <v>3378</v>
      </c>
      <c r="C1470" s="383" t="s">
        <v>53</v>
      </c>
      <c r="D1470" s="384">
        <v>59.19</v>
      </c>
      <c r="E1470" s="383" t="s">
        <v>97</v>
      </c>
    </row>
    <row r="1471" spans="1:5" s="11" customFormat="1" ht="36" customHeight="1">
      <c r="A1471" s="381">
        <v>102697</v>
      </c>
      <c r="B1471" s="382" t="s">
        <v>3379</v>
      </c>
      <c r="C1471" s="383" t="s">
        <v>53</v>
      </c>
      <c r="D1471" s="384">
        <v>90.84</v>
      </c>
      <c r="E1471" s="383" t="s">
        <v>97</v>
      </c>
    </row>
    <row r="1472" spans="1:5" s="11" customFormat="1" ht="24" customHeight="1">
      <c r="A1472" s="381">
        <v>102704</v>
      </c>
      <c r="B1472" s="382" t="s">
        <v>3380</v>
      </c>
      <c r="C1472" s="383" t="s">
        <v>53</v>
      </c>
      <c r="D1472" s="384">
        <v>11.7</v>
      </c>
      <c r="E1472" s="383" t="s">
        <v>97</v>
      </c>
    </row>
    <row r="1473" spans="1:5" s="11" customFormat="1" ht="24" customHeight="1">
      <c r="A1473" s="381">
        <v>102706</v>
      </c>
      <c r="B1473" s="382" t="s">
        <v>3381</v>
      </c>
      <c r="C1473" s="383" t="s">
        <v>53</v>
      </c>
      <c r="D1473" s="384">
        <v>13.52</v>
      </c>
      <c r="E1473" s="383" t="s">
        <v>97</v>
      </c>
    </row>
    <row r="1474" spans="1:5" s="11" customFormat="1" ht="24" customHeight="1">
      <c r="A1474" s="381">
        <v>102707</v>
      </c>
      <c r="B1474" s="382" t="s">
        <v>3382</v>
      </c>
      <c r="C1474" s="383" t="s">
        <v>53</v>
      </c>
      <c r="D1474" s="384">
        <v>40.69</v>
      </c>
      <c r="E1474" s="383" t="s">
        <v>97</v>
      </c>
    </row>
    <row r="1475" spans="1:5" s="11" customFormat="1" ht="24" customHeight="1">
      <c r="A1475" s="381">
        <v>102708</v>
      </c>
      <c r="B1475" s="382" t="s">
        <v>3383</v>
      </c>
      <c r="C1475" s="383" t="s">
        <v>297</v>
      </c>
      <c r="D1475" s="384">
        <v>18.98</v>
      </c>
      <c r="E1475" s="383" t="s">
        <v>97</v>
      </c>
    </row>
    <row r="1476" spans="1:5" s="11" customFormat="1" ht="24" customHeight="1">
      <c r="A1476" s="381">
        <v>102710</v>
      </c>
      <c r="B1476" s="382" t="s">
        <v>3384</v>
      </c>
      <c r="C1476" s="383" t="s">
        <v>297</v>
      </c>
      <c r="D1476" s="384">
        <v>48</v>
      </c>
      <c r="E1476" s="383" t="s">
        <v>97</v>
      </c>
    </row>
    <row r="1477" spans="1:5" s="11" customFormat="1" ht="24" customHeight="1">
      <c r="A1477" s="381">
        <v>102711</v>
      </c>
      <c r="B1477" s="382" t="s">
        <v>3385</v>
      </c>
      <c r="C1477" s="383" t="s">
        <v>297</v>
      </c>
      <c r="D1477" s="384">
        <v>67.89</v>
      </c>
      <c r="E1477" s="383" t="s">
        <v>97</v>
      </c>
    </row>
    <row r="1478" spans="1:5" s="11" customFormat="1" ht="24" customHeight="1">
      <c r="A1478" s="381">
        <v>102712</v>
      </c>
      <c r="B1478" s="382" t="s">
        <v>3386</v>
      </c>
      <c r="C1478" s="383" t="s">
        <v>47</v>
      </c>
      <c r="D1478" s="384">
        <v>8.15</v>
      </c>
      <c r="E1478" s="383" t="s">
        <v>97</v>
      </c>
    </row>
    <row r="1479" spans="1:5" s="11" customFormat="1" ht="24" customHeight="1">
      <c r="A1479" s="381">
        <v>102713</v>
      </c>
      <c r="B1479" s="382" t="s">
        <v>3387</v>
      </c>
      <c r="C1479" s="383" t="s">
        <v>47</v>
      </c>
      <c r="D1479" s="384">
        <v>11.25</v>
      </c>
      <c r="E1479" s="383" t="s">
        <v>97</v>
      </c>
    </row>
    <row r="1480" spans="1:5" s="11" customFormat="1" ht="24" customHeight="1">
      <c r="A1480" s="381">
        <v>102715</v>
      </c>
      <c r="B1480" s="382" t="s">
        <v>3388</v>
      </c>
      <c r="C1480" s="383" t="s">
        <v>47</v>
      </c>
      <c r="D1480" s="384">
        <v>22.35</v>
      </c>
      <c r="E1480" s="383" t="s">
        <v>97</v>
      </c>
    </row>
    <row r="1481" spans="1:5" s="11" customFormat="1" ht="12" customHeight="1">
      <c r="A1481" s="381">
        <v>102716</v>
      </c>
      <c r="B1481" s="382" t="s">
        <v>3389</v>
      </c>
      <c r="C1481" s="383" t="s">
        <v>235</v>
      </c>
      <c r="D1481" s="384">
        <v>94.85</v>
      </c>
      <c r="E1481" s="383" t="s">
        <v>97</v>
      </c>
    </row>
    <row r="1482" spans="1:5" s="11" customFormat="1" ht="12" customHeight="1">
      <c r="A1482" s="381">
        <v>102717</v>
      </c>
      <c r="B1482" s="382" t="s">
        <v>3390</v>
      </c>
      <c r="C1482" s="383" t="s">
        <v>235</v>
      </c>
      <c r="D1482" s="384">
        <v>101.79</v>
      </c>
      <c r="E1482" s="383" t="s">
        <v>97</v>
      </c>
    </row>
    <row r="1483" spans="1:5" s="11" customFormat="1" ht="12" customHeight="1">
      <c r="A1483" s="381">
        <v>102718</v>
      </c>
      <c r="B1483" s="382" t="s">
        <v>3391</v>
      </c>
      <c r="C1483" s="383" t="s">
        <v>235</v>
      </c>
      <c r="D1483" s="384">
        <v>98.32</v>
      </c>
      <c r="E1483" s="383" t="s">
        <v>97</v>
      </c>
    </row>
    <row r="1484" spans="1:5" s="11" customFormat="1" ht="12" customHeight="1">
      <c r="A1484" s="381">
        <v>102719</v>
      </c>
      <c r="B1484" s="382" t="s">
        <v>3392</v>
      </c>
      <c r="C1484" s="383" t="s">
        <v>235</v>
      </c>
      <c r="D1484" s="384">
        <v>105.26</v>
      </c>
      <c r="E1484" s="383" t="s">
        <v>97</v>
      </c>
    </row>
    <row r="1485" spans="1:5" s="11" customFormat="1" ht="36" customHeight="1">
      <c r="A1485" s="381">
        <v>102722</v>
      </c>
      <c r="B1485" s="382" t="s">
        <v>3393</v>
      </c>
      <c r="C1485" s="383" t="s">
        <v>53</v>
      </c>
      <c r="D1485" s="384">
        <v>46</v>
      </c>
      <c r="E1485" s="383" t="s">
        <v>97</v>
      </c>
    </row>
    <row r="1486" spans="1:5" s="11" customFormat="1" ht="36" customHeight="1">
      <c r="A1486" s="381">
        <v>102723</v>
      </c>
      <c r="B1486" s="382" t="s">
        <v>3394</v>
      </c>
      <c r="C1486" s="383" t="s">
        <v>53</v>
      </c>
      <c r="D1486" s="384">
        <v>46.53</v>
      </c>
      <c r="E1486" s="383" t="s">
        <v>97</v>
      </c>
    </row>
    <row r="1487" spans="1:5" s="11" customFormat="1" ht="12" customHeight="1">
      <c r="A1487" s="381">
        <v>102724</v>
      </c>
      <c r="B1487" s="382" t="s">
        <v>3395</v>
      </c>
      <c r="C1487" s="383" t="s">
        <v>297</v>
      </c>
      <c r="D1487" s="384">
        <v>25.18</v>
      </c>
      <c r="E1487" s="383" t="s">
        <v>97</v>
      </c>
    </row>
    <row r="1488" spans="1:5" s="11" customFormat="1" ht="12" customHeight="1">
      <c r="A1488" s="381">
        <v>102725</v>
      </c>
      <c r="B1488" s="382" t="s">
        <v>3396</v>
      </c>
      <c r="C1488" s="383" t="s">
        <v>297</v>
      </c>
      <c r="D1488" s="384">
        <v>24.01</v>
      </c>
      <c r="E1488" s="383" t="s">
        <v>97</v>
      </c>
    </row>
    <row r="1489" spans="1:5" s="11" customFormat="1" ht="12" customHeight="1">
      <c r="A1489" s="381">
        <v>102726</v>
      </c>
      <c r="B1489" s="382" t="s">
        <v>3397</v>
      </c>
      <c r="C1489" s="383" t="s">
        <v>297</v>
      </c>
      <c r="D1489" s="384">
        <v>21.55</v>
      </c>
      <c r="E1489" s="383" t="s">
        <v>97</v>
      </c>
    </row>
    <row r="1490" spans="1:5" s="11" customFormat="1" ht="24" customHeight="1">
      <c r="A1490" s="381">
        <v>103653</v>
      </c>
      <c r="B1490" s="382" t="s">
        <v>3398</v>
      </c>
      <c r="C1490" s="383" t="s">
        <v>47</v>
      </c>
      <c r="D1490" s="384">
        <v>26.72</v>
      </c>
      <c r="E1490" s="383" t="s">
        <v>97</v>
      </c>
    </row>
    <row r="1491" spans="1:5" s="11" customFormat="1" ht="36" customHeight="1">
      <c r="A1491" s="381">
        <v>92743</v>
      </c>
      <c r="B1491" s="382" t="s">
        <v>3399</v>
      </c>
      <c r="C1491" s="383" t="s">
        <v>235</v>
      </c>
      <c r="D1491" s="384">
        <v>561.63</v>
      </c>
      <c r="E1491" s="383" t="s">
        <v>97</v>
      </c>
    </row>
    <row r="1492" spans="1:5" s="11" customFormat="1" ht="36" customHeight="1">
      <c r="A1492" s="381">
        <v>92744</v>
      </c>
      <c r="B1492" s="382" t="s">
        <v>3400</v>
      </c>
      <c r="C1492" s="383" t="s">
        <v>235</v>
      </c>
      <c r="D1492" s="384">
        <v>543.26</v>
      </c>
      <c r="E1492" s="383" t="s">
        <v>97</v>
      </c>
    </row>
    <row r="1493" spans="1:5" s="11" customFormat="1" ht="36" customHeight="1">
      <c r="A1493" s="381">
        <v>92745</v>
      </c>
      <c r="B1493" s="382" t="s">
        <v>3401</v>
      </c>
      <c r="C1493" s="383" t="s">
        <v>235</v>
      </c>
      <c r="D1493" s="384">
        <v>700.4</v>
      </c>
      <c r="E1493" s="383" t="s">
        <v>97</v>
      </c>
    </row>
    <row r="1494" spans="1:5" s="11" customFormat="1" ht="36" customHeight="1">
      <c r="A1494" s="381">
        <v>92746</v>
      </c>
      <c r="B1494" s="382" t="s">
        <v>3402</v>
      </c>
      <c r="C1494" s="383" t="s">
        <v>235</v>
      </c>
      <c r="D1494" s="384">
        <v>646.03</v>
      </c>
      <c r="E1494" s="383" t="s">
        <v>97</v>
      </c>
    </row>
    <row r="1495" spans="1:5" s="11" customFormat="1" ht="36" customHeight="1">
      <c r="A1495" s="381">
        <v>92747</v>
      </c>
      <c r="B1495" s="382" t="s">
        <v>3403</v>
      </c>
      <c r="C1495" s="383" t="s">
        <v>235</v>
      </c>
      <c r="D1495" s="384">
        <v>779.62</v>
      </c>
      <c r="E1495" s="383" t="s">
        <v>97</v>
      </c>
    </row>
    <row r="1496" spans="1:5" s="11" customFormat="1" ht="36" customHeight="1">
      <c r="A1496" s="381">
        <v>92748</v>
      </c>
      <c r="B1496" s="382" t="s">
        <v>3404</v>
      </c>
      <c r="C1496" s="383" t="s">
        <v>235</v>
      </c>
      <c r="D1496" s="384">
        <v>705.01</v>
      </c>
      <c r="E1496" s="383" t="s">
        <v>97</v>
      </c>
    </row>
    <row r="1497" spans="1:5" s="11" customFormat="1" ht="36" customHeight="1">
      <c r="A1497" s="381">
        <v>92749</v>
      </c>
      <c r="B1497" s="382" t="s">
        <v>3405</v>
      </c>
      <c r="C1497" s="383" t="s">
        <v>235</v>
      </c>
      <c r="D1497" s="384">
        <v>818.16</v>
      </c>
      <c r="E1497" s="383" t="s">
        <v>97</v>
      </c>
    </row>
    <row r="1498" spans="1:5" s="11" customFormat="1" ht="36" customHeight="1">
      <c r="A1498" s="381">
        <v>92750</v>
      </c>
      <c r="B1498" s="382" t="s">
        <v>3406</v>
      </c>
      <c r="C1498" s="383" t="s">
        <v>235</v>
      </c>
      <c r="D1498" s="385">
        <v>1421.69</v>
      </c>
      <c r="E1498" s="383" t="s">
        <v>97</v>
      </c>
    </row>
    <row r="1499" spans="1:5" s="11" customFormat="1" ht="36" customHeight="1">
      <c r="A1499" s="381">
        <v>92751</v>
      </c>
      <c r="B1499" s="382" t="s">
        <v>3407</v>
      </c>
      <c r="C1499" s="383" t="s">
        <v>235</v>
      </c>
      <c r="D1499" s="385">
        <v>1772.38</v>
      </c>
      <c r="E1499" s="383" t="s">
        <v>97</v>
      </c>
    </row>
    <row r="1500" spans="1:5" s="11" customFormat="1" ht="36" customHeight="1">
      <c r="A1500" s="381">
        <v>92752</v>
      </c>
      <c r="B1500" s="382" t="s">
        <v>3408</v>
      </c>
      <c r="C1500" s="383" t="s">
        <v>235</v>
      </c>
      <c r="D1500" s="385">
        <v>2121.75</v>
      </c>
      <c r="E1500" s="383" t="s">
        <v>97</v>
      </c>
    </row>
    <row r="1501" spans="1:5" s="11" customFormat="1" ht="36" customHeight="1">
      <c r="A1501" s="381">
        <v>92753</v>
      </c>
      <c r="B1501" s="382" t="s">
        <v>3409</v>
      </c>
      <c r="C1501" s="383" t="s">
        <v>235</v>
      </c>
      <c r="D1501" s="384">
        <v>552.84</v>
      </c>
      <c r="E1501" s="383" t="s">
        <v>97</v>
      </c>
    </row>
    <row r="1502" spans="1:5" s="11" customFormat="1" ht="48" customHeight="1">
      <c r="A1502" s="381">
        <v>92754</v>
      </c>
      <c r="B1502" s="382" t="s">
        <v>3410</v>
      </c>
      <c r="C1502" s="383" t="s">
        <v>235</v>
      </c>
      <c r="D1502" s="384">
        <v>503.34</v>
      </c>
      <c r="E1502" s="383" t="s">
        <v>97</v>
      </c>
    </row>
    <row r="1503" spans="1:5" s="11" customFormat="1" ht="36" customHeight="1">
      <c r="A1503" s="381">
        <v>92755</v>
      </c>
      <c r="B1503" s="382" t="s">
        <v>3411</v>
      </c>
      <c r="C1503" s="383" t="s">
        <v>47</v>
      </c>
      <c r="D1503" s="384">
        <v>209.37</v>
      </c>
      <c r="E1503" s="383" t="s">
        <v>97</v>
      </c>
    </row>
    <row r="1504" spans="1:5" s="11" customFormat="1" ht="36" customHeight="1">
      <c r="A1504" s="381">
        <v>92756</v>
      </c>
      <c r="B1504" s="382" t="s">
        <v>3412</v>
      </c>
      <c r="C1504" s="383" t="s">
        <v>47</v>
      </c>
      <c r="D1504" s="384">
        <v>237.04</v>
      </c>
      <c r="E1504" s="383" t="s">
        <v>97</v>
      </c>
    </row>
    <row r="1505" spans="1:5" s="11" customFormat="1" ht="36" customHeight="1">
      <c r="A1505" s="381">
        <v>92757</v>
      </c>
      <c r="B1505" s="382" t="s">
        <v>3413</v>
      </c>
      <c r="C1505" s="383" t="s">
        <v>47</v>
      </c>
      <c r="D1505" s="384">
        <v>270.75</v>
      </c>
      <c r="E1505" s="383" t="s">
        <v>97</v>
      </c>
    </row>
    <row r="1506" spans="1:5" s="11" customFormat="1" ht="36" customHeight="1">
      <c r="A1506" s="381">
        <v>92758</v>
      </c>
      <c r="B1506" s="382" t="s">
        <v>3414</v>
      </c>
      <c r="C1506" s="383" t="s">
        <v>235</v>
      </c>
      <c r="D1506" s="384">
        <v>630.69000000000005</v>
      </c>
      <c r="E1506" s="383" t="s">
        <v>97</v>
      </c>
    </row>
    <row r="1507" spans="1:5" s="11" customFormat="1" ht="36" customHeight="1">
      <c r="A1507" s="381">
        <v>91069</v>
      </c>
      <c r="B1507" s="382" t="s">
        <v>3415</v>
      </c>
      <c r="C1507" s="383" t="s">
        <v>47</v>
      </c>
      <c r="D1507" s="384">
        <v>118.62</v>
      </c>
      <c r="E1507" s="383" t="s">
        <v>97</v>
      </c>
    </row>
    <row r="1508" spans="1:5" s="11" customFormat="1" ht="36" customHeight="1">
      <c r="A1508" s="381">
        <v>91070</v>
      </c>
      <c r="B1508" s="382" t="s">
        <v>3416</v>
      </c>
      <c r="C1508" s="383" t="s">
        <v>47</v>
      </c>
      <c r="D1508" s="384">
        <v>131.78</v>
      </c>
      <c r="E1508" s="383" t="s">
        <v>97</v>
      </c>
    </row>
    <row r="1509" spans="1:5" s="11" customFormat="1" ht="36" customHeight="1">
      <c r="A1509" s="381">
        <v>91071</v>
      </c>
      <c r="B1509" s="382" t="s">
        <v>3417</v>
      </c>
      <c r="C1509" s="383" t="s">
        <v>47</v>
      </c>
      <c r="D1509" s="384">
        <v>150.12</v>
      </c>
      <c r="E1509" s="383" t="s">
        <v>97</v>
      </c>
    </row>
    <row r="1510" spans="1:5" s="11" customFormat="1" ht="36" customHeight="1">
      <c r="A1510" s="381">
        <v>91072</v>
      </c>
      <c r="B1510" s="382" t="s">
        <v>3418</v>
      </c>
      <c r="C1510" s="383" t="s">
        <v>47</v>
      </c>
      <c r="D1510" s="384">
        <v>163.22</v>
      </c>
      <c r="E1510" s="383" t="s">
        <v>97</v>
      </c>
    </row>
    <row r="1511" spans="1:5" s="11" customFormat="1" ht="36" customHeight="1">
      <c r="A1511" s="381">
        <v>91073</v>
      </c>
      <c r="B1511" s="382" t="s">
        <v>3419</v>
      </c>
      <c r="C1511" s="383" t="s">
        <v>47</v>
      </c>
      <c r="D1511" s="384">
        <v>128.78</v>
      </c>
      <c r="E1511" s="383" t="s">
        <v>97</v>
      </c>
    </row>
    <row r="1512" spans="1:5" s="11" customFormat="1" ht="36" customHeight="1">
      <c r="A1512" s="381">
        <v>91074</v>
      </c>
      <c r="B1512" s="382" t="s">
        <v>3420</v>
      </c>
      <c r="C1512" s="383" t="s">
        <v>47</v>
      </c>
      <c r="D1512" s="384">
        <v>143.01</v>
      </c>
      <c r="E1512" s="383" t="s">
        <v>97</v>
      </c>
    </row>
    <row r="1513" spans="1:5" s="11" customFormat="1" ht="36" customHeight="1">
      <c r="A1513" s="381">
        <v>91075</v>
      </c>
      <c r="B1513" s="382" t="s">
        <v>3421</v>
      </c>
      <c r="C1513" s="383" t="s">
        <v>47</v>
      </c>
      <c r="D1513" s="384">
        <v>161.63999999999999</v>
      </c>
      <c r="E1513" s="383" t="s">
        <v>97</v>
      </c>
    </row>
    <row r="1514" spans="1:5" s="11" customFormat="1" ht="36" customHeight="1">
      <c r="A1514" s="381">
        <v>91076</v>
      </c>
      <c r="B1514" s="382" t="s">
        <v>3422</v>
      </c>
      <c r="C1514" s="383" t="s">
        <v>47</v>
      </c>
      <c r="D1514" s="384">
        <v>175.85</v>
      </c>
      <c r="E1514" s="383" t="s">
        <v>97</v>
      </c>
    </row>
    <row r="1515" spans="1:5" s="11" customFormat="1" ht="36" customHeight="1">
      <c r="A1515" s="381">
        <v>91077</v>
      </c>
      <c r="B1515" s="382" t="s">
        <v>3423</v>
      </c>
      <c r="C1515" s="383" t="s">
        <v>47</v>
      </c>
      <c r="D1515" s="384">
        <v>135.59</v>
      </c>
      <c r="E1515" s="383" t="s">
        <v>97</v>
      </c>
    </row>
    <row r="1516" spans="1:5" s="11" customFormat="1" ht="36" customHeight="1">
      <c r="A1516" s="381">
        <v>91078</v>
      </c>
      <c r="B1516" s="382" t="s">
        <v>3424</v>
      </c>
      <c r="C1516" s="383" t="s">
        <v>47</v>
      </c>
      <c r="D1516" s="384">
        <v>159.81</v>
      </c>
      <c r="E1516" s="383" t="s">
        <v>97</v>
      </c>
    </row>
    <row r="1517" spans="1:5" s="11" customFormat="1" ht="36" customHeight="1">
      <c r="A1517" s="381">
        <v>91079</v>
      </c>
      <c r="B1517" s="382" t="s">
        <v>3425</v>
      </c>
      <c r="C1517" s="383" t="s">
        <v>47</v>
      </c>
      <c r="D1517" s="384">
        <v>140.41999999999999</v>
      </c>
      <c r="E1517" s="383" t="s">
        <v>97</v>
      </c>
    </row>
    <row r="1518" spans="1:5" s="11" customFormat="1" ht="36" customHeight="1">
      <c r="A1518" s="381">
        <v>91080</v>
      </c>
      <c r="B1518" s="382" t="s">
        <v>3426</v>
      </c>
      <c r="C1518" s="383" t="s">
        <v>47</v>
      </c>
      <c r="D1518" s="384">
        <v>164.39</v>
      </c>
      <c r="E1518" s="383" t="s">
        <v>97</v>
      </c>
    </row>
    <row r="1519" spans="1:5" s="11" customFormat="1" ht="36" customHeight="1">
      <c r="A1519" s="381">
        <v>91081</v>
      </c>
      <c r="B1519" s="382" t="s">
        <v>3427</v>
      </c>
      <c r="C1519" s="383" t="s">
        <v>47</v>
      </c>
      <c r="D1519" s="384">
        <v>147.18</v>
      </c>
      <c r="E1519" s="383" t="s">
        <v>97</v>
      </c>
    </row>
    <row r="1520" spans="1:5" s="11" customFormat="1" ht="36" customHeight="1">
      <c r="A1520" s="381">
        <v>91082</v>
      </c>
      <c r="B1520" s="382" t="s">
        <v>3428</v>
      </c>
      <c r="C1520" s="383" t="s">
        <v>47</v>
      </c>
      <c r="D1520" s="384">
        <v>172.33</v>
      </c>
      <c r="E1520" s="383" t="s">
        <v>97</v>
      </c>
    </row>
    <row r="1521" spans="1:5" s="11" customFormat="1" ht="36" customHeight="1">
      <c r="A1521" s="381">
        <v>91083</v>
      </c>
      <c r="B1521" s="382" t="s">
        <v>3429</v>
      </c>
      <c r="C1521" s="383" t="s">
        <v>47</v>
      </c>
      <c r="D1521" s="384">
        <v>155.32</v>
      </c>
      <c r="E1521" s="383" t="s">
        <v>97</v>
      </c>
    </row>
    <row r="1522" spans="1:5" s="11" customFormat="1" ht="36" customHeight="1">
      <c r="A1522" s="381">
        <v>91084</v>
      </c>
      <c r="B1522" s="382" t="s">
        <v>3430</v>
      </c>
      <c r="C1522" s="383" t="s">
        <v>47</v>
      </c>
      <c r="D1522" s="384">
        <v>180.22</v>
      </c>
      <c r="E1522" s="383" t="s">
        <v>97</v>
      </c>
    </row>
    <row r="1523" spans="1:5" s="11" customFormat="1" ht="36" customHeight="1">
      <c r="A1523" s="381">
        <v>91086</v>
      </c>
      <c r="B1523" s="382" t="s">
        <v>3431</v>
      </c>
      <c r="C1523" s="383" t="s">
        <v>47</v>
      </c>
      <c r="D1523" s="384">
        <v>126.67</v>
      </c>
      <c r="E1523" s="383" t="s">
        <v>97</v>
      </c>
    </row>
    <row r="1524" spans="1:5" s="11" customFormat="1" ht="36" customHeight="1">
      <c r="A1524" s="381">
        <v>91087</v>
      </c>
      <c r="B1524" s="382" t="s">
        <v>3432</v>
      </c>
      <c r="C1524" s="383" t="s">
        <v>47</v>
      </c>
      <c r="D1524" s="384">
        <v>140.16999999999999</v>
      </c>
      <c r="E1524" s="383" t="s">
        <v>97</v>
      </c>
    </row>
    <row r="1525" spans="1:5" s="11" customFormat="1" ht="36" customHeight="1">
      <c r="A1525" s="381">
        <v>91088</v>
      </c>
      <c r="B1525" s="382" t="s">
        <v>3433</v>
      </c>
      <c r="C1525" s="383" t="s">
        <v>47</v>
      </c>
      <c r="D1525" s="384">
        <v>159.21</v>
      </c>
      <c r="E1525" s="383" t="s">
        <v>97</v>
      </c>
    </row>
    <row r="1526" spans="1:5" s="11" customFormat="1" ht="36" customHeight="1">
      <c r="A1526" s="381">
        <v>91089</v>
      </c>
      <c r="B1526" s="382" t="s">
        <v>3434</v>
      </c>
      <c r="C1526" s="383" t="s">
        <v>47</v>
      </c>
      <c r="D1526" s="384">
        <v>172.78</v>
      </c>
      <c r="E1526" s="383" t="s">
        <v>97</v>
      </c>
    </row>
    <row r="1527" spans="1:5" s="11" customFormat="1" ht="36" customHeight="1">
      <c r="A1527" s="381">
        <v>91090</v>
      </c>
      <c r="B1527" s="382" t="s">
        <v>3435</v>
      </c>
      <c r="C1527" s="383" t="s">
        <v>47</v>
      </c>
      <c r="D1527" s="384">
        <v>135.15</v>
      </c>
      <c r="E1527" s="383" t="s">
        <v>97</v>
      </c>
    </row>
    <row r="1528" spans="1:5" s="11" customFormat="1" ht="36" customHeight="1">
      <c r="A1528" s="381">
        <v>91091</v>
      </c>
      <c r="B1528" s="382" t="s">
        <v>3436</v>
      </c>
      <c r="C1528" s="383" t="s">
        <v>47</v>
      </c>
      <c r="D1528" s="384">
        <v>149.85</v>
      </c>
      <c r="E1528" s="383" t="s">
        <v>97</v>
      </c>
    </row>
    <row r="1529" spans="1:5" s="11" customFormat="1" ht="36" customHeight="1">
      <c r="A1529" s="381">
        <v>91092</v>
      </c>
      <c r="B1529" s="382" t="s">
        <v>3437</v>
      </c>
      <c r="C1529" s="383" t="s">
        <v>47</v>
      </c>
      <c r="D1529" s="384">
        <v>168.71</v>
      </c>
      <c r="E1529" s="383" t="s">
        <v>97</v>
      </c>
    </row>
    <row r="1530" spans="1:5" s="11" customFormat="1" ht="36" customHeight="1">
      <c r="A1530" s="381">
        <v>91093</v>
      </c>
      <c r="B1530" s="382" t="s">
        <v>3438</v>
      </c>
      <c r="C1530" s="383" t="s">
        <v>47</v>
      </c>
      <c r="D1530" s="384">
        <v>183.61</v>
      </c>
      <c r="E1530" s="383" t="s">
        <v>97</v>
      </c>
    </row>
    <row r="1531" spans="1:5" s="11" customFormat="1" ht="36" customHeight="1">
      <c r="A1531" s="381">
        <v>91094</v>
      </c>
      <c r="B1531" s="382" t="s">
        <v>3439</v>
      </c>
      <c r="C1531" s="383" t="s">
        <v>47</v>
      </c>
      <c r="D1531" s="384">
        <v>139.97999999999999</v>
      </c>
      <c r="E1531" s="383" t="s">
        <v>97</v>
      </c>
    </row>
    <row r="1532" spans="1:5" s="11" customFormat="1" ht="36" customHeight="1">
      <c r="A1532" s="381">
        <v>91095</v>
      </c>
      <c r="B1532" s="382" t="s">
        <v>3440</v>
      </c>
      <c r="C1532" s="383" t="s">
        <v>47</v>
      </c>
      <c r="D1532" s="384">
        <v>164.61</v>
      </c>
      <c r="E1532" s="383" t="s">
        <v>97</v>
      </c>
    </row>
    <row r="1533" spans="1:5" s="11" customFormat="1" ht="36" customHeight="1">
      <c r="A1533" s="381">
        <v>91096</v>
      </c>
      <c r="B1533" s="382" t="s">
        <v>3441</v>
      </c>
      <c r="C1533" s="383" t="s">
        <v>47</v>
      </c>
      <c r="D1533" s="384">
        <v>142.5</v>
      </c>
      <c r="E1533" s="383" t="s">
        <v>97</v>
      </c>
    </row>
    <row r="1534" spans="1:5" s="11" customFormat="1" ht="36" customHeight="1">
      <c r="A1534" s="381">
        <v>91097</v>
      </c>
      <c r="B1534" s="382" t="s">
        <v>3442</v>
      </c>
      <c r="C1534" s="383" t="s">
        <v>47</v>
      </c>
      <c r="D1534" s="384">
        <v>166.92</v>
      </c>
      <c r="E1534" s="383" t="s">
        <v>97</v>
      </c>
    </row>
    <row r="1535" spans="1:5" s="11" customFormat="1" ht="36" customHeight="1">
      <c r="A1535" s="381">
        <v>91098</v>
      </c>
      <c r="B1535" s="382" t="s">
        <v>3443</v>
      </c>
      <c r="C1535" s="383" t="s">
        <v>47</v>
      </c>
      <c r="D1535" s="384">
        <v>151.34</v>
      </c>
      <c r="E1535" s="383" t="s">
        <v>97</v>
      </c>
    </row>
    <row r="1536" spans="1:5" s="11" customFormat="1" ht="36" customHeight="1">
      <c r="A1536" s="381">
        <v>91099</v>
      </c>
      <c r="B1536" s="382" t="s">
        <v>3444</v>
      </c>
      <c r="C1536" s="383" t="s">
        <v>47</v>
      </c>
      <c r="D1536" s="384">
        <v>176.97</v>
      </c>
      <c r="E1536" s="383" t="s">
        <v>97</v>
      </c>
    </row>
    <row r="1537" spans="1:5" s="11" customFormat="1" ht="36" customHeight="1">
      <c r="A1537" s="381">
        <v>91100</v>
      </c>
      <c r="B1537" s="382" t="s">
        <v>3445</v>
      </c>
      <c r="C1537" s="383" t="s">
        <v>47</v>
      </c>
      <c r="D1537" s="384">
        <v>157.80000000000001</v>
      </c>
      <c r="E1537" s="383" t="s">
        <v>97</v>
      </c>
    </row>
    <row r="1538" spans="1:5" s="11" customFormat="1" ht="36" customHeight="1">
      <c r="A1538" s="381">
        <v>91101</v>
      </c>
      <c r="B1538" s="382" t="s">
        <v>3446</v>
      </c>
      <c r="C1538" s="383" t="s">
        <v>47</v>
      </c>
      <c r="D1538" s="384">
        <v>183.32</v>
      </c>
      <c r="E1538" s="383" t="s">
        <v>97</v>
      </c>
    </row>
    <row r="1539" spans="1:5" s="11" customFormat="1" ht="36" customHeight="1">
      <c r="A1539" s="381">
        <v>93952</v>
      </c>
      <c r="B1539" s="382" t="s">
        <v>3447</v>
      </c>
      <c r="C1539" s="383" t="s">
        <v>53</v>
      </c>
      <c r="D1539" s="384">
        <v>208.32</v>
      </c>
      <c r="E1539" s="383" t="s">
        <v>97</v>
      </c>
    </row>
    <row r="1540" spans="1:5" s="11" customFormat="1" ht="36" customHeight="1">
      <c r="A1540" s="381">
        <v>93953</v>
      </c>
      <c r="B1540" s="382" t="s">
        <v>3448</v>
      </c>
      <c r="C1540" s="383" t="s">
        <v>53</v>
      </c>
      <c r="D1540" s="384">
        <v>195.16</v>
      </c>
      <c r="E1540" s="383" t="s">
        <v>97</v>
      </c>
    </row>
    <row r="1541" spans="1:5" s="11" customFormat="1" ht="36" customHeight="1">
      <c r="A1541" s="381">
        <v>93954</v>
      </c>
      <c r="B1541" s="382" t="s">
        <v>3449</v>
      </c>
      <c r="C1541" s="383" t="s">
        <v>53</v>
      </c>
      <c r="D1541" s="384">
        <v>187.19</v>
      </c>
      <c r="E1541" s="383" t="s">
        <v>97</v>
      </c>
    </row>
    <row r="1542" spans="1:5" s="11" customFormat="1" ht="36" customHeight="1">
      <c r="A1542" s="381">
        <v>93955</v>
      </c>
      <c r="B1542" s="382" t="s">
        <v>3450</v>
      </c>
      <c r="C1542" s="383" t="s">
        <v>53</v>
      </c>
      <c r="D1542" s="384">
        <v>181.47</v>
      </c>
      <c r="E1542" s="383" t="s">
        <v>97</v>
      </c>
    </row>
    <row r="1543" spans="1:5" s="11" customFormat="1" ht="36" customHeight="1">
      <c r="A1543" s="381">
        <v>93956</v>
      </c>
      <c r="B1543" s="382" t="s">
        <v>3451</v>
      </c>
      <c r="C1543" s="383" t="s">
        <v>53</v>
      </c>
      <c r="D1543" s="384">
        <v>176.92</v>
      </c>
      <c r="E1543" s="383" t="s">
        <v>97</v>
      </c>
    </row>
    <row r="1544" spans="1:5" s="11" customFormat="1" ht="36" customHeight="1">
      <c r="A1544" s="381">
        <v>93957</v>
      </c>
      <c r="B1544" s="382" t="s">
        <v>3452</v>
      </c>
      <c r="C1544" s="383" t="s">
        <v>53</v>
      </c>
      <c r="D1544" s="384">
        <v>222.4</v>
      </c>
      <c r="E1544" s="383" t="s">
        <v>97</v>
      </c>
    </row>
    <row r="1545" spans="1:5" s="11" customFormat="1" ht="36" customHeight="1">
      <c r="A1545" s="381">
        <v>93958</v>
      </c>
      <c r="B1545" s="382" t="s">
        <v>3453</v>
      </c>
      <c r="C1545" s="383" t="s">
        <v>53</v>
      </c>
      <c r="D1545" s="384">
        <v>208.45</v>
      </c>
      <c r="E1545" s="383" t="s">
        <v>97</v>
      </c>
    </row>
    <row r="1546" spans="1:5" s="11" customFormat="1" ht="36" customHeight="1">
      <c r="A1546" s="381">
        <v>93959</v>
      </c>
      <c r="B1546" s="382" t="s">
        <v>3454</v>
      </c>
      <c r="C1546" s="383" t="s">
        <v>53</v>
      </c>
      <c r="D1546" s="384">
        <v>200.06</v>
      </c>
      <c r="E1546" s="383" t="s">
        <v>97</v>
      </c>
    </row>
    <row r="1547" spans="1:5" s="11" customFormat="1" ht="36" customHeight="1">
      <c r="A1547" s="381">
        <v>93960</v>
      </c>
      <c r="B1547" s="382" t="s">
        <v>3455</v>
      </c>
      <c r="C1547" s="383" t="s">
        <v>53</v>
      </c>
      <c r="D1547" s="384">
        <v>194.13</v>
      </c>
      <c r="E1547" s="383" t="s">
        <v>97</v>
      </c>
    </row>
    <row r="1548" spans="1:5" s="11" customFormat="1" ht="36" customHeight="1">
      <c r="A1548" s="381">
        <v>93961</v>
      </c>
      <c r="B1548" s="382" t="s">
        <v>3456</v>
      </c>
      <c r="C1548" s="383" t="s">
        <v>53</v>
      </c>
      <c r="D1548" s="384">
        <v>189.41</v>
      </c>
      <c r="E1548" s="383" t="s">
        <v>97</v>
      </c>
    </row>
    <row r="1549" spans="1:5" s="11" customFormat="1" ht="36" customHeight="1">
      <c r="A1549" s="381">
        <v>93962</v>
      </c>
      <c r="B1549" s="382" t="s">
        <v>3457</v>
      </c>
      <c r="C1549" s="383" t="s">
        <v>53</v>
      </c>
      <c r="D1549" s="384">
        <v>193.51</v>
      </c>
      <c r="E1549" s="383" t="s">
        <v>97</v>
      </c>
    </row>
    <row r="1550" spans="1:5" s="11" customFormat="1" ht="36" customHeight="1">
      <c r="A1550" s="381">
        <v>93963</v>
      </c>
      <c r="B1550" s="382" t="s">
        <v>3458</v>
      </c>
      <c r="C1550" s="383" t="s">
        <v>53</v>
      </c>
      <c r="D1550" s="384">
        <v>180.38</v>
      </c>
      <c r="E1550" s="383" t="s">
        <v>97</v>
      </c>
    </row>
    <row r="1551" spans="1:5" s="11" customFormat="1" ht="36" customHeight="1">
      <c r="A1551" s="381">
        <v>93964</v>
      </c>
      <c r="B1551" s="382" t="s">
        <v>3459</v>
      </c>
      <c r="C1551" s="383" t="s">
        <v>53</v>
      </c>
      <c r="D1551" s="384">
        <v>172.43</v>
      </c>
      <c r="E1551" s="383" t="s">
        <v>97</v>
      </c>
    </row>
    <row r="1552" spans="1:5" s="11" customFormat="1" ht="36" customHeight="1">
      <c r="A1552" s="381">
        <v>93965</v>
      </c>
      <c r="B1552" s="382" t="s">
        <v>3460</v>
      </c>
      <c r="C1552" s="383" t="s">
        <v>53</v>
      </c>
      <c r="D1552" s="384">
        <v>165.22</v>
      </c>
      <c r="E1552" s="383" t="s">
        <v>97</v>
      </c>
    </row>
    <row r="1553" spans="1:5" s="11" customFormat="1" ht="36" customHeight="1">
      <c r="A1553" s="381">
        <v>93966</v>
      </c>
      <c r="B1553" s="382" t="s">
        <v>3461</v>
      </c>
      <c r="C1553" s="383" t="s">
        <v>53</v>
      </c>
      <c r="D1553" s="384">
        <v>162.26</v>
      </c>
      <c r="E1553" s="383" t="s">
        <v>97</v>
      </c>
    </row>
    <row r="1554" spans="1:5" s="11" customFormat="1" ht="36" customHeight="1">
      <c r="A1554" s="381">
        <v>93967</v>
      </c>
      <c r="B1554" s="382" t="s">
        <v>3462</v>
      </c>
      <c r="C1554" s="383" t="s">
        <v>53</v>
      </c>
      <c r="D1554" s="384">
        <v>207.59</v>
      </c>
      <c r="E1554" s="383" t="s">
        <v>97</v>
      </c>
    </row>
    <row r="1555" spans="1:5" s="11" customFormat="1" ht="36" customHeight="1">
      <c r="A1555" s="381">
        <v>93968</v>
      </c>
      <c r="B1555" s="382" t="s">
        <v>3463</v>
      </c>
      <c r="C1555" s="383" t="s">
        <v>53</v>
      </c>
      <c r="D1555" s="384">
        <v>193.67</v>
      </c>
      <c r="E1555" s="383" t="s">
        <v>97</v>
      </c>
    </row>
    <row r="1556" spans="1:5" s="11" customFormat="1" ht="36" customHeight="1">
      <c r="A1556" s="381">
        <v>93969</v>
      </c>
      <c r="B1556" s="382" t="s">
        <v>3464</v>
      </c>
      <c r="C1556" s="383" t="s">
        <v>53</v>
      </c>
      <c r="D1556" s="384">
        <v>185.32</v>
      </c>
      <c r="E1556" s="383" t="s">
        <v>97</v>
      </c>
    </row>
    <row r="1557" spans="1:5" s="11" customFormat="1" ht="36" customHeight="1">
      <c r="A1557" s="381">
        <v>93970</v>
      </c>
      <c r="B1557" s="382" t="s">
        <v>3465</v>
      </c>
      <c r="C1557" s="383" t="s">
        <v>53</v>
      </c>
      <c r="D1557" s="384">
        <v>179.44</v>
      </c>
      <c r="E1557" s="383" t="s">
        <v>97</v>
      </c>
    </row>
    <row r="1558" spans="1:5" s="11" customFormat="1" ht="36" customHeight="1">
      <c r="A1558" s="381">
        <v>93971</v>
      </c>
      <c r="B1558" s="382" t="s">
        <v>3466</v>
      </c>
      <c r="C1558" s="383" t="s">
        <v>53</v>
      </c>
      <c r="D1558" s="384">
        <v>169.27</v>
      </c>
      <c r="E1558" s="383" t="s">
        <v>97</v>
      </c>
    </row>
    <row r="1559" spans="1:5" s="11" customFormat="1" ht="24" customHeight="1">
      <c r="A1559" s="381">
        <v>95108</v>
      </c>
      <c r="B1559" s="382" t="s">
        <v>3467</v>
      </c>
      <c r="C1559" s="383" t="s">
        <v>297</v>
      </c>
      <c r="D1559" s="384">
        <v>23.99</v>
      </c>
      <c r="E1559" s="383" t="s">
        <v>97</v>
      </c>
    </row>
    <row r="1560" spans="1:5" s="11" customFormat="1" ht="24" customHeight="1">
      <c r="A1560" s="381">
        <v>100332</v>
      </c>
      <c r="B1560" s="382" t="s">
        <v>3468</v>
      </c>
      <c r="C1560" s="383" t="s">
        <v>47</v>
      </c>
      <c r="D1560" s="385">
        <v>1013.24</v>
      </c>
      <c r="E1560" s="383" t="s">
        <v>97</v>
      </c>
    </row>
    <row r="1561" spans="1:5" s="11" customFormat="1" ht="24" customHeight="1">
      <c r="A1561" s="381">
        <v>100333</v>
      </c>
      <c r="B1561" s="382" t="s">
        <v>3469</v>
      </c>
      <c r="C1561" s="383" t="s">
        <v>47</v>
      </c>
      <c r="D1561" s="384">
        <v>621.55999999999995</v>
      </c>
      <c r="E1561" s="383" t="s">
        <v>97</v>
      </c>
    </row>
    <row r="1562" spans="1:5" s="11" customFormat="1" ht="24" customHeight="1">
      <c r="A1562" s="381">
        <v>100334</v>
      </c>
      <c r="B1562" s="382" t="s">
        <v>3470</v>
      </c>
      <c r="C1562" s="383" t="s">
        <v>47</v>
      </c>
      <c r="D1562" s="384">
        <v>801.81</v>
      </c>
      <c r="E1562" s="383" t="s">
        <v>97</v>
      </c>
    </row>
    <row r="1563" spans="1:5" s="11" customFormat="1" ht="24" customHeight="1">
      <c r="A1563" s="381">
        <v>100335</v>
      </c>
      <c r="B1563" s="382" t="s">
        <v>3471</v>
      </c>
      <c r="C1563" s="383" t="s">
        <v>47</v>
      </c>
      <c r="D1563" s="384">
        <v>508.06</v>
      </c>
      <c r="E1563" s="383" t="s">
        <v>97</v>
      </c>
    </row>
    <row r="1564" spans="1:5" s="11" customFormat="1" ht="36" customHeight="1">
      <c r="A1564" s="381">
        <v>100341</v>
      </c>
      <c r="B1564" s="382" t="s">
        <v>3472</v>
      </c>
      <c r="C1564" s="383" t="s">
        <v>47</v>
      </c>
      <c r="D1564" s="384">
        <v>32.700000000000003</v>
      </c>
      <c r="E1564" s="383" t="s">
        <v>97</v>
      </c>
    </row>
    <row r="1565" spans="1:5" s="11" customFormat="1" ht="24" customHeight="1">
      <c r="A1565" s="381">
        <v>100342</v>
      </c>
      <c r="B1565" s="382" t="s">
        <v>3473</v>
      </c>
      <c r="C1565" s="383" t="s">
        <v>476</v>
      </c>
      <c r="D1565" s="384">
        <v>14.31</v>
      </c>
      <c r="E1565" s="383" t="s">
        <v>97</v>
      </c>
    </row>
    <row r="1566" spans="1:5" s="11" customFormat="1" ht="24" customHeight="1">
      <c r="A1566" s="381">
        <v>100343</v>
      </c>
      <c r="B1566" s="382" t="s">
        <v>3474</v>
      </c>
      <c r="C1566" s="383" t="s">
        <v>476</v>
      </c>
      <c r="D1566" s="384">
        <v>13.82</v>
      </c>
      <c r="E1566" s="383" t="s">
        <v>97</v>
      </c>
    </row>
    <row r="1567" spans="1:5" s="11" customFormat="1" ht="24" customHeight="1">
      <c r="A1567" s="381">
        <v>100344</v>
      </c>
      <c r="B1567" s="382" t="s">
        <v>3475</v>
      </c>
      <c r="C1567" s="383" t="s">
        <v>476</v>
      </c>
      <c r="D1567" s="384">
        <v>12.55</v>
      </c>
      <c r="E1567" s="383" t="s">
        <v>97</v>
      </c>
    </row>
    <row r="1568" spans="1:5" s="11" customFormat="1" ht="24" customHeight="1">
      <c r="A1568" s="381">
        <v>100345</v>
      </c>
      <c r="B1568" s="382" t="s">
        <v>3476</v>
      </c>
      <c r="C1568" s="383" t="s">
        <v>476</v>
      </c>
      <c r="D1568" s="384">
        <v>10.72</v>
      </c>
      <c r="E1568" s="383" t="s">
        <v>97</v>
      </c>
    </row>
    <row r="1569" spans="1:5" s="11" customFormat="1" ht="24" customHeight="1">
      <c r="A1569" s="381">
        <v>100346</v>
      </c>
      <c r="B1569" s="382" t="s">
        <v>3477</v>
      </c>
      <c r="C1569" s="383" t="s">
        <v>476</v>
      </c>
      <c r="D1569" s="384">
        <v>10.31</v>
      </c>
      <c r="E1569" s="383" t="s">
        <v>97</v>
      </c>
    </row>
    <row r="1570" spans="1:5" s="11" customFormat="1" ht="24" customHeight="1">
      <c r="A1570" s="381">
        <v>100347</v>
      </c>
      <c r="B1570" s="382" t="s">
        <v>3478</v>
      </c>
      <c r="C1570" s="383" t="s">
        <v>476</v>
      </c>
      <c r="D1570" s="384">
        <v>11.73</v>
      </c>
      <c r="E1570" s="383" t="s">
        <v>97</v>
      </c>
    </row>
    <row r="1571" spans="1:5" s="11" customFormat="1" ht="24" customHeight="1">
      <c r="A1571" s="381">
        <v>100348</v>
      </c>
      <c r="B1571" s="382" t="s">
        <v>3479</v>
      </c>
      <c r="C1571" s="383" t="s">
        <v>476</v>
      </c>
      <c r="D1571" s="384">
        <v>11.55</v>
      </c>
      <c r="E1571" s="383" t="s">
        <v>97</v>
      </c>
    </row>
    <row r="1572" spans="1:5" s="11" customFormat="1" ht="24" customHeight="1">
      <c r="A1572" s="381">
        <v>100349</v>
      </c>
      <c r="B1572" s="382" t="s">
        <v>3480</v>
      </c>
      <c r="C1572" s="383" t="s">
        <v>235</v>
      </c>
      <c r="D1572" s="384">
        <v>587.41</v>
      </c>
      <c r="E1572" s="383" t="s">
        <v>97</v>
      </c>
    </row>
    <row r="1573" spans="1:5" s="11" customFormat="1" ht="24" customHeight="1">
      <c r="A1573" s="381">
        <v>102989</v>
      </c>
      <c r="B1573" s="382" t="s">
        <v>3481</v>
      </c>
      <c r="C1573" s="383" t="s">
        <v>53</v>
      </c>
      <c r="D1573" s="384">
        <v>32.799999999999997</v>
      </c>
      <c r="E1573" s="383" t="s">
        <v>97</v>
      </c>
    </row>
    <row r="1574" spans="1:5" s="11" customFormat="1" ht="24" customHeight="1">
      <c r="A1574" s="381">
        <v>102990</v>
      </c>
      <c r="B1574" s="382" t="s">
        <v>3482</v>
      </c>
      <c r="C1574" s="383" t="s">
        <v>53</v>
      </c>
      <c r="D1574" s="384">
        <v>39.97</v>
      </c>
      <c r="E1574" s="383" t="s">
        <v>97</v>
      </c>
    </row>
    <row r="1575" spans="1:5" s="11" customFormat="1" ht="24" customHeight="1">
      <c r="A1575" s="381">
        <v>102991</v>
      </c>
      <c r="B1575" s="382" t="s">
        <v>3483</v>
      </c>
      <c r="C1575" s="383" t="s">
        <v>53</v>
      </c>
      <c r="D1575" s="384">
        <v>51.88</v>
      </c>
      <c r="E1575" s="383" t="s">
        <v>97</v>
      </c>
    </row>
    <row r="1576" spans="1:5" s="11" customFormat="1" ht="24" customHeight="1">
      <c r="A1576" s="381">
        <v>102992</v>
      </c>
      <c r="B1576" s="382" t="s">
        <v>3484</v>
      </c>
      <c r="C1576" s="383" t="s">
        <v>53</v>
      </c>
      <c r="D1576" s="384">
        <v>77.77</v>
      </c>
      <c r="E1576" s="383" t="s">
        <v>97</v>
      </c>
    </row>
    <row r="1577" spans="1:5" s="11" customFormat="1" ht="24" customHeight="1">
      <c r="A1577" s="381">
        <v>102993</v>
      </c>
      <c r="B1577" s="382" t="s">
        <v>3485</v>
      </c>
      <c r="C1577" s="383" t="s">
        <v>53</v>
      </c>
      <c r="D1577" s="384">
        <v>101.1</v>
      </c>
      <c r="E1577" s="383" t="s">
        <v>97</v>
      </c>
    </row>
    <row r="1578" spans="1:5" s="11" customFormat="1" ht="24" customHeight="1">
      <c r="A1578" s="381">
        <v>102994</v>
      </c>
      <c r="B1578" s="382" t="s">
        <v>3486</v>
      </c>
      <c r="C1578" s="383" t="s">
        <v>53</v>
      </c>
      <c r="D1578" s="384">
        <v>175.77</v>
      </c>
      <c r="E1578" s="383" t="s">
        <v>97</v>
      </c>
    </row>
    <row r="1579" spans="1:5" s="11" customFormat="1" ht="36" customHeight="1">
      <c r="A1579" s="381">
        <v>102995</v>
      </c>
      <c r="B1579" s="382" t="s">
        <v>3487</v>
      </c>
      <c r="C1579" s="383" t="s">
        <v>53</v>
      </c>
      <c r="D1579" s="384">
        <v>46.87</v>
      </c>
      <c r="E1579" s="383" t="s">
        <v>97</v>
      </c>
    </row>
    <row r="1580" spans="1:5" s="11" customFormat="1" ht="36" customHeight="1">
      <c r="A1580" s="381">
        <v>102996</v>
      </c>
      <c r="B1580" s="382" t="s">
        <v>3488</v>
      </c>
      <c r="C1580" s="383" t="s">
        <v>53</v>
      </c>
      <c r="D1580" s="384">
        <v>66.41</v>
      </c>
      <c r="E1580" s="383" t="s">
        <v>97</v>
      </c>
    </row>
    <row r="1581" spans="1:5" s="11" customFormat="1" ht="36" customHeight="1">
      <c r="A1581" s="381">
        <v>102997</v>
      </c>
      <c r="B1581" s="382" t="s">
        <v>3489</v>
      </c>
      <c r="C1581" s="383" t="s">
        <v>53</v>
      </c>
      <c r="D1581" s="384">
        <v>89.91</v>
      </c>
      <c r="E1581" s="383" t="s">
        <v>97</v>
      </c>
    </row>
    <row r="1582" spans="1:5" s="11" customFormat="1" ht="36" customHeight="1">
      <c r="A1582" s="381">
        <v>102998</v>
      </c>
      <c r="B1582" s="382" t="s">
        <v>3490</v>
      </c>
      <c r="C1582" s="383" t="s">
        <v>53</v>
      </c>
      <c r="D1582" s="384">
        <v>85.64</v>
      </c>
      <c r="E1582" s="383" t="s">
        <v>97</v>
      </c>
    </row>
    <row r="1583" spans="1:5" s="11" customFormat="1" ht="36" customHeight="1">
      <c r="A1583" s="381">
        <v>102999</v>
      </c>
      <c r="B1583" s="382" t="s">
        <v>3491</v>
      </c>
      <c r="C1583" s="383" t="s">
        <v>53</v>
      </c>
      <c r="D1583" s="384">
        <v>108.44</v>
      </c>
      <c r="E1583" s="383" t="s">
        <v>97</v>
      </c>
    </row>
    <row r="1584" spans="1:5" s="11" customFormat="1" ht="36" customHeight="1">
      <c r="A1584" s="381">
        <v>103000</v>
      </c>
      <c r="B1584" s="382" t="s">
        <v>3492</v>
      </c>
      <c r="C1584" s="383" t="s">
        <v>53</v>
      </c>
      <c r="D1584" s="384">
        <v>108.89</v>
      </c>
      <c r="E1584" s="383" t="s">
        <v>97</v>
      </c>
    </row>
    <row r="1585" spans="1:5" s="11" customFormat="1" ht="24" customHeight="1">
      <c r="A1585" s="381">
        <v>103001</v>
      </c>
      <c r="B1585" s="382" t="s">
        <v>3493</v>
      </c>
      <c r="C1585" s="383" t="s">
        <v>297</v>
      </c>
      <c r="D1585" s="384">
        <v>238.07</v>
      </c>
      <c r="E1585" s="383" t="s">
        <v>97</v>
      </c>
    </row>
    <row r="1586" spans="1:5" s="11" customFormat="1" ht="24" customHeight="1">
      <c r="A1586" s="381">
        <v>103002</v>
      </c>
      <c r="B1586" s="382" t="s">
        <v>3494</v>
      </c>
      <c r="C1586" s="383" t="s">
        <v>297</v>
      </c>
      <c r="D1586" s="384">
        <v>298.31</v>
      </c>
      <c r="E1586" s="383" t="s">
        <v>97</v>
      </c>
    </row>
    <row r="1587" spans="1:5" s="11" customFormat="1" ht="24" customHeight="1">
      <c r="A1587" s="381">
        <v>103003</v>
      </c>
      <c r="B1587" s="382" t="s">
        <v>3495</v>
      </c>
      <c r="C1587" s="383" t="s">
        <v>297</v>
      </c>
      <c r="D1587" s="384">
        <v>418.83</v>
      </c>
      <c r="E1587" s="383" t="s">
        <v>97</v>
      </c>
    </row>
    <row r="1588" spans="1:5" s="11" customFormat="1" ht="24" customHeight="1">
      <c r="A1588" s="381">
        <v>103005</v>
      </c>
      <c r="B1588" s="382" t="s">
        <v>3496</v>
      </c>
      <c r="C1588" s="383" t="s">
        <v>297</v>
      </c>
      <c r="D1588" s="384">
        <v>562.24</v>
      </c>
      <c r="E1588" s="383" t="s">
        <v>97</v>
      </c>
    </row>
    <row r="1589" spans="1:5" s="11" customFormat="1" ht="24" customHeight="1">
      <c r="A1589" s="381">
        <v>103006</v>
      </c>
      <c r="B1589" s="382" t="s">
        <v>3497</v>
      </c>
      <c r="C1589" s="383" t="s">
        <v>297</v>
      </c>
      <c r="D1589" s="384">
        <v>766.84</v>
      </c>
      <c r="E1589" s="383" t="s">
        <v>97</v>
      </c>
    </row>
    <row r="1590" spans="1:5" s="11" customFormat="1" ht="24" customHeight="1">
      <c r="A1590" s="381">
        <v>103007</v>
      </c>
      <c r="B1590" s="382" t="s">
        <v>3498</v>
      </c>
      <c r="C1590" s="383" t="s">
        <v>297</v>
      </c>
      <c r="D1590" s="385">
        <v>1018.81</v>
      </c>
      <c r="E1590" s="383" t="s">
        <v>97</v>
      </c>
    </row>
    <row r="1591" spans="1:5" s="11" customFormat="1" ht="24" customHeight="1">
      <c r="A1591" s="381">
        <v>97933</v>
      </c>
      <c r="B1591" s="382" t="s">
        <v>3499</v>
      </c>
      <c r="C1591" s="383" t="s">
        <v>297</v>
      </c>
      <c r="D1591" s="385">
        <v>1110.96</v>
      </c>
      <c r="E1591" s="383" t="s">
        <v>97</v>
      </c>
    </row>
    <row r="1592" spans="1:5" s="11" customFormat="1" ht="24" customHeight="1">
      <c r="A1592" s="381">
        <v>97934</v>
      </c>
      <c r="B1592" s="382" t="s">
        <v>3500</v>
      </c>
      <c r="C1592" s="383" t="s">
        <v>297</v>
      </c>
      <c r="D1592" s="385">
        <v>2258.89</v>
      </c>
      <c r="E1592" s="383" t="s">
        <v>97</v>
      </c>
    </row>
    <row r="1593" spans="1:5" s="11" customFormat="1" ht="24" customHeight="1">
      <c r="A1593" s="381">
        <v>97935</v>
      </c>
      <c r="B1593" s="382" t="s">
        <v>3501</v>
      </c>
      <c r="C1593" s="383" t="s">
        <v>297</v>
      </c>
      <c r="D1593" s="384">
        <v>853.67</v>
      </c>
      <c r="E1593" s="383" t="s">
        <v>97</v>
      </c>
    </row>
    <row r="1594" spans="1:5" s="11" customFormat="1" ht="24" customHeight="1">
      <c r="A1594" s="381">
        <v>97936</v>
      </c>
      <c r="B1594" s="382" t="s">
        <v>3502</v>
      </c>
      <c r="C1594" s="383" t="s">
        <v>297</v>
      </c>
      <c r="D1594" s="385">
        <v>1769.36</v>
      </c>
      <c r="E1594" s="383" t="s">
        <v>97</v>
      </c>
    </row>
    <row r="1595" spans="1:5" s="11" customFormat="1" ht="24" customHeight="1">
      <c r="A1595" s="381">
        <v>97947</v>
      </c>
      <c r="B1595" s="382" t="s">
        <v>3503</v>
      </c>
      <c r="C1595" s="383" t="s">
        <v>297</v>
      </c>
      <c r="D1595" s="385">
        <v>1669.69</v>
      </c>
      <c r="E1595" s="383" t="s">
        <v>97</v>
      </c>
    </row>
    <row r="1596" spans="1:5" s="11" customFormat="1" ht="24" customHeight="1">
      <c r="A1596" s="381">
        <v>97948</v>
      </c>
      <c r="B1596" s="382" t="s">
        <v>3504</v>
      </c>
      <c r="C1596" s="383" t="s">
        <v>297</v>
      </c>
      <c r="D1596" s="385">
        <v>3078.63</v>
      </c>
      <c r="E1596" s="383" t="s">
        <v>97</v>
      </c>
    </row>
    <row r="1597" spans="1:5" s="11" customFormat="1" ht="24" customHeight="1">
      <c r="A1597" s="381">
        <v>97949</v>
      </c>
      <c r="B1597" s="382" t="s">
        <v>3505</v>
      </c>
      <c r="C1597" s="383" t="s">
        <v>297</v>
      </c>
      <c r="D1597" s="385">
        <v>1592.41</v>
      </c>
      <c r="E1597" s="383" t="s">
        <v>97</v>
      </c>
    </row>
    <row r="1598" spans="1:5" s="11" customFormat="1" ht="24" customHeight="1">
      <c r="A1598" s="381">
        <v>97950</v>
      </c>
      <c r="B1598" s="382" t="s">
        <v>3506</v>
      </c>
      <c r="C1598" s="383" t="s">
        <v>297</v>
      </c>
      <c r="D1598" s="385">
        <v>2790.13</v>
      </c>
      <c r="E1598" s="383" t="s">
        <v>97</v>
      </c>
    </row>
    <row r="1599" spans="1:5" s="11" customFormat="1" ht="24" customHeight="1">
      <c r="A1599" s="381">
        <v>97951</v>
      </c>
      <c r="B1599" s="382" t="s">
        <v>3507</v>
      </c>
      <c r="C1599" s="383" t="s">
        <v>297</v>
      </c>
      <c r="D1599" s="385">
        <v>2627.13</v>
      </c>
      <c r="E1599" s="383" t="s">
        <v>97</v>
      </c>
    </row>
    <row r="1600" spans="1:5" s="11" customFormat="1" ht="36" customHeight="1">
      <c r="A1600" s="381">
        <v>97952</v>
      </c>
      <c r="B1600" s="382" t="s">
        <v>3508</v>
      </c>
      <c r="C1600" s="383" t="s">
        <v>297</v>
      </c>
      <c r="D1600" s="385">
        <v>4545.63</v>
      </c>
      <c r="E1600" s="383" t="s">
        <v>97</v>
      </c>
    </row>
    <row r="1601" spans="1:5" s="11" customFormat="1" ht="24" customHeight="1">
      <c r="A1601" s="381">
        <v>97953</v>
      </c>
      <c r="B1601" s="382" t="s">
        <v>3509</v>
      </c>
      <c r="C1601" s="383" t="s">
        <v>297</v>
      </c>
      <c r="D1601" s="385">
        <v>1223.55</v>
      </c>
      <c r="E1601" s="383" t="s">
        <v>97</v>
      </c>
    </row>
    <row r="1602" spans="1:5" s="11" customFormat="1" ht="24" customHeight="1">
      <c r="A1602" s="381">
        <v>97955</v>
      </c>
      <c r="B1602" s="382" t="s">
        <v>3510</v>
      </c>
      <c r="C1602" s="383" t="s">
        <v>297</v>
      </c>
      <c r="D1602" s="385">
        <v>2705.92</v>
      </c>
      <c r="E1602" s="383" t="s">
        <v>97</v>
      </c>
    </row>
    <row r="1603" spans="1:5" s="11" customFormat="1" ht="24" customHeight="1">
      <c r="A1603" s="381">
        <v>97956</v>
      </c>
      <c r="B1603" s="382" t="s">
        <v>3511</v>
      </c>
      <c r="C1603" s="383" t="s">
        <v>297</v>
      </c>
      <c r="D1603" s="385">
        <v>1231.71</v>
      </c>
      <c r="E1603" s="383" t="s">
        <v>97</v>
      </c>
    </row>
    <row r="1604" spans="1:5" s="11" customFormat="1" ht="24" customHeight="1">
      <c r="A1604" s="381">
        <v>97957</v>
      </c>
      <c r="B1604" s="382" t="s">
        <v>3512</v>
      </c>
      <c r="C1604" s="383" t="s">
        <v>297</v>
      </c>
      <c r="D1604" s="385">
        <v>2203.09</v>
      </c>
      <c r="E1604" s="383" t="s">
        <v>97</v>
      </c>
    </row>
    <row r="1605" spans="1:5" s="11" customFormat="1" ht="24" customHeight="1">
      <c r="A1605" s="381">
        <v>97961</v>
      </c>
      <c r="B1605" s="382" t="s">
        <v>3513</v>
      </c>
      <c r="C1605" s="383" t="s">
        <v>297</v>
      </c>
      <c r="D1605" s="385">
        <v>2096.17</v>
      </c>
      <c r="E1605" s="383" t="s">
        <v>97</v>
      </c>
    </row>
    <row r="1606" spans="1:5" s="11" customFormat="1" ht="24" customHeight="1">
      <c r="A1606" s="381">
        <v>97973</v>
      </c>
      <c r="B1606" s="382" t="s">
        <v>3514</v>
      </c>
      <c r="C1606" s="383" t="s">
        <v>297</v>
      </c>
      <c r="D1606" s="385">
        <v>3983.1</v>
      </c>
      <c r="E1606" s="383" t="s">
        <v>97</v>
      </c>
    </row>
    <row r="1607" spans="1:5" s="11" customFormat="1" ht="24" customHeight="1">
      <c r="A1607" s="381">
        <v>97974</v>
      </c>
      <c r="B1607" s="382" t="s">
        <v>3515</v>
      </c>
      <c r="C1607" s="383" t="s">
        <v>297</v>
      </c>
      <c r="D1607" s="384">
        <v>484.75</v>
      </c>
      <c r="E1607" s="383" t="s">
        <v>97</v>
      </c>
    </row>
    <row r="1608" spans="1:5" s="11" customFormat="1" ht="24" customHeight="1">
      <c r="A1608" s="381">
        <v>97975</v>
      </c>
      <c r="B1608" s="382" t="s">
        <v>3516</v>
      </c>
      <c r="C1608" s="383" t="s">
        <v>297</v>
      </c>
      <c r="D1608" s="384">
        <v>634.28</v>
      </c>
      <c r="E1608" s="383" t="s">
        <v>97</v>
      </c>
    </row>
    <row r="1609" spans="1:5" s="11" customFormat="1" ht="36" customHeight="1">
      <c r="A1609" s="381">
        <v>97976</v>
      </c>
      <c r="B1609" s="382" t="s">
        <v>3517</v>
      </c>
      <c r="C1609" s="383" t="s">
        <v>297</v>
      </c>
      <c r="D1609" s="385">
        <v>1021.17</v>
      </c>
      <c r="E1609" s="383" t="s">
        <v>97</v>
      </c>
    </row>
    <row r="1610" spans="1:5" s="11" customFormat="1" ht="36" customHeight="1">
      <c r="A1610" s="381">
        <v>97977</v>
      </c>
      <c r="B1610" s="382" t="s">
        <v>3518</v>
      </c>
      <c r="C1610" s="383" t="s">
        <v>297</v>
      </c>
      <c r="D1610" s="385">
        <v>1451.69</v>
      </c>
      <c r="E1610" s="383" t="s">
        <v>97</v>
      </c>
    </row>
    <row r="1611" spans="1:5" s="11" customFormat="1" ht="36" customHeight="1">
      <c r="A1611" s="381">
        <v>97978</v>
      </c>
      <c r="B1611" s="382" t="s">
        <v>3519</v>
      </c>
      <c r="C1611" s="383" t="s">
        <v>297</v>
      </c>
      <c r="D1611" s="384">
        <v>923.44</v>
      </c>
      <c r="E1611" s="383" t="s">
        <v>97</v>
      </c>
    </row>
    <row r="1612" spans="1:5" s="11" customFormat="1" ht="36" customHeight="1">
      <c r="A1612" s="381">
        <v>97980</v>
      </c>
      <c r="B1612" s="382" t="s">
        <v>3520</v>
      </c>
      <c r="C1612" s="383" t="s">
        <v>297</v>
      </c>
      <c r="D1612" s="385">
        <v>1875.71</v>
      </c>
      <c r="E1612" s="383" t="s">
        <v>97</v>
      </c>
    </row>
    <row r="1613" spans="1:5" s="11" customFormat="1" ht="24" customHeight="1">
      <c r="A1613" s="381">
        <v>97981</v>
      </c>
      <c r="B1613" s="382" t="s">
        <v>3521</v>
      </c>
      <c r="C1613" s="383" t="s">
        <v>53</v>
      </c>
      <c r="D1613" s="385">
        <v>1055.4000000000001</v>
      </c>
      <c r="E1613" s="383" t="s">
        <v>97</v>
      </c>
    </row>
    <row r="1614" spans="1:5" s="11" customFormat="1" ht="24" customHeight="1">
      <c r="A1614" s="381">
        <v>97983</v>
      </c>
      <c r="B1614" s="382" t="s">
        <v>3522</v>
      </c>
      <c r="C1614" s="383" t="s">
        <v>53</v>
      </c>
      <c r="D1614" s="384">
        <v>527.26</v>
      </c>
      <c r="E1614" s="383" t="s">
        <v>97</v>
      </c>
    </row>
    <row r="1615" spans="1:5" s="11" customFormat="1" ht="24" customHeight="1">
      <c r="A1615" s="381">
        <v>97985</v>
      </c>
      <c r="B1615" s="382" t="s">
        <v>3523</v>
      </c>
      <c r="C1615" s="383" t="s">
        <v>53</v>
      </c>
      <c r="D1615" s="385">
        <v>1266.78</v>
      </c>
      <c r="E1615" s="383" t="s">
        <v>97</v>
      </c>
    </row>
    <row r="1616" spans="1:5" s="11" customFormat="1" ht="24" customHeight="1">
      <c r="A1616" s="381">
        <v>97987</v>
      </c>
      <c r="B1616" s="382" t="s">
        <v>3524</v>
      </c>
      <c r="C1616" s="383" t="s">
        <v>53</v>
      </c>
      <c r="D1616" s="384">
        <v>704.14</v>
      </c>
      <c r="E1616" s="383" t="s">
        <v>97</v>
      </c>
    </row>
    <row r="1617" spans="1:5" s="11" customFormat="1" ht="36" customHeight="1">
      <c r="A1617" s="381">
        <v>97988</v>
      </c>
      <c r="B1617" s="382" t="s">
        <v>3525</v>
      </c>
      <c r="C1617" s="383" t="s">
        <v>297</v>
      </c>
      <c r="D1617" s="385">
        <v>2759.77</v>
      </c>
      <c r="E1617" s="383" t="s">
        <v>97</v>
      </c>
    </row>
    <row r="1618" spans="1:5" s="11" customFormat="1" ht="24" customHeight="1">
      <c r="A1618" s="381">
        <v>97989</v>
      </c>
      <c r="B1618" s="382" t="s">
        <v>3526</v>
      </c>
      <c r="C1618" s="383" t="s">
        <v>53</v>
      </c>
      <c r="D1618" s="385">
        <v>1478.1</v>
      </c>
      <c r="E1618" s="383" t="s">
        <v>97</v>
      </c>
    </row>
    <row r="1619" spans="1:5" s="11" customFormat="1" ht="24" customHeight="1">
      <c r="A1619" s="381">
        <v>97991</v>
      </c>
      <c r="B1619" s="382" t="s">
        <v>3527</v>
      </c>
      <c r="C1619" s="383" t="s">
        <v>53</v>
      </c>
      <c r="D1619" s="384">
        <v>966.96</v>
      </c>
      <c r="E1619" s="383" t="s">
        <v>97</v>
      </c>
    </row>
    <row r="1620" spans="1:5" s="11" customFormat="1" ht="36" customHeight="1">
      <c r="A1620" s="381">
        <v>97992</v>
      </c>
      <c r="B1620" s="382" t="s">
        <v>3528</v>
      </c>
      <c r="C1620" s="383" t="s">
        <v>297</v>
      </c>
      <c r="D1620" s="385">
        <v>3552.93</v>
      </c>
      <c r="E1620" s="383" t="s">
        <v>97</v>
      </c>
    </row>
    <row r="1621" spans="1:5" s="11" customFormat="1" ht="24" customHeight="1">
      <c r="A1621" s="381">
        <v>97993</v>
      </c>
      <c r="B1621" s="382" t="s">
        <v>3529</v>
      </c>
      <c r="C1621" s="383" t="s">
        <v>53</v>
      </c>
      <c r="D1621" s="385">
        <v>1795.23</v>
      </c>
      <c r="E1621" s="383" t="s">
        <v>97</v>
      </c>
    </row>
    <row r="1622" spans="1:5" s="11" customFormat="1" ht="36" customHeight="1">
      <c r="A1622" s="381">
        <v>97994</v>
      </c>
      <c r="B1622" s="382" t="s">
        <v>3530</v>
      </c>
      <c r="C1622" s="383" t="s">
        <v>297</v>
      </c>
      <c r="D1622" s="385">
        <v>2244.79</v>
      </c>
      <c r="E1622" s="383" t="s">
        <v>97</v>
      </c>
    </row>
    <row r="1623" spans="1:5" s="11" customFormat="1" ht="24" customHeight="1">
      <c r="A1623" s="381">
        <v>97995</v>
      </c>
      <c r="B1623" s="382" t="s">
        <v>3531</v>
      </c>
      <c r="C1623" s="383" t="s">
        <v>53</v>
      </c>
      <c r="D1623" s="385">
        <v>1069.48</v>
      </c>
      <c r="E1623" s="383" t="s">
        <v>97</v>
      </c>
    </row>
    <row r="1624" spans="1:5" s="11" customFormat="1" ht="36" customHeight="1">
      <c r="A1624" s="381">
        <v>97996</v>
      </c>
      <c r="B1624" s="382" t="s">
        <v>3532</v>
      </c>
      <c r="C1624" s="383" t="s">
        <v>297</v>
      </c>
      <c r="D1624" s="385">
        <v>2839.6</v>
      </c>
      <c r="E1624" s="383" t="s">
        <v>97</v>
      </c>
    </row>
    <row r="1625" spans="1:5" s="11" customFormat="1" ht="24" customHeight="1">
      <c r="A1625" s="381">
        <v>97997</v>
      </c>
      <c r="B1625" s="382" t="s">
        <v>3533</v>
      </c>
      <c r="C1625" s="383" t="s">
        <v>53</v>
      </c>
      <c r="D1625" s="385">
        <v>1276.3900000000001</v>
      </c>
      <c r="E1625" s="383" t="s">
        <v>97</v>
      </c>
    </row>
    <row r="1626" spans="1:5" s="11" customFormat="1" ht="24" customHeight="1">
      <c r="A1626" s="381">
        <v>97999</v>
      </c>
      <c r="B1626" s="382" t="s">
        <v>3534</v>
      </c>
      <c r="C1626" s="383" t="s">
        <v>53</v>
      </c>
      <c r="D1626" s="385">
        <v>1483.36</v>
      </c>
      <c r="E1626" s="383" t="s">
        <v>97</v>
      </c>
    </row>
    <row r="1627" spans="1:5" s="11" customFormat="1" ht="24" customHeight="1">
      <c r="A1627" s="381">
        <v>98001</v>
      </c>
      <c r="B1627" s="382" t="s">
        <v>3535</v>
      </c>
      <c r="C1627" s="383" t="s">
        <v>53</v>
      </c>
      <c r="D1627" s="385">
        <v>1690.26</v>
      </c>
      <c r="E1627" s="383" t="s">
        <v>97</v>
      </c>
    </row>
    <row r="1628" spans="1:5" s="11" customFormat="1" ht="36" customHeight="1">
      <c r="A1628" s="381">
        <v>98002</v>
      </c>
      <c r="B1628" s="382" t="s">
        <v>3536</v>
      </c>
      <c r="C1628" s="383" t="s">
        <v>297</v>
      </c>
      <c r="D1628" s="385">
        <v>4661.08</v>
      </c>
      <c r="E1628" s="383" t="s">
        <v>97</v>
      </c>
    </row>
    <row r="1629" spans="1:5" s="11" customFormat="1" ht="24" customHeight="1">
      <c r="A1629" s="381">
        <v>98003</v>
      </c>
      <c r="B1629" s="382" t="s">
        <v>3537</v>
      </c>
      <c r="C1629" s="383" t="s">
        <v>53</v>
      </c>
      <c r="D1629" s="385">
        <v>1897.23</v>
      </c>
      <c r="E1629" s="383" t="s">
        <v>97</v>
      </c>
    </row>
    <row r="1630" spans="1:5" s="11" customFormat="1" ht="24" customHeight="1">
      <c r="A1630" s="381">
        <v>98005</v>
      </c>
      <c r="B1630" s="382" t="s">
        <v>3538</v>
      </c>
      <c r="C1630" s="383" t="s">
        <v>53</v>
      </c>
      <c r="D1630" s="385">
        <v>2104.21</v>
      </c>
      <c r="E1630" s="383" t="s">
        <v>97</v>
      </c>
    </row>
    <row r="1631" spans="1:5" s="11" customFormat="1" ht="36" customHeight="1">
      <c r="A1631" s="381">
        <v>98006</v>
      </c>
      <c r="B1631" s="382" t="s">
        <v>3539</v>
      </c>
      <c r="C1631" s="383" t="s">
        <v>297</v>
      </c>
      <c r="D1631" s="385">
        <v>5860.03</v>
      </c>
      <c r="E1631" s="383" t="s">
        <v>97</v>
      </c>
    </row>
    <row r="1632" spans="1:5" s="11" customFormat="1" ht="24" customHeight="1">
      <c r="A1632" s="381">
        <v>98007</v>
      </c>
      <c r="B1632" s="382" t="s">
        <v>3540</v>
      </c>
      <c r="C1632" s="383" t="s">
        <v>53</v>
      </c>
      <c r="D1632" s="385">
        <v>2311.13</v>
      </c>
      <c r="E1632" s="383" t="s">
        <v>97</v>
      </c>
    </row>
    <row r="1633" spans="1:5" s="11" customFormat="1" ht="36" customHeight="1">
      <c r="A1633" s="381">
        <v>98008</v>
      </c>
      <c r="B1633" s="382" t="s">
        <v>3541</v>
      </c>
      <c r="C1633" s="383" t="s">
        <v>297</v>
      </c>
      <c r="D1633" s="385">
        <v>3528.56</v>
      </c>
      <c r="E1633" s="383" t="s">
        <v>97</v>
      </c>
    </row>
    <row r="1634" spans="1:5" s="11" customFormat="1" ht="24" customHeight="1">
      <c r="A1634" s="381">
        <v>98009</v>
      </c>
      <c r="B1634" s="382" t="s">
        <v>3542</v>
      </c>
      <c r="C1634" s="383" t="s">
        <v>53</v>
      </c>
      <c r="D1634" s="385">
        <v>1483.36</v>
      </c>
      <c r="E1634" s="383" t="s">
        <v>97</v>
      </c>
    </row>
    <row r="1635" spans="1:5" s="11" customFormat="1" ht="36" customHeight="1">
      <c r="A1635" s="381">
        <v>98010</v>
      </c>
      <c r="B1635" s="382" t="s">
        <v>3543</v>
      </c>
      <c r="C1635" s="383" t="s">
        <v>297</v>
      </c>
      <c r="D1635" s="385">
        <v>4315.96</v>
      </c>
      <c r="E1635" s="383" t="s">
        <v>97</v>
      </c>
    </row>
    <row r="1636" spans="1:5" s="11" customFormat="1" ht="24" customHeight="1">
      <c r="A1636" s="381">
        <v>98011</v>
      </c>
      <c r="B1636" s="382" t="s">
        <v>3544</v>
      </c>
      <c r="C1636" s="383" t="s">
        <v>53</v>
      </c>
      <c r="D1636" s="385">
        <v>1690.26</v>
      </c>
      <c r="E1636" s="383" t="s">
        <v>97</v>
      </c>
    </row>
    <row r="1637" spans="1:5" s="11" customFormat="1" ht="36" customHeight="1">
      <c r="A1637" s="381">
        <v>98012</v>
      </c>
      <c r="B1637" s="382" t="s">
        <v>3545</v>
      </c>
      <c r="C1637" s="383" t="s">
        <v>297</v>
      </c>
      <c r="D1637" s="385">
        <v>5073.87</v>
      </c>
      <c r="E1637" s="383" t="s">
        <v>97</v>
      </c>
    </row>
    <row r="1638" spans="1:5" s="11" customFormat="1" ht="24" customHeight="1">
      <c r="A1638" s="381">
        <v>98013</v>
      </c>
      <c r="B1638" s="382" t="s">
        <v>3546</v>
      </c>
      <c r="C1638" s="383" t="s">
        <v>53</v>
      </c>
      <c r="D1638" s="385">
        <v>1897.23</v>
      </c>
      <c r="E1638" s="383" t="s">
        <v>97</v>
      </c>
    </row>
    <row r="1639" spans="1:5" s="11" customFormat="1" ht="36" customHeight="1">
      <c r="A1639" s="381">
        <v>98014</v>
      </c>
      <c r="B1639" s="382" t="s">
        <v>3547</v>
      </c>
      <c r="C1639" s="383" t="s">
        <v>297</v>
      </c>
      <c r="D1639" s="385">
        <v>5831.73</v>
      </c>
      <c r="E1639" s="383" t="s">
        <v>97</v>
      </c>
    </row>
    <row r="1640" spans="1:5" s="11" customFormat="1" ht="24" customHeight="1">
      <c r="A1640" s="381">
        <v>98015</v>
      </c>
      <c r="B1640" s="382" t="s">
        <v>3548</v>
      </c>
      <c r="C1640" s="383" t="s">
        <v>53</v>
      </c>
      <c r="D1640" s="385">
        <v>2104.21</v>
      </c>
      <c r="E1640" s="383" t="s">
        <v>97</v>
      </c>
    </row>
    <row r="1641" spans="1:5" s="11" customFormat="1" ht="36" customHeight="1">
      <c r="A1641" s="381">
        <v>98016</v>
      </c>
      <c r="B1641" s="382" t="s">
        <v>3549</v>
      </c>
      <c r="C1641" s="383" t="s">
        <v>297</v>
      </c>
      <c r="D1641" s="385">
        <v>6589.68</v>
      </c>
      <c r="E1641" s="383" t="s">
        <v>97</v>
      </c>
    </row>
    <row r="1642" spans="1:5" s="11" customFormat="1" ht="24" customHeight="1">
      <c r="A1642" s="381">
        <v>98017</v>
      </c>
      <c r="B1642" s="382" t="s">
        <v>3550</v>
      </c>
      <c r="C1642" s="383" t="s">
        <v>53</v>
      </c>
      <c r="D1642" s="385">
        <v>2311.13</v>
      </c>
      <c r="E1642" s="383" t="s">
        <v>97</v>
      </c>
    </row>
    <row r="1643" spans="1:5" s="11" customFormat="1" ht="36" customHeight="1">
      <c r="A1643" s="381">
        <v>98018</v>
      </c>
      <c r="B1643" s="382" t="s">
        <v>3551</v>
      </c>
      <c r="C1643" s="383" t="s">
        <v>297</v>
      </c>
      <c r="D1643" s="385">
        <v>7347.56</v>
      </c>
      <c r="E1643" s="383" t="s">
        <v>97</v>
      </c>
    </row>
    <row r="1644" spans="1:5" s="11" customFormat="1" ht="24" customHeight="1">
      <c r="A1644" s="381">
        <v>98019</v>
      </c>
      <c r="B1644" s="382" t="s">
        <v>3552</v>
      </c>
      <c r="C1644" s="383" t="s">
        <v>53</v>
      </c>
      <c r="D1644" s="385">
        <v>2539.84</v>
      </c>
      <c r="E1644" s="383" t="s">
        <v>97</v>
      </c>
    </row>
    <row r="1645" spans="1:5" s="11" customFormat="1" ht="36" customHeight="1">
      <c r="A1645" s="381">
        <v>98020</v>
      </c>
      <c r="B1645" s="382" t="s">
        <v>3553</v>
      </c>
      <c r="C1645" s="383" t="s">
        <v>297</v>
      </c>
      <c r="D1645" s="385">
        <v>5211.41</v>
      </c>
      <c r="E1645" s="383" t="s">
        <v>97</v>
      </c>
    </row>
    <row r="1646" spans="1:5" s="11" customFormat="1" ht="24" customHeight="1">
      <c r="A1646" s="381">
        <v>98021</v>
      </c>
      <c r="B1646" s="382" t="s">
        <v>3554</v>
      </c>
      <c r="C1646" s="383" t="s">
        <v>53</v>
      </c>
      <c r="D1646" s="385">
        <v>1919.05</v>
      </c>
      <c r="E1646" s="383" t="s">
        <v>97</v>
      </c>
    </row>
    <row r="1647" spans="1:5" s="11" customFormat="1" ht="36" customHeight="1">
      <c r="A1647" s="381">
        <v>98022</v>
      </c>
      <c r="B1647" s="382" t="s">
        <v>3555</v>
      </c>
      <c r="C1647" s="383" t="s">
        <v>297</v>
      </c>
      <c r="D1647" s="385">
        <v>6114.53</v>
      </c>
      <c r="E1647" s="383" t="s">
        <v>97</v>
      </c>
    </row>
    <row r="1648" spans="1:5" s="11" customFormat="1" ht="24" customHeight="1">
      <c r="A1648" s="381">
        <v>98023</v>
      </c>
      <c r="B1648" s="382" t="s">
        <v>3556</v>
      </c>
      <c r="C1648" s="383" t="s">
        <v>53</v>
      </c>
      <c r="D1648" s="385">
        <v>2125.96</v>
      </c>
      <c r="E1648" s="383" t="s">
        <v>97</v>
      </c>
    </row>
    <row r="1649" spans="1:5" s="11" customFormat="1" ht="36" customHeight="1">
      <c r="A1649" s="381">
        <v>98024</v>
      </c>
      <c r="B1649" s="382" t="s">
        <v>3557</v>
      </c>
      <c r="C1649" s="383" t="s">
        <v>297</v>
      </c>
      <c r="D1649" s="385">
        <v>7082.91</v>
      </c>
      <c r="E1649" s="383" t="s">
        <v>97</v>
      </c>
    </row>
    <row r="1650" spans="1:5" s="11" customFormat="1" ht="24" customHeight="1">
      <c r="A1650" s="381">
        <v>98025</v>
      </c>
      <c r="B1650" s="382" t="s">
        <v>3558</v>
      </c>
      <c r="C1650" s="383" t="s">
        <v>53</v>
      </c>
      <c r="D1650" s="385">
        <v>2332.94</v>
      </c>
      <c r="E1650" s="383" t="s">
        <v>97</v>
      </c>
    </row>
    <row r="1651" spans="1:5" s="11" customFormat="1" ht="36" customHeight="1">
      <c r="A1651" s="381">
        <v>98026</v>
      </c>
      <c r="B1651" s="382" t="s">
        <v>3559</v>
      </c>
      <c r="C1651" s="383" t="s">
        <v>297</v>
      </c>
      <c r="D1651" s="385">
        <v>7994.26</v>
      </c>
      <c r="E1651" s="383" t="s">
        <v>97</v>
      </c>
    </row>
    <row r="1652" spans="1:5" s="11" customFormat="1" ht="24" customHeight="1">
      <c r="A1652" s="381">
        <v>98027</v>
      </c>
      <c r="B1652" s="382" t="s">
        <v>3560</v>
      </c>
      <c r="C1652" s="383" t="s">
        <v>53</v>
      </c>
      <c r="D1652" s="385">
        <v>2539.84</v>
      </c>
      <c r="E1652" s="383" t="s">
        <v>97</v>
      </c>
    </row>
    <row r="1653" spans="1:5" s="11" customFormat="1" ht="36" customHeight="1">
      <c r="A1653" s="381">
        <v>98028</v>
      </c>
      <c r="B1653" s="382" t="s">
        <v>3561</v>
      </c>
      <c r="C1653" s="383" t="s">
        <v>297</v>
      </c>
      <c r="D1653" s="385">
        <v>8905.67</v>
      </c>
      <c r="E1653" s="383" t="s">
        <v>97</v>
      </c>
    </row>
    <row r="1654" spans="1:5" s="11" customFormat="1" ht="24" customHeight="1">
      <c r="A1654" s="381">
        <v>98029</v>
      </c>
      <c r="B1654" s="382" t="s">
        <v>3562</v>
      </c>
      <c r="C1654" s="383" t="s">
        <v>53</v>
      </c>
      <c r="D1654" s="385">
        <v>2751.27</v>
      </c>
      <c r="E1654" s="383" t="s">
        <v>97</v>
      </c>
    </row>
    <row r="1655" spans="1:5" s="11" customFormat="1" ht="36" customHeight="1">
      <c r="A1655" s="381">
        <v>98030</v>
      </c>
      <c r="B1655" s="382" t="s">
        <v>3563</v>
      </c>
      <c r="C1655" s="383" t="s">
        <v>297</v>
      </c>
      <c r="D1655" s="385">
        <v>7268.65</v>
      </c>
      <c r="E1655" s="383" t="s">
        <v>97</v>
      </c>
    </row>
    <row r="1656" spans="1:5" s="11" customFormat="1" ht="24" customHeight="1">
      <c r="A1656" s="381">
        <v>98031</v>
      </c>
      <c r="B1656" s="382" t="s">
        <v>3564</v>
      </c>
      <c r="C1656" s="383" t="s">
        <v>53</v>
      </c>
      <c r="D1656" s="385">
        <v>2337.5</v>
      </c>
      <c r="E1656" s="383" t="s">
        <v>97</v>
      </c>
    </row>
    <row r="1657" spans="1:5" s="11" customFormat="1" ht="36" customHeight="1">
      <c r="A1657" s="381">
        <v>98032</v>
      </c>
      <c r="B1657" s="382" t="s">
        <v>3565</v>
      </c>
      <c r="C1657" s="383" t="s">
        <v>297</v>
      </c>
      <c r="D1657" s="385">
        <v>8371.23</v>
      </c>
      <c r="E1657" s="383" t="s">
        <v>97</v>
      </c>
    </row>
    <row r="1658" spans="1:5" s="11" customFormat="1" ht="24" customHeight="1">
      <c r="A1658" s="381">
        <v>98033</v>
      </c>
      <c r="B1658" s="382" t="s">
        <v>3566</v>
      </c>
      <c r="C1658" s="383" t="s">
        <v>53</v>
      </c>
      <c r="D1658" s="385">
        <v>2544.38</v>
      </c>
      <c r="E1658" s="383" t="s">
        <v>97</v>
      </c>
    </row>
    <row r="1659" spans="1:5" s="11" customFormat="1" ht="36" customHeight="1">
      <c r="A1659" s="381">
        <v>98034</v>
      </c>
      <c r="B1659" s="382" t="s">
        <v>3567</v>
      </c>
      <c r="C1659" s="383" t="s">
        <v>297</v>
      </c>
      <c r="D1659" s="385">
        <v>9473.81</v>
      </c>
      <c r="E1659" s="383" t="s">
        <v>97</v>
      </c>
    </row>
    <row r="1660" spans="1:5" s="11" customFormat="1" ht="24" customHeight="1">
      <c r="A1660" s="381">
        <v>98035</v>
      </c>
      <c r="B1660" s="382" t="s">
        <v>3568</v>
      </c>
      <c r="C1660" s="383" t="s">
        <v>53</v>
      </c>
      <c r="D1660" s="385">
        <v>2751.27</v>
      </c>
      <c r="E1660" s="383" t="s">
        <v>97</v>
      </c>
    </row>
    <row r="1661" spans="1:5" s="11" customFormat="1" ht="36" customHeight="1">
      <c r="A1661" s="381">
        <v>98036</v>
      </c>
      <c r="B1661" s="382" t="s">
        <v>3569</v>
      </c>
      <c r="C1661" s="383" t="s">
        <v>297</v>
      </c>
      <c r="D1661" s="385">
        <v>10576.38</v>
      </c>
      <c r="E1661" s="383" t="s">
        <v>97</v>
      </c>
    </row>
    <row r="1662" spans="1:5" s="11" customFormat="1" ht="24" customHeight="1">
      <c r="A1662" s="381">
        <v>98037</v>
      </c>
      <c r="B1662" s="382" t="s">
        <v>3570</v>
      </c>
      <c r="C1662" s="383" t="s">
        <v>53</v>
      </c>
      <c r="D1662" s="385">
        <v>2962.74</v>
      </c>
      <c r="E1662" s="383" t="s">
        <v>97</v>
      </c>
    </row>
    <row r="1663" spans="1:5" s="11" customFormat="1" ht="36" customHeight="1">
      <c r="A1663" s="381">
        <v>98038</v>
      </c>
      <c r="B1663" s="382" t="s">
        <v>3571</v>
      </c>
      <c r="C1663" s="383" t="s">
        <v>297</v>
      </c>
      <c r="D1663" s="385">
        <v>9678.33</v>
      </c>
      <c r="E1663" s="383" t="s">
        <v>97</v>
      </c>
    </row>
    <row r="1664" spans="1:5" s="11" customFormat="1" ht="24" customHeight="1">
      <c r="A1664" s="381">
        <v>98039</v>
      </c>
      <c r="B1664" s="382" t="s">
        <v>3572</v>
      </c>
      <c r="C1664" s="383" t="s">
        <v>53</v>
      </c>
      <c r="D1664" s="385">
        <v>2755.83</v>
      </c>
      <c r="E1664" s="383" t="s">
        <v>97</v>
      </c>
    </row>
    <row r="1665" spans="1:5" s="11" customFormat="1" ht="36" customHeight="1">
      <c r="A1665" s="381">
        <v>98040</v>
      </c>
      <c r="B1665" s="382" t="s">
        <v>3573</v>
      </c>
      <c r="C1665" s="383" t="s">
        <v>297</v>
      </c>
      <c r="D1665" s="385">
        <v>10948.49</v>
      </c>
      <c r="E1665" s="383" t="s">
        <v>97</v>
      </c>
    </row>
    <row r="1666" spans="1:5" s="11" customFormat="1" ht="24" customHeight="1">
      <c r="A1666" s="381">
        <v>98041</v>
      </c>
      <c r="B1666" s="382" t="s">
        <v>3574</v>
      </c>
      <c r="C1666" s="383" t="s">
        <v>53</v>
      </c>
      <c r="D1666" s="385">
        <v>2962.74</v>
      </c>
      <c r="E1666" s="383" t="s">
        <v>97</v>
      </c>
    </row>
    <row r="1667" spans="1:5" s="11" customFormat="1" ht="36" customHeight="1">
      <c r="A1667" s="381">
        <v>98042</v>
      </c>
      <c r="B1667" s="382" t="s">
        <v>3575</v>
      </c>
      <c r="C1667" s="383" t="s">
        <v>297</v>
      </c>
      <c r="D1667" s="385">
        <v>12218.71</v>
      </c>
      <c r="E1667" s="383" t="s">
        <v>97</v>
      </c>
    </row>
    <row r="1668" spans="1:5" s="11" customFormat="1" ht="24" customHeight="1">
      <c r="A1668" s="381">
        <v>98043</v>
      </c>
      <c r="B1668" s="382" t="s">
        <v>3576</v>
      </c>
      <c r="C1668" s="383" t="s">
        <v>53</v>
      </c>
      <c r="D1668" s="385">
        <v>3174.26</v>
      </c>
      <c r="E1668" s="383" t="s">
        <v>97</v>
      </c>
    </row>
    <row r="1669" spans="1:5" s="11" customFormat="1" ht="36" customHeight="1">
      <c r="A1669" s="381">
        <v>98044</v>
      </c>
      <c r="B1669" s="382" t="s">
        <v>3577</v>
      </c>
      <c r="C1669" s="383" t="s">
        <v>297</v>
      </c>
      <c r="D1669" s="385">
        <v>12423.27</v>
      </c>
      <c r="E1669" s="383" t="s">
        <v>97</v>
      </c>
    </row>
    <row r="1670" spans="1:5" s="11" customFormat="1" ht="24" customHeight="1">
      <c r="A1670" s="381">
        <v>98045</v>
      </c>
      <c r="B1670" s="382" t="s">
        <v>3578</v>
      </c>
      <c r="C1670" s="383" t="s">
        <v>53</v>
      </c>
      <c r="D1670" s="385">
        <v>3174.26</v>
      </c>
      <c r="E1670" s="383" t="s">
        <v>97</v>
      </c>
    </row>
    <row r="1671" spans="1:5" s="11" customFormat="1" ht="36" customHeight="1">
      <c r="A1671" s="381">
        <v>98046</v>
      </c>
      <c r="B1671" s="382" t="s">
        <v>3579</v>
      </c>
      <c r="C1671" s="383" t="s">
        <v>297</v>
      </c>
      <c r="D1671" s="385">
        <v>13860.9</v>
      </c>
      <c r="E1671" s="383" t="s">
        <v>97</v>
      </c>
    </row>
    <row r="1672" spans="1:5" s="11" customFormat="1" ht="24" customHeight="1">
      <c r="A1672" s="381">
        <v>98047</v>
      </c>
      <c r="B1672" s="382" t="s">
        <v>3580</v>
      </c>
      <c r="C1672" s="383" t="s">
        <v>53</v>
      </c>
      <c r="D1672" s="385">
        <v>3385.69</v>
      </c>
      <c r="E1672" s="383" t="s">
        <v>97</v>
      </c>
    </row>
    <row r="1673" spans="1:5" s="11" customFormat="1" ht="36" customHeight="1">
      <c r="A1673" s="381">
        <v>98048</v>
      </c>
      <c r="B1673" s="382" t="s">
        <v>3581</v>
      </c>
      <c r="C1673" s="383" t="s">
        <v>297</v>
      </c>
      <c r="D1673" s="385">
        <v>15503.22</v>
      </c>
      <c r="E1673" s="383" t="s">
        <v>97</v>
      </c>
    </row>
    <row r="1674" spans="1:5" s="11" customFormat="1" ht="24" customHeight="1">
      <c r="A1674" s="381">
        <v>98049</v>
      </c>
      <c r="B1674" s="382" t="s">
        <v>3582</v>
      </c>
      <c r="C1674" s="383" t="s">
        <v>53</v>
      </c>
      <c r="D1674" s="385">
        <v>3552.74</v>
      </c>
      <c r="E1674" s="383" t="s">
        <v>97</v>
      </c>
    </row>
    <row r="1675" spans="1:5" s="11" customFormat="1" ht="24" customHeight="1">
      <c r="A1675" s="381">
        <v>98050</v>
      </c>
      <c r="B1675" s="382" t="s">
        <v>3583</v>
      </c>
      <c r="C1675" s="383" t="s">
        <v>53</v>
      </c>
      <c r="D1675" s="384">
        <v>292.3</v>
      </c>
      <c r="E1675" s="383" t="s">
        <v>97</v>
      </c>
    </row>
    <row r="1676" spans="1:5" s="11" customFormat="1" ht="24" customHeight="1">
      <c r="A1676" s="381">
        <v>98051</v>
      </c>
      <c r="B1676" s="382" t="s">
        <v>3584</v>
      </c>
      <c r="C1676" s="383" t="s">
        <v>53</v>
      </c>
      <c r="D1676" s="384">
        <v>849.83</v>
      </c>
      <c r="E1676" s="383" t="s">
        <v>97</v>
      </c>
    </row>
    <row r="1677" spans="1:5" s="11" customFormat="1" ht="36" customHeight="1">
      <c r="A1677" s="381">
        <v>98405</v>
      </c>
      <c r="B1677" s="382" t="s">
        <v>3585</v>
      </c>
      <c r="C1677" s="383" t="s">
        <v>297</v>
      </c>
      <c r="D1677" s="385">
        <v>2315.38</v>
      </c>
      <c r="E1677" s="383" t="s">
        <v>97</v>
      </c>
    </row>
    <row r="1678" spans="1:5" s="11" customFormat="1" ht="36" customHeight="1">
      <c r="A1678" s="381">
        <v>98406</v>
      </c>
      <c r="B1678" s="382" t="s">
        <v>3586</v>
      </c>
      <c r="C1678" s="383" t="s">
        <v>297</v>
      </c>
      <c r="D1678" s="385">
        <v>5260.53</v>
      </c>
      <c r="E1678" s="383" t="s">
        <v>97</v>
      </c>
    </row>
    <row r="1679" spans="1:5" s="11" customFormat="1" ht="36" customHeight="1">
      <c r="A1679" s="381">
        <v>98407</v>
      </c>
      <c r="B1679" s="382" t="s">
        <v>3587</v>
      </c>
      <c r="C1679" s="383" t="s">
        <v>297</v>
      </c>
      <c r="D1679" s="385">
        <v>3434.3</v>
      </c>
      <c r="E1679" s="383" t="s">
        <v>97</v>
      </c>
    </row>
    <row r="1680" spans="1:5" s="11" customFormat="1" ht="36" customHeight="1">
      <c r="A1680" s="381">
        <v>98408</v>
      </c>
      <c r="B1680" s="382" t="s">
        <v>3588</v>
      </c>
      <c r="C1680" s="383" t="s">
        <v>297</v>
      </c>
      <c r="D1680" s="385">
        <v>4029.09</v>
      </c>
      <c r="E1680" s="383" t="s">
        <v>97</v>
      </c>
    </row>
    <row r="1681" spans="1:5" s="11" customFormat="1" ht="24" customHeight="1">
      <c r="A1681" s="381">
        <v>98409</v>
      </c>
      <c r="B1681" s="382" t="s">
        <v>3589</v>
      </c>
      <c r="C1681" s="383" t="s">
        <v>53</v>
      </c>
      <c r="D1681" s="384">
        <v>398.03</v>
      </c>
      <c r="E1681" s="383" t="s">
        <v>97</v>
      </c>
    </row>
    <row r="1682" spans="1:5" s="11" customFormat="1" ht="36" customHeight="1">
      <c r="A1682" s="381">
        <v>98410</v>
      </c>
      <c r="B1682" s="382" t="s">
        <v>3590</v>
      </c>
      <c r="C1682" s="383" t="s">
        <v>297</v>
      </c>
      <c r="D1682" s="385">
        <v>1214.82</v>
      </c>
      <c r="E1682" s="383" t="s">
        <v>97</v>
      </c>
    </row>
    <row r="1683" spans="1:5" s="11" customFormat="1" ht="24" customHeight="1">
      <c r="A1683" s="381">
        <v>99240</v>
      </c>
      <c r="B1683" s="382" t="s">
        <v>3591</v>
      </c>
      <c r="C1683" s="383" t="s">
        <v>53</v>
      </c>
      <c r="D1683" s="384">
        <v>700.02</v>
      </c>
      <c r="E1683" s="383" t="s">
        <v>97</v>
      </c>
    </row>
    <row r="1684" spans="1:5" s="11" customFormat="1" ht="24" customHeight="1">
      <c r="A1684" s="381">
        <v>99241</v>
      </c>
      <c r="B1684" s="382" t="s">
        <v>3592</v>
      </c>
      <c r="C1684" s="383" t="s">
        <v>53</v>
      </c>
      <c r="D1684" s="385">
        <v>1396.81</v>
      </c>
      <c r="E1684" s="383" t="s">
        <v>97</v>
      </c>
    </row>
    <row r="1685" spans="1:5" s="11" customFormat="1" ht="36" customHeight="1">
      <c r="A1685" s="381">
        <v>99242</v>
      </c>
      <c r="B1685" s="382" t="s">
        <v>3593</v>
      </c>
      <c r="C1685" s="383" t="s">
        <v>297</v>
      </c>
      <c r="D1685" s="385">
        <v>2642.09</v>
      </c>
      <c r="E1685" s="383" t="s">
        <v>97</v>
      </c>
    </row>
    <row r="1686" spans="1:5" s="11" customFormat="1" ht="24" customHeight="1">
      <c r="A1686" s="381">
        <v>99243</v>
      </c>
      <c r="B1686" s="382" t="s">
        <v>3594</v>
      </c>
      <c r="C1686" s="383" t="s">
        <v>53</v>
      </c>
      <c r="D1686" s="385">
        <v>1366.65</v>
      </c>
      <c r="E1686" s="383" t="s">
        <v>97</v>
      </c>
    </row>
    <row r="1687" spans="1:5" s="11" customFormat="1" ht="36" customHeight="1">
      <c r="A1687" s="381">
        <v>99244</v>
      </c>
      <c r="B1687" s="382" t="s">
        <v>3595</v>
      </c>
      <c r="C1687" s="383" t="s">
        <v>297</v>
      </c>
      <c r="D1687" s="385">
        <v>4174.58</v>
      </c>
      <c r="E1687" s="383" t="s">
        <v>97</v>
      </c>
    </row>
    <row r="1688" spans="1:5" s="11" customFormat="1" ht="24" customHeight="1">
      <c r="A1688" s="381">
        <v>99246</v>
      </c>
      <c r="B1688" s="382" t="s">
        <v>3596</v>
      </c>
      <c r="C1688" s="383" t="s">
        <v>53</v>
      </c>
      <c r="D1688" s="384">
        <v>961.33</v>
      </c>
      <c r="E1688" s="383" t="s">
        <v>97</v>
      </c>
    </row>
    <row r="1689" spans="1:5" s="11" customFormat="1" ht="24" customHeight="1">
      <c r="A1689" s="381">
        <v>99247</v>
      </c>
      <c r="B1689" s="382" t="s">
        <v>3597</v>
      </c>
      <c r="C1689" s="383" t="s">
        <v>53</v>
      </c>
      <c r="D1689" s="385">
        <v>1591</v>
      </c>
      <c r="E1689" s="383" t="s">
        <v>97</v>
      </c>
    </row>
    <row r="1690" spans="1:5" s="11" customFormat="1" ht="36" customHeight="1">
      <c r="A1690" s="381">
        <v>99248</v>
      </c>
      <c r="B1690" s="382" t="s">
        <v>3598</v>
      </c>
      <c r="C1690" s="383" t="s">
        <v>297</v>
      </c>
      <c r="D1690" s="385">
        <v>3410.91</v>
      </c>
      <c r="E1690" s="383" t="s">
        <v>97</v>
      </c>
    </row>
    <row r="1691" spans="1:5" s="11" customFormat="1" ht="24" customHeight="1">
      <c r="A1691" s="381">
        <v>99249</v>
      </c>
      <c r="B1691" s="382" t="s">
        <v>3599</v>
      </c>
      <c r="C1691" s="383" t="s">
        <v>53</v>
      </c>
      <c r="D1691" s="385">
        <v>1666.44</v>
      </c>
      <c r="E1691" s="383" t="s">
        <v>97</v>
      </c>
    </row>
    <row r="1692" spans="1:5" s="11" customFormat="1" ht="36" customHeight="1">
      <c r="A1692" s="381">
        <v>99252</v>
      </c>
      <c r="B1692" s="382" t="s">
        <v>3600</v>
      </c>
      <c r="C1692" s="383" t="s">
        <v>297</v>
      </c>
      <c r="D1692" s="385">
        <v>2171.09</v>
      </c>
      <c r="E1692" s="383" t="s">
        <v>97</v>
      </c>
    </row>
    <row r="1693" spans="1:5" s="11" customFormat="1" ht="24" customHeight="1">
      <c r="A1693" s="381">
        <v>99254</v>
      </c>
      <c r="B1693" s="382" t="s">
        <v>3601</v>
      </c>
      <c r="C1693" s="383" t="s">
        <v>53</v>
      </c>
      <c r="D1693" s="385">
        <v>1008.39</v>
      </c>
      <c r="E1693" s="383" t="s">
        <v>97</v>
      </c>
    </row>
    <row r="1694" spans="1:5" s="11" customFormat="1" ht="36" customHeight="1">
      <c r="A1694" s="381">
        <v>99256</v>
      </c>
      <c r="B1694" s="382" t="s">
        <v>3602</v>
      </c>
      <c r="C1694" s="383" t="s">
        <v>297</v>
      </c>
      <c r="D1694" s="385">
        <v>4907</v>
      </c>
      <c r="E1694" s="383" t="s">
        <v>97</v>
      </c>
    </row>
    <row r="1695" spans="1:5" s="11" customFormat="1" ht="36" customHeight="1">
      <c r="A1695" s="381">
        <v>99259</v>
      </c>
      <c r="B1695" s="382" t="s">
        <v>3603</v>
      </c>
      <c r="C1695" s="383" t="s">
        <v>297</v>
      </c>
      <c r="D1695" s="385">
        <v>2745.55</v>
      </c>
      <c r="E1695" s="383" t="s">
        <v>97</v>
      </c>
    </row>
    <row r="1696" spans="1:5" s="11" customFormat="1" ht="24" customHeight="1">
      <c r="A1696" s="381">
        <v>99261</v>
      </c>
      <c r="B1696" s="382" t="s">
        <v>3604</v>
      </c>
      <c r="C1696" s="383" t="s">
        <v>53</v>
      </c>
      <c r="D1696" s="385">
        <v>1202.58</v>
      </c>
      <c r="E1696" s="383" t="s">
        <v>97</v>
      </c>
    </row>
    <row r="1697" spans="1:5" s="11" customFormat="1" ht="24" customHeight="1">
      <c r="A1697" s="381">
        <v>99263</v>
      </c>
      <c r="B1697" s="382" t="s">
        <v>3605</v>
      </c>
      <c r="C1697" s="383" t="s">
        <v>53</v>
      </c>
      <c r="D1697" s="385">
        <v>1785.24</v>
      </c>
      <c r="E1697" s="383" t="s">
        <v>97</v>
      </c>
    </row>
    <row r="1698" spans="1:5" s="11" customFormat="1" ht="36" customHeight="1">
      <c r="A1698" s="381">
        <v>99265</v>
      </c>
      <c r="B1698" s="382" t="s">
        <v>3606</v>
      </c>
      <c r="C1698" s="383" t="s">
        <v>297</v>
      </c>
      <c r="D1698" s="385">
        <v>3319.93</v>
      </c>
      <c r="E1698" s="383" t="s">
        <v>97</v>
      </c>
    </row>
    <row r="1699" spans="1:5" s="11" customFormat="1" ht="24" customHeight="1">
      <c r="A1699" s="381">
        <v>99266</v>
      </c>
      <c r="B1699" s="382" t="s">
        <v>3607</v>
      </c>
      <c r="C1699" s="383" t="s">
        <v>53</v>
      </c>
      <c r="D1699" s="385">
        <v>1396.81</v>
      </c>
      <c r="E1699" s="383" t="s">
        <v>97</v>
      </c>
    </row>
    <row r="1700" spans="1:5" s="11" customFormat="1" ht="36" customHeight="1">
      <c r="A1700" s="381">
        <v>99267</v>
      </c>
      <c r="B1700" s="382" t="s">
        <v>3608</v>
      </c>
      <c r="C1700" s="383" t="s">
        <v>297</v>
      </c>
      <c r="D1700" s="385">
        <v>3894.37</v>
      </c>
      <c r="E1700" s="383" t="s">
        <v>97</v>
      </c>
    </row>
    <row r="1701" spans="1:5" s="11" customFormat="1" ht="24" customHeight="1">
      <c r="A1701" s="381">
        <v>99268</v>
      </c>
      <c r="B1701" s="382" t="s">
        <v>3609</v>
      </c>
      <c r="C1701" s="383" t="s">
        <v>297</v>
      </c>
      <c r="D1701" s="384">
        <v>479.48</v>
      </c>
      <c r="E1701" s="383" t="s">
        <v>97</v>
      </c>
    </row>
    <row r="1702" spans="1:5" s="11" customFormat="1" ht="24" customHeight="1">
      <c r="A1702" s="381">
        <v>99269</v>
      </c>
      <c r="B1702" s="382" t="s">
        <v>3610</v>
      </c>
      <c r="C1702" s="383" t="s">
        <v>53</v>
      </c>
      <c r="D1702" s="385">
        <v>1591</v>
      </c>
      <c r="E1702" s="383" t="s">
        <v>97</v>
      </c>
    </row>
    <row r="1703" spans="1:5" s="11" customFormat="1" ht="24" customHeight="1">
      <c r="A1703" s="381">
        <v>99270</v>
      </c>
      <c r="B1703" s="382" t="s">
        <v>3611</v>
      </c>
      <c r="C1703" s="383" t="s">
        <v>297</v>
      </c>
      <c r="D1703" s="384">
        <v>628.12</v>
      </c>
      <c r="E1703" s="383" t="s">
        <v>97</v>
      </c>
    </row>
    <row r="1704" spans="1:5" s="11" customFormat="1" ht="36" customHeight="1">
      <c r="A1704" s="381">
        <v>99271</v>
      </c>
      <c r="B1704" s="382" t="s">
        <v>3612</v>
      </c>
      <c r="C1704" s="383" t="s">
        <v>297</v>
      </c>
      <c r="D1704" s="385">
        <v>5639.35</v>
      </c>
      <c r="E1704" s="383" t="s">
        <v>97</v>
      </c>
    </row>
    <row r="1705" spans="1:5" s="11" customFormat="1" ht="36" customHeight="1">
      <c r="A1705" s="381">
        <v>99272</v>
      </c>
      <c r="B1705" s="382" t="s">
        <v>3613</v>
      </c>
      <c r="C1705" s="383" t="s">
        <v>297</v>
      </c>
      <c r="D1705" s="384">
        <v>968.2</v>
      </c>
      <c r="E1705" s="383" t="s">
        <v>97</v>
      </c>
    </row>
    <row r="1706" spans="1:5" s="11" customFormat="1" ht="36" customHeight="1">
      <c r="A1706" s="381">
        <v>99273</v>
      </c>
      <c r="B1706" s="382" t="s">
        <v>3614</v>
      </c>
      <c r="C1706" s="383" t="s">
        <v>297</v>
      </c>
      <c r="D1706" s="385">
        <v>1357.79</v>
      </c>
      <c r="E1706" s="383" t="s">
        <v>97</v>
      </c>
    </row>
    <row r="1707" spans="1:5" s="11" customFormat="1" ht="36" customHeight="1">
      <c r="A1707" s="381">
        <v>99274</v>
      </c>
      <c r="B1707" s="382" t="s">
        <v>3615</v>
      </c>
      <c r="C1707" s="383" t="s">
        <v>297</v>
      </c>
      <c r="D1707" s="385">
        <v>4506.03</v>
      </c>
      <c r="E1707" s="383" t="s">
        <v>97</v>
      </c>
    </row>
    <row r="1708" spans="1:5" s="11" customFormat="1" ht="36" customHeight="1">
      <c r="A1708" s="381">
        <v>99275</v>
      </c>
      <c r="B1708" s="382" t="s">
        <v>3616</v>
      </c>
      <c r="C1708" s="383" t="s">
        <v>297</v>
      </c>
      <c r="D1708" s="384">
        <v>913.1</v>
      </c>
      <c r="E1708" s="383" t="s">
        <v>97</v>
      </c>
    </row>
    <row r="1709" spans="1:5" s="11" customFormat="1" ht="24" customHeight="1">
      <c r="A1709" s="381">
        <v>99276</v>
      </c>
      <c r="B1709" s="382" t="s">
        <v>3617</v>
      </c>
      <c r="C1709" s="383" t="s">
        <v>53</v>
      </c>
      <c r="D1709" s="385">
        <v>1979.49</v>
      </c>
      <c r="E1709" s="383" t="s">
        <v>97</v>
      </c>
    </row>
    <row r="1710" spans="1:5" s="11" customFormat="1" ht="24" customHeight="1">
      <c r="A1710" s="381">
        <v>99277</v>
      </c>
      <c r="B1710" s="382" t="s">
        <v>3618</v>
      </c>
      <c r="C1710" s="383" t="s">
        <v>53</v>
      </c>
      <c r="D1710" s="385">
        <v>1785.24</v>
      </c>
      <c r="E1710" s="383" t="s">
        <v>97</v>
      </c>
    </row>
    <row r="1711" spans="1:5" s="11" customFormat="1" ht="24" customHeight="1">
      <c r="A1711" s="381">
        <v>99278</v>
      </c>
      <c r="B1711" s="382" t="s">
        <v>3619</v>
      </c>
      <c r="C1711" s="383" t="s">
        <v>53</v>
      </c>
      <c r="D1711" s="384">
        <v>395.53</v>
      </c>
      <c r="E1711" s="383" t="s">
        <v>97</v>
      </c>
    </row>
    <row r="1712" spans="1:5" s="11" customFormat="1" ht="36" customHeight="1">
      <c r="A1712" s="381">
        <v>99279</v>
      </c>
      <c r="B1712" s="382" t="s">
        <v>3620</v>
      </c>
      <c r="C1712" s="383" t="s">
        <v>297</v>
      </c>
      <c r="D1712" s="385">
        <v>5085.1400000000003</v>
      </c>
      <c r="E1712" s="383" t="s">
        <v>97</v>
      </c>
    </row>
    <row r="1713" spans="1:5" s="11" customFormat="1" ht="36" customHeight="1">
      <c r="A1713" s="381">
        <v>99280</v>
      </c>
      <c r="B1713" s="382" t="s">
        <v>3621</v>
      </c>
      <c r="C1713" s="383" t="s">
        <v>297</v>
      </c>
      <c r="D1713" s="385">
        <v>1782.9</v>
      </c>
      <c r="E1713" s="383" t="s">
        <v>97</v>
      </c>
    </row>
    <row r="1714" spans="1:5" s="11" customFormat="1" ht="24" customHeight="1">
      <c r="A1714" s="381">
        <v>99281</v>
      </c>
      <c r="B1714" s="382" t="s">
        <v>3622</v>
      </c>
      <c r="C1714" s="383" t="s">
        <v>53</v>
      </c>
      <c r="D1714" s="385">
        <v>1979.49</v>
      </c>
      <c r="E1714" s="383" t="s">
        <v>97</v>
      </c>
    </row>
    <row r="1715" spans="1:5" s="11" customFormat="1" ht="24" customHeight="1">
      <c r="A1715" s="381">
        <v>99282</v>
      </c>
      <c r="B1715" s="382" t="s">
        <v>3623</v>
      </c>
      <c r="C1715" s="383" t="s">
        <v>53</v>
      </c>
      <c r="D1715" s="385">
        <v>2195.42</v>
      </c>
      <c r="E1715" s="383" t="s">
        <v>97</v>
      </c>
    </row>
    <row r="1716" spans="1:5" s="11" customFormat="1" ht="24" customHeight="1">
      <c r="A1716" s="381">
        <v>99283</v>
      </c>
      <c r="B1716" s="382" t="s">
        <v>3624</v>
      </c>
      <c r="C1716" s="383" t="s">
        <v>53</v>
      </c>
      <c r="D1716" s="384">
        <v>967.06</v>
      </c>
      <c r="E1716" s="383" t="s">
        <v>97</v>
      </c>
    </row>
    <row r="1717" spans="1:5" s="11" customFormat="1" ht="36" customHeight="1">
      <c r="A1717" s="381">
        <v>99284</v>
      </c>
      <c r="B1717" s="382" t="s">
        <v>3625</v>
      </c>
      <c r="C1717" s="383" t="s">
        <v>297</v>
      </c>
      <c r="D1717" s="385">
        <v>6371.8</v>
      </c>
      <c r="E1717" s="383" t="s">
        <v>97</v>
      </c>
    </row>
    <row r="1718" spans="1:5" s="11" customFormat="1" ht="36" customHeight="1">
      <c r="A1718" s="381">
        <v>99285</v>
      </c>
      <c r="B1718" s="382" t="s">
        <v>3626</v>
      </c>
      <c r="C1718" s="383" t="s">
        <v>297</v>
      </c>
      <c r="D1718" s="385">
        <v>1258.57</v>
      </c>
      <c r="E1718" s="383" t="s">
        <v>97</v>
      </c>
    </row>
    <row r="1719" spans="1:5" s="11" customFormat="1" ht="36" customHeight="1">
      <c r="A1719" s="381">
        <v>99286</v>
      </c>
      <c r="B1719" s="382" t="s">
        <v>3627</v>
      </c>
      <c r="C1719" s="383" t="s">
        <v>297</v>
      </c>
      <c r="D1719" s="385">
        <v>5664.31</v>
      </c>
      <c r="E1719" s="383" t="s">
        <v>97</v>
      </c>
    </row>
    <row r="1720" spans="1:5" s="11" customFormat="1" ht="36" customHeight="1">
      <c r="A1720" s="381">
        <v>99287</v>
      </c>
      <c r="B1720" s="382" t="s">
        <v>3628</v>
      </c>
      <c r="C1720" s="383" t="s">
        <v>297</v>
      </c>
      <c r="D1720" s="385">
        <v>8093.92</v>
      </c>
      <c r="E1720" s="383" t="s">
        <v>97</v>
      </c>
    </row>
    <row r="1721" spans="1:5" s="11" customFormat="1" ht="24" customHeight="1">
      <c r="A1721" s="381">
        <v>99288</v>
      </c>
      <c r="B1721" s="382" t="s">
        <v>3629</v>
      </c>
      <c r="C1721" s="383" t="s">
        <v>53</v>
      </c>
      <c r="D1721" s="384">
        <v>523.98</v>
      </c>
      <c r="E1721" s="383" t="s">
        <v>97</v>
      </c>
    </row>
    <row r="1722" spans="1:5" s="11" customFormat="1" ht="24" customHeight="1">
      <c r="A1722" s="381">
        <v>99289</v>
      </c>
      <c r="B1722" s="382" t="s">
        <v>3630</v>
      </c>
      <c r="C1722" s="383" t="s">
        <v>53</v>
      </c>
      <c r="D1722" s="385">
        <v>2173.69</v>
      </c>
      <c r="E1722" s="383" t="s">
        <v>97</v>
      </c>
    </row>
    <row r="1723" spans="1:5" s="11" customFormat="1" ht="36" customHeight="1">
      <c r="A1723" s="381">
        <v>99290</v>
      </c>
      <c r="B1723" s="382" t="s">
        <v>3631</v>
      </c>
      <c r="C1723" s="383" t="s">
        <v>297</v>
      </c>
      <c r="D1723" s="385">
        <v>3412.68</v>
      </c>
      <c r="E1723" s="383" t="s">
        <v>97</v>
      </c>
    </row>
    <row r="1724" spans="1:5" s="11" customFormat="1" ht="24" customHeight="1">
      <c r="A1724" s="381">
        <v>99291</v>
      </c>
      <c r="B1724" s="382" t="s">
        <v>3632</v>
      </c>
      <c r="C1724" s="383" t="s">
        <v>53</v>
      </c>
      <c r="D1724" s="385">
        <v>2173.69</v>
      </c>
      <c r="E1724" s="383" t="s">
        <v>97</v>
      </c>
    </row>
    <row r="1725" spans="1:5" s="11" customFormat="1" ht="36" customHeight="1">
      <c r="A1725" s="381">
        <v>99292</v>
      </c>
      <c r="B1725" s="382" t="s">
        <v>3633</v>
      </c>
      <c r="C1725" s="383" t="s">
        <v>297</v>
      </c>
      <c r="D1725" s="385">
        <v>2209.5700000000002</v>
      </c>
      <c r="E1725" s="383" t="s">
        <v>97</v>
      </c>
    </row>
    <row r="1726" spans="1:5" s="11" customFormat="1" ht="24" customHeight="1">
      <c r="A1726" s="381">
        <v>99293</v>
      </c>
      <c r="B1726" s="382" t="s">
        <v>3634</v>
      </c>
      <c r="C1726" s="383" t="s">
        <v>53</v>
      </c>
      <c r="D1726" s="385">
        <v>1166.8900000000001</v>
      </c>
      <c r="E1726" s="383" t="s">
        <v>97</v>
      </c>
    </row>
    <row r="1727" spans="1:5" s="11" customFormat="1" ht="36" customHeight="1">
      <c r="A1727" s="381">
        <v>99294</v>
      </c>
      <c r="B1727" s="382" t="s">
        <v>3635</v>
      </c>
      <c r="C1727" s="383" t="s">
        <v>297</v>
      </c>
      <c r="D1727" s="385">
        <v>7104.19</v>
      </c>
      <c r="E1727" s="383" t="s">
        <v>97</v>
      </c>
    </row>
    <row r="1728" spans="1:5" s="11" customFormat="1" ht="24" customHeight="1">
      <c r="A1728" s="381">
        <v>99296</v>
      </c>
      <c r="B1728" s="382" t="s">
        <v>3636</v>
      </c>
      <c r="C1728" s="383" t="s">
        <v>53</v>
      </c>
      <c r="D1728" s="385">
        <v>2389.59</v>
      </c>
      <c r="E1728" s="383" t="s">
        <v>97</v>
      </c>
    </row>
    <row r="1729" spans="1:5" s="11" customFormat="1" ht="24" customHeight="1">
      <c r="A1729" s="381">
        <v>99297</v>
      </c>
      <c r="B1729" s="382" t="s">
        <v>3637</v>
      </c>
      <c r="C1729" s="383" t="s">
        <v>53</v>
      </c>
      <c r="D1729" s="385">
        <v>2385.84</v>
      </c>
      <c r="E1729" s="383" t="s">
        <v>97</v>
      </c>
    </row>
    <row r="1730" spans="1:5" s="11" customFormat="1" ht="36" customHeight="1">
      <c r="A1730" s="381">
        <v>99298</v>
      </c>
      <c r="B1730" s="382" t="s">
        <v>3638</v>
      </c>
      <c r="C1730" s="383" t="s">
        <v>297</v>
      </c>
      <c r="D1730" s="385">
        <v>9159.25</v>
      </c>
      <c r="E1730" s="383" t="s">
        <v>97</v>
      </c>
    </row>
    <row r="1731" spans="1:5" s="11" customFormat="1" ht="24" customHeight="1">
      <c r="A1731" s="381">
        <v>99299</v>
      </c>
      <c r="B1731" s="382" t="s">
        <v>3639</v>
      </c>
      <c r="C1731" s="383" t="s">
        <v>53</v>
      </c>
      <c r="D1731" s="385">
        <v>2583.75</v>
      </c>
      <c r="E1731" s="383" t="s">
        <v>97</v>
      </c>
    </row>
    <row r="1732" spans="1:5" s="11" customFormat="1" ht="36" customHeight="1">
      <c r="A1732" s="381">
        <v>99300</v>
      </c>
      <c r="B1732" s="382" t="s">
        <v>3640</v>
      </c>
      <c r="C1732" s="383" t="s">
        <v>297</v>
      </c>
      <c r="D1732" s="385">
        <v>10224.56</v>
      </c>
      <c r="E1732" s="383" t="s">
        <v>97</v>
      </c>
    </row>
    <row r="1733" spans="1:5" s="11" customFormat="1" ht="36" customHeight="1">
      <c r="A1733" s="381">
        <v>99301</v>
      </c>
      <c r="B1733" s="382" t="s">
        <v>3641</v>
      </c>
      <c r="C1733" s="383" t="s">
        <v>297</v>
      </c>
      <c r="D1733" s="385">
        <v>5039.18</v>
      </c>
      <c r="E1733" s="383" t="s">
        <v>97</v>
      </c>
    </row>
    <row r="1734" spans="1:5" s="11" customFormat="1" ht="24" customHeight="1">
      <c r="A1734" s="381">
        <v>99302</v>
      </c>
      <c r="B1734" s="382" t="s">
        <v>3642</v>
      </c>
      <c r="C1734" s="383" t="s">
        <v>53</v>
      </c>
      <c r="D1734" s="385">
        <v>2781.7</v>
      </c>
      <c r="E1734" s="383" t="s">
        <v>97</v>
      </c>
    </row>
    <row r="1735" spans="1:5" s="11" customFormat="1" ht="36" customHeight="1">
      <c r="A1735" s="381">
        <v>99303</v>
      </c>
      <c r="B1735" s="382" t="s">
        <v>3643</v>
      </c>
      <c r="C1735" s="383" t="s">
        <v>297</v>
      </c>
      <c r="D1735" s="385">
        <v>9356.65</v>
      </c>
      <c r="E1735" s="383" t="s">
        <v>97</v>
      </c>
    </row>
    <row r="1736" spans="1:5" s="11" customFormat="1" ht="24" customHeight="1">
      <c r="A1736" s="381">
        <v>99304</v>
      </c>
      <c r="B1736" s="382" t="s">
        <v>3644</v>
      </c>
      <c r="C1736" s="383" t="s">
        <v>53</v>
      </c>
      <c r="D1736" s="385">
        <v>2587.5</v>
      </c>
      <c r="E1736" s="383" t="s">
        <v>97</v>
      </c>
    </row>
    <row r="1737" spans="1:5" s="11" customFormat="1" ht="36" customHeight="1">
      <c r="A1737" s="381">
        <v>99305</v>
      </c>
      <c r="B1737" s="382" t="s">
        <v>3645</v>
      </c>
      <c r="C1737" s="383" t="s">
        <v>297</v>
      </c>
      <c r="D1737" s="385">
        <v>10584.11</v>
      </c>
      <c r="E1737" s="383" t="s">
        <v>97</v>
      </c>
    </row>
    <row r="1738" spans="1:5" s="11" customFormat="1" ht="24" customHeight="1">
      <c r="A1738" s="381">
        <v>99306</v>
      </c>
      <c r="B1738" s="382" t="s">
        <v>3646</v>
      </c>
      <c r="C1738" s="383" t="s">
        <v>53</v>
      </c>
      <c r="D1738" s="385">
        <v>2781.7</v>
      </c>
      <c r="E1738" s="383" t="s">
        <v>97</v>
      </c>
    </row>
    <row r="1739" spans="1:5" s="11" customFormat="1" ht="24" customHeight="1">
      <c r="A1739" s="381">
        <v>99307</v>
      </c>
      <c r="B1739" s="382" t="s">
        <v>3647</v>
      </c>
      <c r="C1739" s="383" t="s">
        <v>53</v>
      </c>
      <c r="D1739" s="385">
        <v>1803.23</v>
      </c>
      <c r="E1739" s="383" t="s">
        <v>97</v>
      </c>
    </row>
    <row r="1740" spans="1:5" s="11" customFormat="1" ht="36" customHeight="1">
      <c r="A1740" s="381">
        <v>99308</v>
      </c>
      <c r="B1740" s="382" t="s">
        <v>3648</v>
      </c>
      <c r="C1740" s="383" t="s">
        <v>297</v>
      </c>
      <c r="D1740" s="385">
        <v>11811.65</v>
      </c>
      <c r="E1740" s="383" t="s">
        <v>97</v>
      </c>
    </row>
    <row r="1741" spans="1:5" s="11" customFormat="1" ht="24" customHeight="1">
      <c r="A1741" s="381">
        <v>99309</v>
      </c>
      <c r="B1741" s="382" t="s">
        <v>3649</v>
      </c>
      <c r="C1741" s="383" t="s">
        <v>53</v>
      </c>
      <c r="D1741" s="385">
        <v>2979.68</v>
      </c>
      <c r="E1741" s="383" t="s">
        <v>97</v>
      </c>
    </row>
    <row r="1742" spans="1:5" s="11" customFormat="1" ht="36" customHeight="1">
      <c r="A1742" s="381">
        <v>99310</v>
      </c>
      <c r="B1742" s="382" t="s">
        <v>3650</v>
      </c>
      <c r="C1742" s="383" t="s">
        <v>297</v>
      </c>
      <c r="D1742" s="385">
        <v>12009.07</v>
      </c>
      <c r="E1742" s="383" t="s">
        <v>97</v>
      </c>
    </row>
    <row r="1743" spans="1:5" s="11" customFormat="1" ht="24" customHeight="1">
      <c r="A1743" s="381">
        <v>99311</v>
      </c>
      <c r="B1743" s="382" t="s">
        <v>3651</v>
      </c>
      <c r="C1743" s="383" t="s">
        <v>53</v>
      </c>
      <c r="D1743" s="385">
        <v>2979.68</v>
      </c>
      <c r="E1743" s="383" t="s">
        <v>97</v>
      </c>
    </row>
    <row r="1744" spans="1:5" s="11" customFormat="1" ht="36" customHeight="1">
      <c r="A1744" s="381">
        <v>99312</v>
      </c>
      <c r="B1744" s="382" t="s">
        <v>3652</v>
      </c>
      <c r="C1744" s="383" t="s">
        <v>297</v>
      </c>
      <c r="D1744" s="385">
        <v>5912.27</v>
      </c>
      <c r="E1744" s="383" t="s">
        <v>97</v>
      </c>
    </row>
    <row r="1745" spans="1:5" s="11" customFormat="1" ht="36" customHeight="1">
      <c r="A1745" s="381">
        <v>99313</v>
      </c>
      <c r="B1745" s="382" t="s">
        <v>3653</v>
      </c>
      <c r="C1745" s="383" t="s">
        <v>297</v>
      </c>
      <c r="D1745" s="385">
        <v>13398.6</v>
      </c>
      <c r="E1745" s="383" t="s">
        <v>97</v>
      </c>
    </row>
    <row r="1746" spans="1:5" s="11" customFormat="1" ht="24" customHeight="1">
      <c r="A1746" s="381">
        <v>99314</v>
      </c>
      <c r="B1746" s="382" t="s">
        <v>3654</v>
      </c>
      <c r="C1746" s="383" t="s">
        <v>53</v>
      </c>
      <c r="D1746" s="385">
        <v>3177.6</v>
      </c>
      <c r="E1746" s="383" t="s">
        <v>97</v>
      </c>
    </row>
    <row r="1747" spans="1:5" s="11" customFormat="1" ht="36" customHeight="1">
      <c r="A1747" s="381">
        <v>99315</v>
      </c>
      <c r="B1747" s="382" t="s">
        <v>3655</v>
      </c>
      <c r="C1747" s="383" t="s">
        <v>297</v>
      </c>
      <c r="D1747" s="385">
        <v>14985.68</v>
      </c>
      <c r="E1747" s="383" t="s">
        <v>97</v>
      </c>
    </row>
    <row r="1748" spans="1:5" s="11" customFormat="1" ht="24" customHeight="1">
      <c r="A1748" s="381">
        <v>99317</v>
      </c>
      <c r="B1748" s="382" t="s">
        <v>3656</v>
      </c>
      <c r="C1748" s="383" t="s">
        <v>53</v>
      </c>
      <c r="D1748" s="385">
        <v>1997.42</v>
      </c>
      <c r="E1748" s="383" t="s">
        <v>97</v>
      </c>
    </row>
    <row r="1749" spans="1:5" s="11" customFormat="1" ht="24" customHeight="1">
      <c r="A1749" s="381">
        <v>99318</v>
      </c>
      <c r="B1749" s="382" t="s">
        <v>3657</v>
      </c>
      <c r="C1749" s="383" t="s">
        <v>53</v>
      </c>
      <c r="D1749" s="384">
        <v>291.17</v>
      </c>
      <c r="E1749" s="383" t="s">
        <v>97</v>
      </c>
    </row>
    <row r="1750" spans="1:5" s="11" customFormat="1" ht="24" customHeight="1">
      <c r="A1750" s="381">
        <v>99319</v>
      </c>
      <c r="B1750" s="382" t="s">
        <v>3658</v>
      </c>
      <c r="C1750" s="383" t="s">
        <v>53</v>
      </c>
      <c r="D1750" s="384">
        <v>775.93</v>
      </c>
      <c r="E1750" s="383" t="s">
        <v>97</v>
      </c>
    </row>
    <row r="1751" spans="1:5" s="11" customFormat="1" ht="36" customHeight="1">
      <c r="A1751" s="381">
        <v>99320</v>
      </c>
      <c r="B1751" s="382" t="s">
        <v>3659</v>
      </c>
      <c r="C1751" s="383" t="s">
        <v>297</v>
      </c>
      <c r="D1751" s="385">
        <v>6850.61</v>
      </c>
      <c r="E1751" s="383" t="s">
        <v>97</v>
      </c>
    </row>
    <row r="1752" spans="1:5" s="11" customFormat="1" ht="24" customHeight="1">
      <c r="A1752" s="381">
        <v>99321</v>
      </c>
      <c r="B1752" s="382" t="s">
        <v>3660</v>
      </c>
      <c r="C1752" s="383" t="s">
        <v>53</v>
      </c>
      <c r="D1752" s="385">
        <v>2191.66</v>
      </c>
      <c r="E1752" s="383" t="s">
        <v>97</v>
      </c>
    </row>
    <row r="1753" spans="1:5" s="11" customFormat="1" ht="36" customHeight="1">
      <c r="A1753" s="381">
        <v>99322</v>
      </c>
      <c r="B1753" s="382" t="s">
        <v>3661</v>
      </c>
      <c r="C1753" s="383" t="s">
        <v>297</v>
      </c>
      <c r="D1753" s="385">
        <v>7731.92</v>
      </c>
      <c r="E1753" s="383" t="s">
        <v>97</v>
      </c>
    </row>
    <row r="1754" spans="1:5" s="11" customFormat="1" ht="24" customHeight="1">
      <c r="A1754" s="381">
        <v>99323</v>
      </c>
      <c r="B1754" s="382" t="s">
        <v>3662</v>
      </c>
      <c r="C1754" s="383" t="s">
        <v>53</v>
      </c>
      <c r="D1754" s="385">
        <v>2385.84</v>
      </c>
      <c r="E1754" s="383" t="s">
        <v>97</v>
      </c>
    </row>
    <row r="1755" spans="1:5" s="11" customFormat="1" ht="36" customHeight="1">
      <c r="A1755" s="381">
        <v>99324</v>
      </c>
      <c r="B1755" s="382" t="s">
        <v>3663</v>
      </c>
      <c r="C1755" s="383" t="s">
        <v>297</v>
      </c>
      <c r="D1755" s="385">
        <v>8613.2900000000009</v>
      </c>
      <c r="E1755" s="383" t="s">
        <v>97</v>
      </c>
    </row>
    <row r="1756" spans="1:5" s="11" customFormat="1" ht="24" customHeight="1">
      <c r="A1756" s="381">
        <v>99325</v>
      </c>
      <c r="B1756" s="382" t="s">
        <v>3664</v>
      </c>
      <c r="C1756" s="383" t="s">
        <v>53</v>
      </c>
      <c r="D1756" s="385">
        <v>2583.75</v>
      </c>
      <c r="E1756" s="383" t="s">
        <v>97</v>
      </c>
    </row>
    <row r="1757" spans="1:5" s="11" customFormat="1" ht="36" customHeight="1">
      <c r="A1757" s="381">
        <v>99326</v>
      </c>
      <c r="B1757" s="382" t="s">
        <v>3665</v>
      </c>
      <c r="C1757" s="383" t="s">
        <v>297</v>
      </c>
      <c r="D1757" s="385">
        <v>7028.61</v>
      </c>
      <c r="E1757" s="383" t="s">
        <v>97</v>
      </c>
    </row>
    <row r="1758" spans="1:5" s="11" customFormat="1" ht="24" customHeight="1">
      <c r="A1758" s="381">
        <v>99327</v>
      </c>
      <c r="B1758" s="382" t="s">
        <v>3666</v>
      </c>
      <c r="C1758" s="383" t="s">
        <v>53</v>
      </c>
      <c r="D1758" s="385">
        <v>3338.92</v>
      </c>
      <c r="E1758" s="383" t="s">
        <v>97</v>
      </c>
    </row>
    <row r="1759" spans="1:5" s="11" customFormat="1" ht="24" customHeight="1">
      <c r="A1759" s="381">
        <v>101800</v>
      </c>
      <c r="B1759" s="382" t="s">
        <v>3667</v>
      </c>
      <c r="C1759" s="383" t="s">
        <v>297</v>
      </c>
      <c r="D1759" s="385">
        <v>1397.34</v>
      </c>
      <c r="E1759" s="383" t="s">
        <v>97</v>
      </c>
    </row>
    <row r="1760" spans="1:5" s="11" customFormat="1" ht="24" customHeight="1">
      <c r="A1760" s="381">
        <v>101801</v>
      </c>
      <c r="B1760" s="382" t="s">
        <v>3668</v>
      </c>
      <c r="C1760" s="383" t="s">
        <v>297</v>
      </c>
      <c r="D1760" s="384">
        <v>961.13</v>
      </c>
      <c r="E1760" s="383" t="s">
        <v>97</v>
      </c>
    </row>
    <row r="1761" spans="1:5" s="11" customFormat="1" ht="36" customHeight="1">
      <c r="A1761" s="381">
        <v>101806</v>
      </c>
      <c r="B1761" s="382" t="s">
        <v>3669</v>
      </c>
      <c r="C1761" s="383" t="s">
        <v>297</v>
      </c>
      <c r="D1761" s="384">
        <v>452.76</v>
      </c>
      <c r="E1761" s="383" t="s">
        <v>97</v>
      </c>
    </row>
    <row r="1762" spans="1:5" s="11" customFormat="1" ht="36" customHeight="1">
      <c r="A1762" s="381">
        <v>101807</v>
      </c>
      <c r="B1762" s="382" t="s">
        <v>3670</v>
      </c>
      <c r="C1762" s="383" t="s">
        <v>297</v>
      </c>
      <c r="D1762" s="384">
        <v>396.68</v>
      </c>
      <c r="E1762" s="383" t="s">
        <v>97</v>
      </c>
    </row>
    <row r="1763" spans="1:5" s="11" customFormat="1" ht="36" customHeight="1">
      <c r="A1763" s="381">
        <v>101808</v>
      </c>
      <c r="B1763" s="382" t="s">
        <v>3671</v>
      </c>
      <c r="C1763" s="383" t="s">
        <v>297</v>
      </c>
      <c r="D1763" s="384">
        <v>534.28</v>
      </c>
      <c r="E1763" s="383" t="s">
        <v>97</v>
      </c>
    </row>
    <row r="1764" spans="1:5" s="11" customFormat="1" ht="36" customHeight="1">
      <c r="A1764" s="381">
        <v>101809</v>
      </c>
      <c r="B1764" s="382" t="s">
        <v>3672</v>
      </c>
      <c r="C1764" s="383" t="s">
        <v>297</v>
      </c>
      <c r="D1764" s="385">
        <v>2660.08</v>
      </c>
      <c r="E1764" s="383" t="s">
        <v>97</v>
      </c>
    </row>
    <row r="1765" spans="1:5" s="11" customFormat="1" ht="36" customHeight="1">
      <c r="A1765" s="381">
        <v>102139</v>
      </c>
      <c r="B1765" s="382" t="s">
        <v>3673</v>
      </c>
      <c r="C1765" s="383" t="s">
        <v>297</v>
      </c>
      <c r="D1765" s="385">
        <v>1675.16</v>
      </c>
      <c r="E1765" s="383" t="s">
        <v>97</v>
      </c>
    </row>
    <row r="1766" spans="1:5" s="11" customFormat="1" ht="36" customHeight="1">
      <c r="A1766" s="381">
        <v>102141</v>
      </c>
      <c r="B1766" s="382" t="s">
        <v>3674</v>
      </c>
      <c r="C1766" s="383" t="s">
        <v>297</v>
      </c>
      <c r="D1766" s="385">
        <v>2597.2800000000002</v>
      </c>
      <c r="E1766" s="383" t="s">
        <v>97</v>
      </c>
    </row>
    <row r="1767" spans="1:5" s="11" customFormat="1" ht="36" customHeight="1">
      <c r="A1767" s="381">
        <v>102142</v>
      </c>
      <c r="B1767" s="382" t="s">
        <v>3675</v>
      </c>
      <c r="C1767" s="383" t="s">
        <v>297</v>
      </c>
      <c r="D1767" s="385">
        <v>2550.59</v>
      </c>
      <c r="E1767" s="383" t="s">
        <v>97</v>
      </c>
    </row>
    <row r="1768" spans="1:5" s="11" customFormat="1" ht="36" customHeight="1">
      <c r="A1768" s="381">
        <v>102457</v>
      </c>
      <c r="B1768" s="382" t="s">
        <v>3676</v>
      </c>
      <c r="C1768" s="383" t="s">
        <v>297</v>
      </c>
      <c r="D1768" s="385">
        <v>1614.35</v>
      </c>
      <c r="E1768" s="383" t="s">
        <v>97</v>
      </c>
    </row>
    <row r="1769" spans="1:5" s="11" customFormat="1" ht="24" customHeight="1">
      <c r="A1769" s="381">
        <v>94263</v>
      </c>
      <c r="B1769" s="382" t="s">
        <v>3677</v>
      </c>
      <c r="C1769" s="383" t="s">
        <v>53</v>
      </c>
      <c r="D1769" s="384">
        <v>27.52</v>
      </c>
      <c r="E1769" s="383" t="s">
        <v>97</v>
      </c>
    </row>
    <row r="1770" spans="1:5" s="11" customFormat="1" ht="24" customHeight="1">
      <c r="A1770" s="381">
        <v>94264</v>
      </c>
      <c r="B1770" s="382" t="s">
        <v>3678</v>
      </c>
      <c r="C1770" s="383" t="s">
        <v>53</v>
      </c>
      <c r="D1770" s="384">
        <v>30.14</v>
      </c>
      <c r="E1770" s="383" t="s">
        <v>97</v>
      </c>
    </row>
    <row r="1771" spans="1:5" s="11" customFormat="1" ht="24" customHeight="1">
      <c r="A1771" s="381">
        <v>94265</v>
      </c>
      <c r="B1771" s="382" t="s">
        <v>3679</v>
      </c>
      <c r="C1771" s="383" t="s">
        <v>53</v>
      </c>
      <c r="D1771" s="384">
        <v>37.36</v>
      </c>
      <c r="E1771" s="383" t="s">
        <v>97</v>
      </c>
    </row>
    <row r="1772" spans="1:5" s="11" customFormat="1" ht="24" customHeight="1">
      <c r="A1772" s="381">
        <v>94266</v>
      </c>
      <c r="B1772" s="382" t="s">
        <v>3680</v>
      </c>
      <c r="C1772" s="383" t="s">
        <v>53</v>
      </c>
      <c r="D1772" s="384">
        <v>40.369999999999997</v>
      </c>
      <c r="E1772" s="383" t="s">
        <v>97</v>
      </c>
    </row>
    <row r="1773" spans="1:5" s="11" customFormat="1" ht="36" customHeight="1">
      <c r="A1773" s="381">
        <v>94267</v>
      </c>
      <c r="B1773" s="382" t="s">
        <v>3681</v>
      </c>
      <c r="C1773" s="383" t="s">
        <v>53</v>
      </c>
      <c r="D1773" s="384">
        <v>44.97</v>
      </c>
      <c r="E1773" s="383" t="s">
        <v>97</v>
      </c>
    </row>
    <row r="1774" spans="1:5" s="11" customFormat="1" ht="36" customHeight="1">
      <c r="A1774" s="381">
        <v>94268</v>
      </c>
      <c r="B1774" s="382" t="s">
        <v>3682</v>
      </c>
      <c r="C1774" s="383" t="s">
        <v>53</v>
      </c>
      <c r="D1774" s="384">
        <v>48.28</v>
      </c>
      <c r="E1774" s="383" t="s">
        <v>97</v>
      </c>
    </row>
    <row r="1775" spans="1:5" s="11" customFormat="1" ht="36" customHeight="1">
      <c r="A1775" s="381">
        <v>94269</v>
      </c>
      <c r="B1775" s="382" t="s">
        <v>3683</v>
      </c>
      <c r="C1775" s="383" t="s">
        <v>53</v>
      </c>
      <c r="D1775" s="384">
        <v>65.459999999999994</v>
      </c>
      <c r="E1775" s="383" t="s">
        <v>97</v>
      </c>
    </row>
    <row r="1776" spans="1:5" s="11" customFormat="1" ht="36" customHeight="1">
      <c r="A1776" s="381">
        <v>94270</v>
      </c>
      <c r="B1776" s="382" t="s">
        <v>3684</v>
      </c>
      <c r="C1776" s="383" t="s">
        <v>53</v>
      </c>
      <c r="D1776" s="384">
        <v>70.069999999999993</v>
      </c>
      <c r="E1776" s="383" t="s">
        <v>97</v>
      </c>
    </row>
    <row r="1777" spans="1:5" s="11" customFormat="1" ht="36" customHeight="1">
      <c r="A1777" s="381">
        <v>94271</v>
      </c>
      <c r="B1777" s="382" t="s">
        <v>3685</v>
      </c>
      <c r="C1777" s="383" t="s">
        <v>53</v>
      </c>
      <c r="D1777" s="384">
        <v>79.95</v>
      </c>
      <c r="E1777" s="383" t="s">
        <v>97</v>
      </c>
    </row>
    <row r="1778" spans="1:5" s="11" customFormat="1" ht="36" customHeight="1">
      <c r="A1778" s="381">
        <v>94272</v>
      </c>
      <c r="B1778" s="382" t="s">
        <v>3686</v>
      </c>
      <c r="C1778" s="383" t="s">
        <v>53</v>
      </c>
      <c r="D1778" s="384">
        <v>86.1</v>
      </c>
      <c r="E1778" s="383" t="s">
        <v>97</v>
      </c>
    </row>
    <row r="1779" spans="1:5" s="11" customFormat="1" ht="36" customHeight="1">
      <c r="A1779" s="381">
        <v>94273</v>
      </c>
      <c r="B1779" s="382" t="s">
        <v>3687</v>
      </c>
      <c r="C1779" s="383" t="s">
        <v>53</v>
      </c>
      <c r="D1779" s="384">
        <v>50.99</v>
      </c>
      <c r="E1779" s="383" t="s">
        <v>97</v>
      </c>
    </row>
    <row r="1780" spans="1:5" s="11" customFormat="1" ht="36" customHeight="1">
      <c r="A1780" s="381">
        <v>94274</v>
      </c>
      <c r="B1780" s="382" t="s">
        <v>3688</v>
      </c>
      <c r="C1780" s="383" t="s">
        <v>53</v>
      </c>
      <c r="D1780" s="384">
        <v>53.95</v>
      </c>
      <c r="E1780" s="383" t="s">
        <v>97</v>
      </c>
    </row>
    <row r="1781" spans="1:5" s="11" customFormat="1" ht="48" customHeight="1">
      <c r="A1781" s="381">
        <v>94275</v>
      </c>
      <c r="B1781" s="382" t="s">
        <v>3689</v>
      </c>
      <c r="C1781" s="383" t="s">
        <v>53</v>
      </c>
      <c r="D1781" s="384">
        <v>49.21</v>
      </c>
      <c r="E1781" s="383" t="s">
        <v>97</v>
      </c>
    </row>
    <row r="1782" spans="1:5" s="11" customFormat="1" ht="48" customHeight="1">
      <c r="A1782" s="381">
        <v>94276</v>
      </c>
      <c r="B1782" s="382" t="s">
        <v>3690</v>
      </c>
      <c r="C1782" s="383" t="s">
        <v>53</v>
      </c>
      <c r="D1782" s="384">
        <v>52.18</v>
      </c>
      <c r="E1782" s="383" t="s">
        <v>97</v>
      </c>
    </row>
    <row r="1783" spans="1:5" s="11" customFormat="1" ht="36" customHeight="1">
      <c r="A1783" s="381">
        <v>94277</v>
      </c>
      <c r="B1783" s="382" t="s">
        <v>3691</v>
      </c>
      <c r="C1783" s="383" t="s">
        <v>53</v>
      </c>
      <c r="D1783" s="384">
        <v>40.14</v>
      </c>
      <c r="E1783" s="383" t="s">
        <v>97</v>
      </c>
    </row>
    <row r="1784" spans="1:5" s="11" customFormat="1" ht="36" customHeight="1">
      <c r="A1784" s="381">
        <v>94278</v>
      </c>
      <c r="B1784" s="382" t="s">
        <v>3692</v>
      </c>
      <c r="C1784" s="383" t="s">
        <v>53</v>
      </c>
      <c r="D1784" s="384">
        <v>43.11</v>
      </c>
      <c r="E1784" s="383" t="s">
        <v>97</v>
      </c>
    </row>
    <row r="1785" spans="1:5" s="11" customFormat="1" ht="48" customHeight="1">
      <c r="A1785" s="381">
        <v>94279</v>
      </c>
      <c r="B1785" s="382" t="s">
        <v>3693</v>
      </c>
      <c r="C1785" s="383" t="s">
        <v>53</v>
      </c>
      <c r="D1785" s="384">
        <v>47.96</v>
      </c>
      <c r="E1785" s="383" t="s">
        <v>97</v>
      </c>
    </row>
    <row r="1786" spans="1:5" s="11" customFormat="1" ht="48" customHeight="1">
      <c r="A1786" s="381">
        <v>94280</v>
      </c>
      <c r="B1786" s="382" t="s">
        <v>3694</v>
      </c>
      <c r="C1786" s="383" t="s">
        <v>53</v>
      </c>
      <c r="D1786" s="384">
        <v>50.93</v>
      </c>
      <c r="E1786" s="383" t="s">
        <v>97</v>
      </c>
    </row>
    <row r="1787" spans="1:5" s="11" customFormat="1" ht="24" customHeight="1">
      <c r="A1787" s="381">
        <v>94281</v>
      </c>
      <c r="B1787" s="382" t="s">
        <v>3695</v>
      </c>
      <c r="C1787" s="383" t="s">
        <v>53</v>
      </c>
      <c r="D1787" s="384">
        <v>46.9</v>
      </c>
      <c r="E1787" s="383" t="s">
        <v>97</v>
      </c>
    </row>
    <row r="1788" spans="1:5" s="11" customFormat="1" ht="24" customHeight="1">
      <c r="A1788" s="381">
        <v>94282</v>
      </c>
      <c r="B1788" s="382" t="s">
        <v>3696</v>
      </c>
      <c r="C1788" s="383" t="s">
        <v>53</v>
      </c>
      <c r="D1788" s="384">
        <v>55.94</v>
      </c>
      <c r="E1788" s="383" t="s">
        <v>97</v>
      </c>
    </row>
    <row r="1789" spans="1:5" s="11" customFormat="1" ht="24" customHeight="1">
      <c r="A1789" s="381">
        <v>94283</v>
      </c>
      <c r="B1789" s="382" t="s">
        <v>3697</v>
      </c>
      <c r="C1789" s="383" t="s">
        <v>53</v>
      </c>
      <c r="D1789" s="384">
        <v>61.27</v>
      </c>
      <c r="E1789" s="383" t="s">
        <v>97</v>
      </c>
    </row>
    <row r="1790" spans="1:5" s="11" customFormat="1" ht="24" customHeight="1">
      <c r="A1790" s="381">
        <v>94284</v>
      </c>
      <c r="B1790" s="382" t="s">
        <v>3698</v>
      </c>
      <c r="C1790" s="383" t="s">
        <v>53</v>
      </c>
      <c r="D1790" s="384">
        <v>70.31</v>
      </c>
      <c r="E1790" s="383" t="s">
        <v>97</v>
      </c>
    </row>
    <row r="1791" spans="1:5" s="11" customFormat="1" ht="24" customHeight="1">
      <c r="A1791" s="381">
        <v>94285</v>
      </c>
      <c r="B1791" s="382" t="s">
        <v>3699</v>
      </c>
      <c r="C1791" s="383" t="s">
        <v>53</v>
      </c>
      <c r="D1791" s="384">
        <v>75.22</v>
      </c>
      <c r="E1791" s="383" t="s">
        <v>97</v>
      </c>
    </row>
    <row r="1792" spans="1:5" s="11" customFormat="1" ht="24" customHeight="1">
      <c r="A1792" s="381">
        <v>94286</v>
      </c>
      <c r="B1792" s="382" t="s">
        <v>3700</v>
      </c>
      <c r="C1792" s="383" t="s">
        <v>53</v>
      </c>
      <c r="D1792" s="384">
        <v>84.25</v>
      </c>
      <c r="E1792" s="383" t="s">
        <v>97</v>
      </c>
    </row>
    <row r="1793" spans="1:5" s="11" customFormat="1" ht="24" customHeight="1">
      <c r="A1793" s="381">
        <v>94287</v>
      </c>
      <c r="B1793" s="382" t="s">
        <v>3701</v>
      </c>
      <c r="C1793" s="383" t="s">
        <v>53</v>
      </c>
      <c r="D1793" s="384">
        <v>35.64</v>
      </c>
      <c r="E1793" s="383" t="s">
        <v>97</v>
      </c>
    </row>
    <row r="1794" spans="1:5" s="11" customFormat="1" ht="24" customHeight="1">
      <c r="A1794" s="381">
        <v>94288</v>
      </c>
      <c r="B1794" s="382" t="s">
        <v>3702</v>
      </c>
      <c r="C1794" s="383" t="s">
        <v>53</v>
      </c>
      <c r="D1794" s="384">
        <v>43.54</v>
      </c>
      <c r="E1794" s="383" t="s">
        <v>97</v>
      </c>
    </row>
    <row r="1795" spans="1:5" s="11" customFormat="1" ht="24" customHeight="1">
      <c r="A1795" s="381">
        <v>94289</v>
      </c>
      <c r="B1795" s="382" t="s">
        <v>3703</v>
      </c>
      <c r="C1795" s="383" t="s">
        <v>53</v>
      </c>
      <c r="D1795" s="384">
        <v>45.83</v>
      </c>
      <c r="E1795" s="383" t="s">
        <v>97</v>
      </c>
    </row>
    <row r="1796" spans="1:5" s="11" customFormat="1" ht="24" customHeight="1">
      <c r="A1796" s="381">
        <v>94290</v>
      </c>
      <c r="B1796" s="382" t="s">
        <v>3704</v>
      </c>
      <c r="C1796" s="383" t="s">
        <v>53</v>
      </c>
      <c r="D1796" s="384">
        <v>53.73</v>
      </c>
      <c r="E1796" s="383" t="s">
        <v>97</v>
      </c>
    </row>
    <row r="1797" spans="1:5" s="11" customFormat="1" ht="24" customHeight="1">
      <c r="A1797" s="381">
        <v>94291</v>
      </c>
      <c r="B1797" s="382" t="s">
        <v>3705</v>
      </c>
      <c r="C1797" s="383" t="s">
        <v>53</v>
      </c>
      <c r="D1797" s="384">
        <v>55.61</v>
      </c>
      <c r="E1797" s="383" t="s">
        <v>97</v>
      </c>
    </row>
    <row r="1798" spans="1:5" s="11" customFormat="1" ht="24" customHeight="1">
      <c r="A1798" s="381">
        <v>94292</v>
      </c>
      <c r="B1798" s="382" t="s">
        <v>3706</v>
      </c>
      <c r="C1798" s="383" t="s">
        <v>53</v>
      </c>
      <c r="D1798" s="384">
        <v>63.51</v>
      </c>
      <c r="E1798" s="383" t="s">
        <v>97</v>
      </c>
    </row>
    <row r="1799" spans="1:5" s="11" customFormat="1" ht="24" customHeight="1">
      <c r="A1799" s="381">
        <v>94293</v>
      </c>
      <c r="B1799" s="382" t="s">
        <v>3707</v>
      </c>
      <c r="C1799" s="383" t="s">
        <v>53</v>
      </c>
      <c r="D1799" s="384">
        <v>153.9</v>
      </c>
      <c r="E1799" s="383" t="s">
        <v>97</v>
      </c>
    </row>
    <row r="1800" spans="1:5" s="11" customFormat="1" ht="24" customHeight="1">
      <c r="A1800" s="381">
        <v>94294</v>
      </c>
      <c r="B1800" s="382" t="s">
        <v>3708</v>
      </c>
      <c r="C1800" s="383" t="s">
        <v>53</v>
      </c>
      <c r="D1800" s="384">
        <v>8.0399999999999991</v>
      </c>
      <c r="E1800" s="383" t="s">
        <v>97</v>
      </c>
    </row>
    <row r="1801" spans="1:5" s="11" customFormat="1" ht="24" customHeight="1">
      <c r="A1801" s="381">
        <v>102727</v>
      </c>
      <c r="B1801" s="382" t="s">
        <v>3709</v>
      </c>
      <c r="C1801" s="383" t="s">
        <v>47</v>
      </c>
      <c r="D1801" s="384">
        <v>91.59</v>
      </c>
      <c r="E1801" s="383" t="s">
        <v>97</v>
      </c>
    </row>
    <row r="1802" spans="1:5" s="11" customFormat="1" ht="24" customHeight="1">
      <c r="A1802" s="381">
        <v>102728</v>
      </c>
      <c r="B1802" s="382" t="s">
        <v>3710</v>
      </c>
      <c r="C1802" s="383" t="s">
        <v>476</v>
      </c>
      <c r="D1802" s="384">
        <v>14.57</v>
      </c>
      <c r="E1802" s="383" t="s">
        <v>97</v>
      </c>
    </row>
    <row r="1803" spans="1:5" s="11" customFormat="1" ht="24" customHeight="1">
      <c r="A1803" s="381">
        <v>102729</v>
      </c>
      <c r="B1803" s="382" t="s">
        <v>3711</v>
      </c>
      <c r="C1803" s="383" t="s">
        <v>476</v>
      </c>
      <c r="D1803" s="384">
        <v>14.01</v>
      </c>
      <c r="E1803" s="383" t="s">
        <v>97</v>
      </c>
    </row>
    <row r="1804" spans="1:5" s="11" customFormat="1" ht="24" customHeight="1">
      <c r="A1804" s="381">
        <v>102730</v>
      </c>
      <c r="B1804" s="382" t="s">
        <v>3712</v>
      </c>
      <c r="C1804" s="383" t="s">
        <v>476</v>
      </c>
      <c r="D1804" s="384">
        <v>12.7</v>
      </c>
      <c r="E1804" s="383" t="s">
        <v>97</v>
      </c>
    </row>
    <row r="1805" spans="1:5" s="11" customFormat="1" ht="24" customHeight="1">
      <c r="A1805" s="381">
        <v>102731</v>
      </c>
      <c r="B1805" s="382" t="s">
        <v>3713</v>
      </c>
      <c r="C1805" s="383" t="s">
        <v>476</v>
      </c>
      <c r="D1805" s="384">
        <v>10.82</v>
      </c>
      <c r="E1805" s="383" t="s">
        <v>97</v>
      </c>
    </row>
    <row r="1806" spans="1:5" s="11" customFormat="1" ht="24" customHeight="1">
      <c r="A1806" s="381">
        <v>102732</v>
      </c>
      <c r="B1806" s="382" t="s">
        <v>3714</v>
      </c>
      <c r="C1806" s="383" t="s">
        <v>476</v>
      </c>
      <c r="D1806" s="384">
        <v>10.38</v>
      </c>
      <c r="E1806" s="383" t="s">
        <v>97</v>
      </c>
    </row>
    <row r="1807" spans="1:5" s="11" customFormat="1" ht="24" customHeight="1">
      <c r="A1807" s="381">
        <v>102733</v>
      </c>
      <c r="B1807" s="382" t="s">
        <v>3715</v>
      </c>
      <c r="C1807" s="383" t="s">
        <v>476</v>
      </c>
      <c r="D1807" s="384">
        <v>11.78</v>
      </c>
      <c r="E1807" s="383" t="s">
        <v>97</v>
      </c>
    </row>
    <row r="1808" spans="1:5" s="11" customFormat="1" ht="12" customHeight="1">
      <c r="A1808" s="381">
        <v>102734</v>
      </c>
      <c r="B1808" s="382" t="s">
        <v>3716</v>
      </c>
      <c r="C1808" s="383" t="s">
        <v>476</v>
      </c>
      <c r="D1808" s="384">
        <v>14.02</v>
      </c>
      <c r="E1808" s="383" t="s">
        <v>97</v>
      </c>
    </row>
    <row r="1809" spans="1:5" s="11" customFormat="1" ht="12" customHeight="1">
      <c r="A1809" s="381">
        <v>102735</v>
      </c>
      <c r="B1809" s="382" t="s">
        <v>3717</v>
      </c>
      <c r="C1809" s="383" t="s">
        <v>476</v>
      </c>
      <c r="D1809" s="384">
        <v>13.5</v>
      </c>
      <c r="E1809" s="383" t="s">
        <v>97</v>
      </c>
    </row>
    <row r="1810" spans="1:5" s="11" customFormat="1" ht="24" customHeight="1">
      <c r="A1810" s="381">
        <v>102736</v>
      </c>
      <c r="B1810" s="382" t="s">
        <v>3718</v>
      </c>
      <c r="C1810" s="383" t="s">
        <v>235</v>
      </c>
      <c r="D1810" s="384">
        <v>564.16</v>
      </c>
      <c r="E1810" s="383" t="s">
        <v>97</v>
      </c>
    </row>
    <row r="1811" spans="1:5" s="11" customFormat="1" ht="24" customHeight="1">
      <c r="A1811" s="381">
        <v>102737</v>
      </c>
      <c r="B1811" s="382" t="s">
        <v>3719</v>
      </c>
      <c r="C1811" s="383" t="s">
        <v>297</v>
      </c>
      <c r="D1811" s="385">
        <v>1015.48</v>
      </c>
      <c r="E1811" s="383" t="s">
        <v>97</v>
      </c>
    </row>
    <row r="1812" spans="1:5" s="11" customFormat="1" ht="24" customHeight="1">
      <c r="A1812" s="381">
        <v>102738</v>
      </c>
      <c r="B1812" s="382" t="s">
        <v>3720</v>
      </c>
      <c r="C1812" s="383" t="s">
        <v>297</v>
      </c>
      <c r="D1812" s="385">
        <v>2082.81</v>
      </c>
      <c r="E1812" s="383" t="s">
        <v>97</v>
      </c>
    </row>
    <row r="1813" spans="1:5" s="11" customFormat="1" ht="24" customHeight="1">
      <c r="A1813" s="381">
        <v>102739</v>
      </c>
      <c r="B1813" s="382" t="s">
        <v>3721</v>
      </c>
      <c r="C1813" s="383" t="s">
        <v>297</v>
      </c>
      <c r="D1813" s="385">
        <v>3495</v>
      </c>
      <c r="E1813" s="383" t="s">
        <v>97</v>
      </c>
    </row>
    <row r="1814" spans="1:5" s="11" customFormat="1" ht="24" customHeight="1">
      <c r="A1814" s="381">
        <v>102740</v>
      </c>
      <c r="B1814" s="382" t="s">
        <v>3722</v>
      </c>
      <c r="C1814" s="383" t="s">
        <v>297</v>
      </c>
      <c r="D1814" s="385">
        <v>5245.57</v>
      </c>
      <c r="E1814" s="383" t="s">
        <v>97</v>
      </c>
    </row>
    <row r="1815" spans="1:5" s="11" customFormat="1" ht="24" customHeight="1">
      <c r="A1815" s="381">
        <v>102741</v>
      </c>
      <c r="B1815" s="382" t="s">
        <v>3723</v>
      </c>
      <c r="C1815" s="383" t="s">
        <v>297</v>
      </c>
      <c r="D1815" s="385">
        <v>7370.17</v>
      </c>
      <c r="E1815" s="383" t="s">
        <v>97</v>
      </c>
    </row>
    <row r="1816" spans="1:5" s="11" customFormat="1" ht="24" customHeight="1">
      <c r="A1816" s="381">
        <v>102742</v>
      </c>
      <c r="B1816" s="382" t="s">
        <v>3724</v>
      </c>
      <c r="C1816" s="383" t="s">
        <v>297</v>
      </c>
      <c r="D1816" s="385">
        <v>12772.36</v>
      </c>
      <c r="E1816" s="383" t="s">
        <v>97</v>
      </c>
    </row>
    <row r="1817" spans="1:5" s="11" customFormat="1" ht="24" customHeight="1">
      <c r="A1817" s="381">
        <v>102743</v>
      </c>
      <c r="B1817" s="382" t="s">
        <v>3725</v>
      </c>
      <c r="C1817" s="383" t="s">
        <v>297</v>
      </c>
      <c r="D1817" s="385">
        <v>4227.13</v>
      </c>
      <c r="E1817" s="383" t="s">
        <v>97</v>
      </c>
    </row>
    <row r="1818" spans="1:5" s="11" customFormat="1" ht="24" customHeight="1">
      <c r="A1818" s="381">
        <v>102744</v>
      </c>
      <c r="B1818" s="382" t="s">
        <v>3726</v>
      </c>
      <c r="C1818" s="383" t="s">
        <v>297</v>
      </c>
      <c r="D1818" s="385">
        <v>6342.57</v>
      </c>
      <c r="E1818" s="383" t="s">
        <v>97</v>
      </c>
    </row>
    <row r="1819" spans="1:5" s="11" customFormat="1" ht="24" customHeight="1">
      <c r="A1819" s="381">
        <v>102745</v>
      </c>
      <c r="B1819" s="382" t="s">
        <v>3727</v>
      </c>
      <c r="C1819" s="383" t="s">
        <v>297</v>
      </c>
      <c r="D1819" s="385">
        <v>8925.68</v>
      </c>
      <c r="E1819" s="383" t="s">
        <v>97</v>
      </c>
    </row>
    <row r="1820" spans="1:5" s="11" customFormat="1" ht="24" customHeight="1">
      <c r="A1820" s="381">
        <v>102746</v>
      </c>
      <c r="B1820" s="382" t="s">
        <v>3728</v>
      </c>
      <c r="C1820" s="383" t="s">
        <v>297</v>
      </c>
      <c r="D1820" s="385">
        <v>15487.91</v>
      </c>
      <c r="E1820" s="383" t="s">
        <v>97</v>
      </c>
    </row>
    <row r="1821" spans="1:5" s="11" customFormat="1" ht="24" customHeight="1">
      <c r="A1821" s="381">
        <v>102747</v>
      </c>
      <c r="B1821" s="382" t="s">
        <v>3729</v>
      </c>
      <c r="C1821" s="383" t="s">
        <v>297</v>
      </c>
      <c r="D1821" s="385">
        <v>7871.02</v>
      </c>
      <c r="E1821" s="383" t="s">
        <v>97</v>
      </c>
    </row>
    <row r="1822" spans="1:5" s="11" customFormat="1" ht="24" customHeight="1">
      <c r="A1822" s="381">
        <v>102748</v>
      </c>
      <c r="B1822" s="382" t="s">
        <v>3730</v>
      </c>
      <c r="C1822" s="383" t="s">
        <v>297</v>
      </c>
      <c r="D1822" s="385">
        <v>11028.73</v>
      </c>
      <c r="E1822" s="383" t="s">
        <v>97</v>
      </c>
    </row>
    <row r="1823" spans="1:5" s="11" customFormat="1" ht="24" customHeight="1">
      <c r="A1823" s="381">
        <v>102749</v>
      </c>
      <c r="B1823" s="382" t="s">
        <v>3731</v>
      </c>
      <c r="C1823" s="383" t="s">
        <v>297</v>
      </c>
      <c r="D1823" s="385">
        <v>18951.259999999998</v>
      </c>
      <c r="E1823" s="383" t="s">
        <v>97</v>
      </c>
    </row>
    <row r="1824" spans="1:5" s="11" customFormat="1" ht="24" customHeight="1">
      <c r="A1824" s="381">
        <v>102750</v>
      </c>
      <c r="B1824" s="382" t="s">
        <v>3732</v>
      </c>
      <c r="C1824" s="383" t="s">
        <v>297</v>
      </c>
      <c r="D1824" s="385">
        <v>2541.63</v>
      </c>
      <c r="E1824" s="383" t="s">
        <v>97</v>
      </c>
    </row>
    <row r="1825" spans="1:5" s="11" customFormat="1" ht="24" customHeight="1">
      <c r="A1825" s="381">
        <v>102751</v>
      </c>
      <c r="B1825" s="382" t="s">
        <v>3733</v>
      </c>
      <c r="C1825" s="383" t="s">
        <v>297</v>
      </c>
      <c r="D1825" s="385">
        <v>4429.2299999999996</v>
      </c>
      <c r="E1825" s="383" t="s">
        <v>97</v>
      </c>
    </row>
    <row r="1826" spans="1:5" s="11" customFormat="1" ht="24" customHeight="1">
      <c r="A1826" s="381">
        <v>102752</v>
      </c>
      <c r="B1826" s="382" t="s">
        <v>3734</v>
      </c>
      <c r="C1826" s="383" t="s">
        <v>297</v>
      </c>
      <c r="D1826" s="385">
        <v>7071.47</v>
      </c>
      <c r="E1826" s="383" t="s">
        <v>97</v>
      </c>
    </row>
    <row r="1827" spans="1:5" s="11" customFormat="1" ht="24" customHeight="1">
      <c r="A1827" s="381">
        <v>102753</v>
      </c>
      <c r="B1827" s="382" t="s">
        <v>3735</v>
      </c>
      <c r="C1827" s="383" t="s">
        <v>297</v>
      </c>
      <c r="D1827" s="385">
        <v>10487.79</v>
      </c>
      <c r="E1827" s="383" t="s">
        <v>97</v>
      </c>
    </row>
    <row r="1828" spans="1:5" s="11" customFormat="1" ht="24" customHeight="1">
      <c r="A1828" s="381">
        <v>102754</v>
      </c>
      <c r="B1828" s="382" t="s">
        <v>3736</v>
      </c>
      <c r="C1828" s="383" t="s">
        <v>297</v>
      </c>
      <c r="D1828" s="385">
        <v>19950.169999999998</v>
      </c>
      <c r="E1828" s="383" t="s">
        <v>97</v>
      </c>
    </row>
    <row r="1829" spans="1:5" s="11" customFormat="1" ht="24" customHeight="1">
      <c r="A1829" s="381">
        <v>102755</v>
      </c>
      <c r="B1829" s="382" t="s">
        <v>3737</v>
      </c>
      <c r="C1829" s="383" t="s">
        <v>297</v>
      </c>
      <c r="D1829" s="385">
        <v>9885.15</v>
      </c>
      <c r="E1829" s="383" t="s">
        <v>97</v>
      </c>
    </row>
    <row r="1830" spans="1:5" s="11" customFormat="1" ht="24" customHeight="1">
      <c r="A1830" s="381">
        <v>102756</v>
      </c>
      <c r="B1830" s="382" t="s">
        <v>3738</v>
      </c>
      <c r="C1830" s="383" t="s">
        <v>297</v>
      </c>
      <c r="D1830" s="385">
        <v>14709.6</v>
      </c>
      <c r="E1830" s="383" t="s">
        <v>97</v>
      </c>
    </row>
    <row r="1831" spans="1:5" s="11" customFormat="1" ht="24" customHeight="1">
      <c r="A1831" s="381">
        <v>102757</v>
      </c>
      <c r="B1831" s="382" t="s">
        <v>3739</v>
      </c>
      <c r="C1831" s="383" t="s">
        <v>297</v>
      </c>
      <c r="D1831" s="385">
        <v>27381.93</v>
      </c>
      <c r="E1831" s="383" t="s">
        <v>97</v>
      </c>
    </row>
    <row r="1832" spans="1:5" s="11" customFormat="1" ht="24" customHeight="1">
      <c r="A1832" s="381">
        <v>102758</v>
      </c>
      <c r="B1832" s="382" t="s">
        <v>3740</v>
      </c>
      <c r="C1832" s="383" t="s">
        <v>297</v>
      </c>
      <c r="D1832" s="385">
        <v>12712.13</v>
      </c>
      <c r="E1832" s="383" t="s">
        <v>97</v>
      </c>
    </row>
    <row r="1833" spans="1:5" s="11" customFormat="1" ht="24" customHeight="1">
      <c r="A1833" s="381">
        <v>102759</v>
      </c>
      <c r="B1833" s="382" t="s">
        <v>3741</v>
      </c>
      <c r="C1833" s="383" t="s">
        <v>297</v>
      </c>
      <c r="D1833" s="385">
        <v>18951.68</v>
      </c>
      <c r="E1833" s="383" t="s">
        <v>97</v>
      </c>
    </row>
    <row r="1834" spans="1:5" s="11" customFormat="1" ht="24" customHeight="1">
      <c r="A1834" s="381">
        <v>102760</v>
      </c>
      <c r="B1834" s="382" t="s">
        <v>3742</v>
      </c>
      <c r="C1834" s="383" t="s">
        <v>297</v>
      </c>
      <c r="D1834" s="385">
        <v>34954.25</v>
      </c>
      <c r="E1834" s="383" t="s">
        <v>97</v>
      </c>
    </row>
    <row r="1835" spans="1:5" s="11" customFormat="1" ht="24" customHeight="1">
      <c r="A1835" s="381">
        <v>102761</v>
      </c>
      <c r="B1835" s="382" t="s">
        <v>3743</v>
      </c>
      <c r="C1835" s="383" t="s">
        <v>297</v>
      </c>
      <c r="D1835" s="385">
        <v>12112.44</v>
      </c>
      <c r="E1835" s="383" t="s">
        <v>97</v>
      </c>
    </row>
    <row r="1836" spans="1:5" s="11" customFormat="1" ht="24" customHeight="1">
      <c r="A1836" s="381">
        <v>102762</v>
      </c>
      <c r="B1836" s="382" t="s">
        <v>3744</v>
      </c>
      <c r="C1836" s="383" t="s">
        <v>297</v>
      </c>
      <c r="D1836" s="385">
        <v>18795.79</v>
      </c>
      <c r="E1836" s="383" t="s">
        <v>97</v>
      </c>
    </row>
    <row r="1837" spans="1:5" s="11" customFormat="1" ht="24" customHeight="1">
      <c r="A1837" s="381">
        <v>102763</v>
      </c>
      <c r="B1837" s="382" t="s">
        <v>3745</v>
      </c>
      <c r="C1837" s="383" t="s">
        <v>297</v>
      </c>
      <c r="D1837" s="385">
        <v>26191.32</v>
      </c>
      <c r="E1837" s="383" t="s">
        <v>97</v>
      </c>
    </row>
    <row r="1838" spans="1:5" s="11" customFormat="1" ht="24" customHeight="1">
      <c r="A1838" s="381">
        <v>102764</v>
      </c>
      <c r="B1838" s="382" t="s">
        <v>3746</v>
      </c>
      <c r="C1838" s="383" t="s">
        <v>297</v>
      </c>
      <c r="D1838" s="385">
        <v>37150.31</v>
      </c>
      <c r="E1838" s="383" t="s">
        <v>97</v>
      </c>
    </row>
    <row r="1839" spans="1:5" s="11" customFormat="1" ht="24" customHeight="1">
      <c r="A1839" s="381">
        <v>102765</v>
      </c>
      <c r="B1839" s="382" t="s">
        <v>3747</v>
      </c>
      <c r="C1839" s="383" t="s">
        <v>297</v>
      </c>
      <c r="D1839" s="385">
        <v>15049.5</v>
      </c>
      <c r="E1839" s="383" t="s">
        <v>97</v>
      </c>
    </row>
    <row r="1840" spans="1:5" s="11" customFormat="1" ht="24" customHeight="1">
      <c r="A1840" s="381">
        <v>102766</v>
      </c>
      <c r="B1840" s="382" t="s">
        <v>3748</v>
      </c>
      <c r="C1840" s="383" t="s">
        <v>297</v>
      </c>
      <c r="D1840" s="385">
        <v>22755.34</v>
      </c>
      <c r="E1840" s="383" t="s">
        <v>97</v>
      </c>
    </row>
    <row r="1841" spans="1:5" s="11" customFormat="1" ht="24" customHeight="1">
      <c r="A1841" s="381">
        <v>102767</v>
      </c>
      <c r="B1841" s="382" t="s">
        <v>3749</v>
      </c>
      <c r="C1841" s="383" t="s">
        <v>297</v>
      </c>
      <c r="D1841" s="385">
        <v>31956.05</v>
      </c>
      <c r="E1841" s="383" t="s">
        <v>97</v>
      </c>
    </row>
    <row r="1842" spans="1:5" s="11" customFormat="1" ht="24" customHeight="1">
      <c r="A1842" s="381">
        <v>102768</v>
      </c>
      <c r="B1842" s="382" t="s">
        <v>3750</v>
      </c>
      <c r="C1842" s="383" t="s">
        <v>297</v>
      </c>
      <c r="D1842" s="385">
        <v>44950.91</v>
      </c>
      <c r="E1842" s="383" t="s">
        <v>97</v>
      </c>
    </row>
    <row r="1843" spans="1:5" s="11" customFormat="1" ht="24" customHeight="1">
      <c r="A1843" s="381">
        <v>102769</v>
      </c>
      <c r="B1843" s="382" t="s">
        <v>3751</v>
      </c>
      <c r="C1843" s="383" t="s">
        <v>297</v>
      </c>
      <c r="D1843" s="385">
        <v>17382.73</v>
      </c>
      <c r="E1843" s="383" t="s">
        <v>97</v>
      </c>
    </row>
    <row r="1844" spans="1:5" s="11" customFormat="1" ht="24" customHeight="1">
      <c r="A1844" s="381">
        <v>102770</v>
      </c>
      <c r="B1844" s="382" t="s">
        <v>3752</v>
      </c>
      <c r="C1844" s="383" t="s">
        <v>297</v>
      </c>
      <c r="D1844" s="385">
        <v>26772.43</v>
      </c>
      <c r="E1844" s="383" t="s">
        <v>97</v>
      </c>
    </row>
    <row r="1845" spans="1:5" s="11" customFormat="1" ht="24" customHeight="1">
      <c r="A1845" s="381">
        <v>102771</v>
      </c>
      <c r="B1845" s="382" t="s">
        <v>3753</v>
      </c>
      <c r="C1845" s="383" t="s">
        <v>297</v>
      </c>
      <c r="D1845" s="385">
        <v>37574.51</v>
      </c>
      <c r="E1845" s="383" t="s">
        <v>97</v>
      </c>
    </row>
    <row r="1846" spans="1:5" s="11" customFormat="1" ht="24" customHeight="1">
      <c r="A1846" s="381">
        <v>102772</v>
      </c>
      <c r="B1846" s="382" t="s">
        <v>3754</v>
      </c>
      <c r="C1846" s="383" t="s">
        <v>297</v>
      </c>
      <c r="D1846" s="385">
        <v>53314.21</v>
      </c>
      <c r="E1846" s="383" t="s">
        <v>97</v>
      </c>
    </row>
    <row r="1847" spans="1:5" s="11" customFormat="1" ht="24" customHeight="1">
      <c r="A1847" s="381">
        <v>102773</v>
      </c>
      <c r="B1847" s="382" t="s">
        <v>3755</v>
      </c>
      <c r="C1847" s="383" t="s">
        <v>297</v>
      </c>
      <c r="D1847" s="385">
        <v>6863.44</v>
      </c>
      <c r="E1847" s="383" t="s">
        <v>97</v>
      </c>
    </row>
    <row r="1848" spans="1:5" s="11" customFormat="1" ht="24" customHeight="1">
      <c r="A1848" s="381">
        <v>102774</v>
      </c>
      <c r="B1848" s="382" t="s">
        <v>3756</v>
      </c>
      <c r="C1848" s="383" t="s">
        <v>297</v>
      </c>
      <c r="D1848" s="385">
        <v>6863.44</v>
      </c>
      <c r="E1848" s="383" t="s">
        <v>97</v>
      </c>
    </row>
    <row r="1849" spans="1:5" s="11" customFormat="1" ht="24" customHeight="1">
      <c r="A1849" s="381">
        <v>102775</v>
      </c>
      <c r="B1849" s="382" t="s">
        <v>3757</v>
      </c>
      <c r="C1849" s="383" t="s">
        <v>297</v>
      </c>
      <c r="D1849" s="385">
        <v>10233.219999999999</v>
      </c>
      <c r="E1849" s="383" t="s">
        <v>97</v>
      </c>
    </row>
    <row r="1850" spans="1:5" s="11" customFormat="1" ht="24" customHeight="1">
      <c r="A1850" s="381">
        <v>102776</v>
      </c>
      <c r="B1850" s="382" t="s">
        <v>3758</v>
      </c>
      <c r="C1850" s="383" t="s">
        <v>297</v>
      </c>
      <c r="D1850" s="385">
        <v>10233.219999999999</v>
      </c>
      <c r="E1850" s="383" t="s">
        <v>97</v>
      </c>
    </row>
    <row r="1851" spans="1:5" s="11" customFormat="1" ht="24" customHeight="1">
      <c r="A1851" s="381">
        <v>102777</v>
      </c>
      <c r="B1851" s="382" t="s">
        <v>3759</v>
      </c>
      <c r="C1851" s="383" t="s">
        <v>297</v>
      </c>
      <c r="D1851" s="385">
        <v>15481.15</v>
      </c>
      <c r="E1851" s="383" t="s">
        <v>97</v>
      </c>
    </row>
    <row r="1852" spans="1:5" s="11" customFormat="1" ht="24" customHeight="1">
      <c r="A1852" s="381">
        <v>102778</v>
      </c>
      <c r="B1852" s="382" t="s">
        <v>3760</v>
      </c>
      <c r="C1852" s="383" t="s">
        <v>297</v>
      </c>
      <c r="D1852" s="385">
        <v>23482.68</v>
      </c>
      <c r="E1852" s="383" t="s">
        <v>97</v>
      </c>
    </row>
    <row r="1853" spans="1:5" s="11" customFormat="1" ht="24" customHeight="1">
      <c r="A1853" s="381">
        <v>102779</v>
      </c>
      <c r="B1853" s="382" t="s">
        <v>3761</v>
      </c>
      <c r="C1853" s="383" t="s">
        <v>297</v>
      </c>
      <c r="D1853" s="385">
        <v>6863.44</v>
      </c>
      <c r="E1853" s="383" t="s">
        <v>97</v>
      </c>
    </row>
    <row r="1854" spans="1:5" s="11" customFormat="1" ht="24" customHeight="1">
      <c r="A1854" s="381">
        <v>102780</v>
      </c>
      <c r="B1854" s="382" t="s">
        <v>3762</v>
      </c>
      <c r="C1854" s="383" t="s">
        <v>297</v>
      </c>
      <c r="D1854" s="385">
        <v>7899.15</v>
      </c>
      <c r="E1854" s="383" t="s">
        <v>97</v>
      </c>
    </row>
    <row r="1855" spans="1:5" s="11" customFormat="1" ht="24" customHeight="1">
      <c r="A1855" s="381">
        <v>102781</v>
      </c>
      <c r="B1855" s="382" t="s">
        <v>3763</v>
      </c>
      <c r="C1855" s="383" t="s">
        <v>297</v>
      </c>
      <c r="D1855" s="385">
        <v>11690.15</v>
      </c>
      <c r="E1855" s="383" t="s">
        <v>97</v>
      </c>
    </row>
    <row r="1856" spans="1:5" s="11" customFormat="1" ht="24" customHeight="1">
      <c r="A1856" s="381">
        <v>102782</v>
      </c>
      <c r="B1856" s="382" t="s">
        <v>3764</v>
      </c>
      <c r="C1856" s="383" t="s">
        <v>297</v>
      </c>
      <c r="D1856" s="385">
        <v>13073.6</v>
      </c>
      <c r="E1856" s="383" t="s">
        <v>97</v>
      </c>
    </row>
    <row r="1857" spans="1:5" s="11" customFormat="1" ht="24" customHeight="1">
      <c r="A1857" s="381">
        <v>102783</v>
      </c>
      <c r="B1857" s="382" t="s">
        <v>3765</v>
      </c>
      <c r="C1857" s="383" t="s">
        <v>297</v>
      </c>
      <c r="D1857" s="385">
        <v>17285.830000000002</v>
      </c>
      <c r="E1857" s="383" t="s">
        <v>97</v>
      </c>
    </row>
    <row r="1858" spans="1:5" s="11" customFormat="1" ht="24" customHeight="1">
      <c r="A1858" s="381">
        <v>102784</v>
      </c>
      <c r="B1858" s="382" t="s">
        <v>3766</v>
      </c>
      <c r="C1858" s="383" t="s">
        <v>297</v>
      </c>
      <c r="D1858" s="385">
        <v>27483.45</v>
      </c>
      <c r="E1858" s="383" t="s">
        <v>97</v>
      </c>
    </row>
    <row r="1859" spans="1:5" s="11" customFormat="1" ht="24" customHeight="1">
      <c r="A1859" s="381">
        <v>102785</v>
      </c>
      <c r="B1859" s="382" t="s">
        <v>3767</v>
      </c>
      <c r="C1859" s="383" t="s">
        <v>297</v>
      </c>
      <c r="D1859" s="385">
        <v>7899.15</v>
      </c>
      <c r="E1859" s="383" t="s">
        <v>97</v>
      </c>
    </row>
    <row r="1860" spans="1:5" s="11" customFormat="1" ht="24" customHeight="1">
      <c r="A1860" s="381">
        <v>102786</v>
      </c>
      <c r="B1860" s="382" t="s">
        <v>3768</v>
      </c>
      <c r="C1860" s="383" t="s">
        <v>297</v>
      </c>
      <c r="D1860" s="385">
        <v>8861.3799999999992</v>
      </c>
      <c r="E1860" s="383" t="s">
        <v>97</v>
      </c>
    </row>
    <row r="1861" spans="1:5" s="11" customFormat="1" ht="24" customHeight="1">
      <c r="A1861" s="381">
        <v>102787</v>
      </c>
      <c r="B1861" s="382" t="s">
        <v>3769</v>
      </c>
      <c r="C1861" s="383" t="s">
        <v>297</v>
      </c>
      <c r="D1861" s="385">
        <v>13073.6</v>
      </c>
      <c r="E1861" s="383" t="s">
        <v>97</v>
      </c>
    </row>
    <row r="1862" spans="1:5" s="11" customFormat="1" ht="24" customHeight="1">
      <c r="A1862" s="381">
        <v>102788</v>
      </c>
      <c r="B1862" s="382" t="s">
        <v>3770</v>
      </c>
      <c r="C1862" s="383" t="s">
        <v>297</v>
      </c>
      <c r="D1862" s="385">
        <v>14443.27</v>
      </c>
      <c r="E1862" s="383" t="s">
        <v>97</v>
      </c>
    </row>
    <row r="1863" spans="1:5" s="11" customFormat="1" ht="24" customHeight="1">
      <c r="A1863" s="381">
        <v>102789</v>
      </c>
      <c r="B1863" s="382" t="s">
        <v>3771</v>
      </c>
      <c r="C1863" s="383" t="s">
        <v>297</v>
      </c>
      <c r="D1863" s="385">
        <v>19007.84</v>
      </c>
      <c r="E1863" s="383" t="s">
        <v>97</v>
      </c>
    </row>
    <row r="1864" spans="1:5" s="11" customFormat="1" ht="24" customHeight="1">
      <c r="A1864" s="381">
        <v>102790</v>
      </c>
      <c r="B1864" s="382" t="s">
        <v>3772</v>
      </c>
      <c r="C1864" s="383" t="s">
        <v>297</v>
      </c>
      <c r="D1864" s="385">
        <v>31713.84</v>
      </c>
      <c r="E1864" s="383" t="s">
        <v>97</v>
      </c>
    </row>
    <row r="1865" spans="1:5" s="11" customFormat="1" ht="24" customHeight="1">
      <c r="A1865" s="381">
        <v>102791</v>
      </c>
      <c r="B1865" s="382" t="s">
        <v>3773</v>
      </c>
      <c r="C1865" s="383" t="s">
        <v>297</v>
      </c>
      <c r="D1865" s="385">
        <v>25162.31</v>
      </c>
      <c r="E1865" s="383" t="s">
        <v>97</v>
      </c>
    </row>
    <row r="1866" spans="1:5" s="11" customFormat="1" ht="24" customHeight="1">
      <c r="A1866" s="381">
        <v>102792</v>
      </c>
      <c r="B1866" s="382" t="s">
        <v>3774</v>
      </c>
      <c r="C1866" s="383" t="s">
        <v>297</v>
      </c>
      <c r="D1866" s="385">
        <v>41069.949999999997</v>
      </c>
      <c r="E1866" s="383" t="s">
        <v>97</v>
      </c>
    </row>
    <row r="1867" spans="1:5" s="11" customFormat="1" ht="24" customHeight="1">
      <c r="A1867" s="381">
        <v>102793</v>
      </c>
      <c r="B1867" s="382" t="s">
        <v>3775</v>
      </c>
      <c r="C1867" s="383" t="s">
        <v>297</v>
      </c>
      <c r="D1867" s="385">
        <v>55541.46</v>
      </c>
      <c r="E1867" s="383" t="s">
        <v>97</v>
      </c>
    </row>
    <row r="1868" spans="1:5" s="11" customFormat="1" ht="24" customHeight="1">
      <c r="A1868" s="381">
        <v>102794</v>
      </c>
      <c r="B1868" s="382" t="s">
        <v>3776</v>
      </c>
      <c r="C1868" s="383" t="s">
        <v>297</v>
      </c>
      <c r="D1868" s="385">
        <v>79634.94</v>
      </c>
      <c r="E1868" s="383" t="s">
        <v>97</v>
      </c>
    </row>
    <row r="1869" spans="1:5" s="11" customFormat="1" ht="24" customHeight="1">
      <c r="A1869" s="381">
        <v>102795</v>
      </c>
      <c r="B1869" s="382" t="s">
        <v>3777</v>
      </c>
      <c r="C1869" s="383" t="s">
        <v>297</v>
      </c>
      <c r="D1869" s="385">
        <v>26856.18</v>
      </c>
      <c r="E1869" s="383" t="s">
        <v>97</v>
      </c>
    </row>
    <row r="1870" spans="1:5" s="11" customFormat="1" ht="24" customHeight="1">
      <c r="A1870" s="381">
        <v>102796</v>
      </c>
      <c r="B1870" s="382" t="s">
        <v>3778</v>
      </c>
      <c r="C1870" s="383" t="s">
        <v>297</v>
      </c>
      <c r="D1870" s="385">
        <v>43481.97</v>
      </c>
      <c r="E1870" s="383" t="s">
        <v>97</v>
      </c>
    </row>
    <row r="1871" spans="1:5" s="11" customFormat="1" ht="24" customHeight="1">
      <c r="A1871" s="381">
        <v>102797</v>
      </c>
      <c r="B1871" s="382" t="s">
        <v>3779</v>
      </c>
      <c r="C1871" s="383" t="s">
        <v>297</v>
      </c>
      <c r="D1871" s="385">
        <v>61766.95</v>
      </c>
      <c r="E1871" s="383" t="s">
        <v>97</v>
      </c>
    </row>
    <row r="1872" spans="1:5" s="11" customFormat="1" ht="24" customHeight="1">
      <c r="A1872" s="381">
        <v>102798</v>
      </c>
      <c r="B1872" s="382" t="s">
        <v>3780</v>
      </c>
      <c r="C1872" s="383" t="s">
        <v>297</v>
      </c>
      <c r="D1872" s="385">
        <v>75647.05</v>
      </c>
      <c r="E1872" s="383" t="s">
        <v>97</v>
      </c>
    </row>
    <row r="1873" spans="1:5" s="11" customFormat="1" ht="24" customHeight="1">
      <c r="A1873" s="381">
        <v>102799</v>
      </c>
      <c r="B1873" s="382" t="s">
        <v>3781</v>
      </c>
      <c r="C1873" s="383" t="s">
        <v>297</v>
      </c>
      <c r="D1873" s="385">
        <v>27417.81</v>
      </c>
      <c r="E1873" s="383" t="s">
        <v>97</v>
      </c>
    </row>
    <row r="1874" spans="1:5" s="11" customFormat="1" ht="24" customHeight="1">
      <c r="A1874" s="381">
        <v>102800</v>
      </c>
      <c r="B1874" s="382" t="s">
        <v>3782</v>
      </c>
      <c r="C1874" s="383" t="s">
        <v>297</v>
      </c>
      <c r="D1874" s="385">
        <v>47728.480000000003</v>
      </c>
      <c r="E1874" s="383" t="s">
        <v>97</v>
      </c>
    </row>
    <row r="1875" spans="1:5" s="11" customFormat="1" ht="24" customHeight="1">
      <c r="A1875" s="381">
        <v>102801</v>
      </c>
      <c r="B1875" s="382" t="s">
        <v>3783</v>
      </c>
      <c r="C1875" s="383" t="s">
        <v>297</v>
      </c>
      <c r="D1875" s="385">
        <v>66994.06</v>
      </c>
      <c r="E1875" s="383" t="s">
        <v>97</v>
      </c>
    </row>
    <row r="1876" spans="1:5" s="11" customFormat="1" ht="24" customHeight="1">
      <c r="A1876" s="381">
        <v>102802</v>
      </c>
      <c r="B1876" s="382" t="s">
        <v>3784</v>
      </c>
      <c r="C1876" s="383" t="s">
        <v>297</v>
      </c>
      <c r="D1876" s="385">
        <v>80367.429999999993</v>
      </c>
      <c r="E1876" s="383" t="s">
        <v>97</v>
      </c>
    </row>
    <row r="1877" spans="1:5" s="11" customFormat="1" ht="24" customHeight="1">
      <c r="A1877" s="381">
        <v>101570</v>
      </c>
      <c r="B1877" s="382" t="s">
        <v>3785</v>
      </c>
      <c r="C1877" s="383" t="s">
        <v>47</v>
      </c>
      <c r="D1877" s="384">
        <v>18.690000000000001</v>
      </c>
      <c r="E1877" s="383" t="s">
        <v>3786</v>
      </c>
    </row>
    <row r="1878" spans="1:5" s="11" customFormat="1" ht="24" customHeight="1">
      <c r="A1878" s="381">
        <v>101571</v>
      </c>
      <c r="B1878" s="382" t="s">
        <v>3787</v>
      </c>
      <c r="C1878" s="383" t="s">
        <v>47</v>
      </c>
      <c r="D1878" s="384">
        <v>24.62</v>
      </c>
      <c r="E1878" s="383" t="s">
        <v>3786</v>
      </c>
    </row>
    <row r="1879" spans="1:5" s="11" customFormat="1" ht="24" customHeight="1">
      <c r="A1879" s="381">
        <v>101572</v>
      </c>
      <c r="B1879" s="382" t="s">
        <v>3788</v>
      </c>
      <c r="C1879" s="383" t="s">
        <v>47</v>
      </c>
      <c r="D1879" s="384">
        <v>14.93</v>
      </c>
      <c r="E1879" s="383" t="s">
        <v>3786</v>
      </c>
    </row>
    <row r="1880" spans="1:5" s="11" customFormat="1" ht="24" customHeight="1">
      <c r="A1880" s="381">
        <v>101573</v>
      </c>
      <c r="B1880" s="382" t="s">
        <v>3789</v>
      </c>
      <c r="C1880" s="383" t="s">
        <v>47</v>
      </c>
      <c r="D1880" s="384">
        <v>20.86</v>
      </c>
      <c r="E1880" s="383" t="s">
        <v>3786</v>
      </c>
    </row>
    <row r="1881" spans="1:5" s="11" customFormat="1" ht="24" customHeight="1">
      <c r="A1881" s="381">
        <v>101574</v>
      </c>
      <c r="B1881" s="382" t="s">
        <v>3790</v>
      </c>
      <c r="C1881" s="383" t="s">
        <v>47</v>
      </c>
      <c r="D1881" s="384">
        <v>11.96</v>
      </c>
      <c r="E1881" s="383" t="s">
        <v>3786</v>
      </c>
    </row>
    <row r="1882" spans="1:5" s="11" customFormat="1" ht="24" customHeight="1">
      <c r="A1882" s="381">
        <v>101575</v>
      </c>
      <c r="B1882" s="382" t="s">
        <v>3791</v>
      </c>
      <c r="C1882" s="383" t="s">
        <v>47</v>
      </c>
      <c r="D1882" s="384">
        <v>18.03</v>
      </c>
      <c r="E1882" s="383" t="s">
        <v>3786</v>
      </c>
    </row>
    <row r="1883" spans="1:5" s="11" customFormat="1" ht="24" customHeight="1">
      <c r="A1883" s="381">
        <v>101576</v>
      </c>
      <c r="B1883" s="382" t="s">
        <v>3792</v>
      </c>
      <c r="C1883" s="383" t="s">
        <v>47</v>
      </c>
      <c r="D1883" s="384">
        <v>36.49</v>
      </c>
      <c r="E1883" s="383" t="s">
        <v>3786</v>
      </c>
    </row>
    <row r="1884" spans="1:5" s="11" customFormat="1" ht="24" customHeight="1">
      <c r="A1884" s="381">
        <v>101577</v>
      </c>
      <c r="B1884" s="382" t="s">
        <v>3793</v>
      </c>
      <c r="C1884" s="383" t="s">
        <v>47</v>
      </c>
      <c r="D1884" s="384">
        <v>44.05</v>
      </c>
      <c r="E1884" s="383" t="s">
        <v>3786</v>
      </c>
    </row>
    <row r="1885" spans="1:5" s="11" customFormat="1" ht="24" customHeight="1">
      <c r="A1885" s="381">
        <v>101578</v>
      </c>
      <c r="B1885" s="382" t="s">
        <v>3794</v>
      </c>
      <c r="C1885" s="383" t="s">
        <v>47</v>
      </c>
      <c r="D1885" s="384">
        <v>30.82</v>
      </c>
      <c r="E1885" s="383" t="s">
        <v>3786</v>
      </c>
    </row>
    <row r="1886" spans="1:5" s="11" customFormat="1" ht="24" customHeight="1">
      <c r="A1886" s="381">
        <v>101579</v>
      </c>
      <c r="B1886" s="382" t="s">
        <v>3795</v>
      </c>
      <c r="C1886" s="383" t="s">
        <v>47</v>
      </c>
      <c r="D1886" s="384">
        <v>38.369999999999997</v>
      </c>
      <c r="E1886" s="383" t="s">
        <v>3786</v>
      </c>
    </row>
    <row r="1887" spans="1:5" s="11" customFormat="1" ht="24" customHeight="1">
      <c r="A1887" s="381">
        <v>101580</v>
      </c>
      <c r="B1887" s="382" t="s">
        <v>3796</v>
      </c>
      <c r="C1887" s="383" t="s">
        <v>47</v>
      </c>
      <c r="D1887" s="384">
        <v>28.67</v>
      </c>
      <c r="E1887" s="383" t="s">
        <v>3786</v>
      </c>
    </row>
    <row r="1888" spans="1:5" s="11" customFormat="1" ht="24" customHeight="1">
      <c r="A1888" s="381">
        <v>101581</v>
      </c>
      <c r="B1888" s="382" t="s">
        <v>3797</v>
      </c>
      <c r="C1888" s="383" t="s">
        <v>47</v>
      </c>
      <c r="D1888" s="384">
        <v>36.380000000000003</v>
      </c>
      <c r="E1888" s="383" t="s">
        <v>3786</v>
      </c>
    </row>
    <row r="1889" spans="1:5" s="11" customFormat="1" ht="24" customHeight="1">
      <c r="A1889" s="381">
        <v>101582</v>
      </c>
      <c r="B1889" s="382" t="s">
        <v>3798</v>
      </c>
      <c r="C1889" s="383" t="s">
        <v>47</v>
      </c>
      <c r="D1889" s="384">
        <v>60.42</v>
      </c>
      <c r="E1889" s="383" t="s">
        <v>3786</v>
      </c>
    </row>
    <row r="1890" spans="1:5" s="11" customFormat="1" ht="24" customHeight="1">
      <c r="A1890" s="381">
        <v>101583</v>
      </c>
      <c r="B1890" s="382" t="s">
        <v>3799</v>
      </c>
      <c r="C1890" s="383" t="s">
        <v>47</v>
      </c>
      <c r="D1890" s="384">
        <v>72.12</v>
      </c>
      <c r="E1890" s="383" t="s">
        <v>3786</v>
      </c>
    </row>
    <row r="1891" spans="1:5" s="11" customFormat="1" ht="24" customHeight="1">
      <c r="A1891" s="381">
        <v>101584</v>
      </c>
      <c r="B1891" s="382" t="s">
        <v>3800</v>
      </c>
      <c r="C1891" s="383" t="s">
        <v>47</v>
      </c>
      <c r="D1891" s="384">
        <v>50.67</v>
      </c>
      <c r="E1891" s="383" t="s">
        <v>3786</v>
      </c>
    </row>
    <row r="1892" spans="1:5" s="11" customFormat="1" ht="24" customHeight="1">
      <c r="A1892" s="381">
        <v>101585</v>
      </c>
      <c r="B1892" s="382" t="s">
        <v>3801</v>
      </c>
      <c r="C1892" s="383" t="s">
        <v>47</v>
      </c>
      <c r="D1892" s="384">
        <v>62.36</v>
      </c>
      <c r="E1892" s="383" t="s">
        <v>3786</v>
      </c>
    </row>
    <row r="1893" spans="1:5" s="11" customFormat="1" ht="24" customHeight="1">
      <c r="A1893" s="381">
        <v>101586</v>
      </c>
      <c r="B1893" s="382" t="s">
        <v>3802</v>
      </c>
      <c r="C1893" s="383" t="s">
        <v>47</v>
      </c>
      <c r="D1893" s="384">
        <v>45.79</v>
      </c>
      <c r="E1893" s="383" t="s">
        <v>3786</v>
      </c>
    </row>
    <row r="1894" spans="1:5" s="11" customFormat="1" ht="24" customHeight="1">
      <c r="A1894" s="381">
        <v>101587</v>
      </c>
      <c r="B1894" s="382" t="s">
        <v>3803</v>
      </c>
      <c r="C1894" s="383" t="s">
        <v>47</v>
      </c>
      <c r="D1894" s="384">
        <v>57.64</v>
      </c>
      <c r="E1894" s="383" t="s">
        <v>3786</v>
      </c>
    </row>
    <row r="1895" spans="1:5" s="11" customFormat="1" ht="24" customHeight="1">
      <c r="A1895" s="381">
        <v>101588</v>
      </c>
      <c r="B1895" s="382" t="s">
        <v>3804</v>
      </c>
      <c r="C1895" s="383" t="s">
        <v>47</v>
      </c>
      <c r="D1895" s="384">
        <v>81.16</v>
      </c>
      <c r="E1895" s="383" t="s">
        <v>3786</v>
      </c>
    </row>
    <row r="1896" spans="1:5" s="11" customFormat="1" ht="24" customHeight="1">
      <c r="A1896" s="381">
        <v>101589</v>
      </c>
      <c r="B1896" s="382" t="s">
        <v>3805</v>
      </c>
      <c r="C1896" s="383" t="s">
        <v>47</v>
      </c>
      <c r="D1896" s="384">
        <v>117.76</v>
      </c>
      <c r="E1896" s="383" t="s">
        <v>3786</v>
      </c>
    </row>
    <row r="1897" spans="1:5" s="11" customFormat="1" ht="24" customHeight="1">
      <c r="A1897" s="381">
        <v>101590</v>
      </c>
      <c r="B1897" s="382" t="s">
        <v>3806</v>
      </c>
      <c r="C1897" s="383" t="s">
        <v>47</v>
      </c>
      <c r="D1897" s="384">
        <v>61.71</v>
      </c>
      <c r="E1897" s="383" t="s">
        <v>3786</v>
      </c>
    </row>
    <row r="1898" spans="1:5" s="11" customFormat="1" ht="36" customHeight="1">
      <c r="A1898" s="381">
        <v>101591</v>
      </c>
      <c r="B1898" s="382" t="s">
        <v>3807</v>
      </c>
      <c r="C1898" s="383" t="s">
        <v>47</v>
      </c>
      <c r="D1898" s="384">
        <v>98.31</v>
      </c>
      <c r="E1898" s="383" t="s">
        <v>3786</v>
      </c>
    </row>
    <row r="1899" spans="1:5" s="11" customFormat="1" ht="24" customHeight="1">
      <c r="A1899" s="381">
        <v>101592</v>
      </c>
      <c r="B1899" s="382" t="s">
        <v>3808</v>
      </c>
      <c r="C1899" s="383" t="s">
        <v>47</v>
      </c>
      <c r="D1899" s="384">
        <v>44.07</v>
      </c>
      <c r="E1899" s="383" t="s">
        <v>3786</v>
      </c>
    </row>
    <row r="1900" spans="1:5" s="11" customFormat="1" ht="36" customHeight="1">
      <c r="A1900" s="381">
        <v>101593</v>
      </c>
      <c r="B1900" s="382" t="s">
        <v>3809</v>
      </c>
      <c r="C1900" s="383" t="s">
        <v>47</v>
      </c>
      <c r="D1900" s="384">
        <v>80.78</v>
      </c>
      <c r="E1900" s="383" t="s">
        <v>3786</v>
      </c>
    </row>
    <row r="1901" spans="1:5" s="11" customFormat="1" ht="24" customHeight="1">
      <c r="A1901" s="381">
        <v>101600</v>
      </c>
      <c r="B1901" s="382" t="s">
        <v>3810</v>
      </c>
      <c r="C1901" s="383" t="s">
        <v>47</v>
      </c>
      <c r="D1901" s="384">
        <v>14.97</v>
      </c>
      <c r="E1901" s="383" t="s">
        <v>3786</v>
      </c>
    </row>
    <row r="1902" spans="1:5" s="11" customFormat="1" ht="36" customHeight="1">
      <c r="A1902" s="381">
        <v>101601</v>
      </c>
      <c r="B1902" s="382" t="s">
        <v>3811</v>
      </c>
      <c r="C1902" s="383" t="s">
        <v>47</v>
      </c>
      <c r="D1902" s="384">
        <v>22.17</v>
      </c>
      <c r="E1902" s="383" t="s">
        <v>3786</v>
      </c>
    </row>
    <row r="1903" spans="1:5" s="11" customFormat="1" ht="24" customHeight="1">
      <c r="A1903" s="381">
        <v>101602</v>
      </c>
      <c r="B1903" s="382" t="s">
        <v>3812</v>
      </c>
      <c r="C1903" s="383" t="s">
        <v>47</v>
      </c>
      <c r="D1903" s="384">
        <v>11.1</v>
      </c>
      <c r="E1903" s="383" t="s">
        <v>3786</v>
      </c>
    </row>
    <row r="1904" spans="1:5" s="11" customFormat="1" ht="36" customHeight="1">
      <c r="A1904" s="381">
        <v>101603</v>
      </c>
      <c r="B1904" s="382" t="s">
        <v>3813</v>
      </c>
      <c r="C1904" s="383" t="s">
        <v>47</v>
      </c>
      <c r="D1904" s="384">
        <v>18.29</v>
      </c>
      <c r="E1904" s="383" t="s">
        <v>3786</v>
      </c>
    </row>
    <row r="1905" spans="1:5" s="11" customFormat="1" ht="24" customHeight="1">
      <c r="A1905" s="381">
        <v>101604</v>
      </c>
      <c r="B1905" s="382" t="s">
        <v>3814</v>
      </c>
      <c r="C1905" s="383" t="s">
        <v>47</v>
      </c>
      <c r="D1905" s="384">
        <v>7.27</v>
      </c>
      <c r="E1905" s="383" t="s">
        <v>3786</v>
      </c>
    </row>
    <row r="1906" spans="1:5" s="11" customFormat="1" ht="36" customHeight="1">
      <c r="A1906" s="381">
        <v>101605</v>
      </c>
      <c r="B1906" s="382" t="s">
        <v>3815</v>
      </c>
      <c r="C1906" s="383" t="s">
        <v>47</v>
      </c>
      <c r="D1906" s="384">
        <v>14.46</v>
      </c>
      <c r="E1906" s="383" t="s">
        <v>3786</v>
      </c>
    </row>
    <row r="1907" spans="1:5" s="11" customFormat="1" ht="36" customHeight="1">
      <c r="A1907" s="381">
        <v>90788</v>
      </c>
      <c r="B1907" s="382" t="s">
        <v>3816</v>
      </c>
      <c r="C1907" s="383" t="s">
        <v>297</v>
      </c>
      <c r="D1907" s="384">
        <v>673.96</v>
      </c>
      <c r="E1907" s="383" t="s">
        <v>115</v>
      </c>
    </row>
    <row r="1908" spans="1:5" s="11" customFormat="1" ht="36" customHeight="1">
      <c r="A1908" s="381">
        <v>90789</v>
      </c>
      <c r="B1908" s="382" t="s">
        <v>3817</v>
      </c>
      <c r="C1908" s="383" t="s">
        <v>297</v>
      </c>
      <c r="D1908" s="384">
        <v>675.17</v>
      </c>
      <c r="E1908" s="383" t="s">
        <v>115</v>
      </c>
    </row>
    <row r="1909" spans="1:5" s="11" customFormat="1" ht="36" customHeight="1">
      <c r="A1909" s="381">
        <v>90790</v>
      </c>
      <c r="B1909" s="382" t="s">
        <v>3818</v>
      </c>
      <c r="C1909" s="383" t="s">
        <v>297</v>
      </c>
      <c r="D1909" s="384">
        <v>696.19</v>
      </c>
      <c r="E1909" s="383" t="s">
        <v>115</v>
      </c>
    </row>
    <row r="1910" spans="1:5" s="11" customFormat="1" ht="36" customHeight="1">
      <c r="A1910" s="381">
        <v>90791</v>
      </c>
      <c r="B1910" s="382" t="s">
        <v>3819</v>
      </c>
      <c r="C1910" s="383" t="s">
        <v>297</v>
      </c>
      <c r="D1910" s="384">
        <v>815.19</v>
      </c>
      <c r="E1910" s="383" t="s">
        <v>115</v>
      </c>
    </row>
    <row r="1911" spans="1:5" s="11" customFormat="1" ht="36" customHeight="1">
      <c r="A1911" s="381">
        <v>90793</v>
      </c>
      <c r="B1911" s="382" t="s">
        <v>3820</v>
      </c>
      <c r="C1911" s="383" t="s">
        <v>297</v>
      </c>
      <c r="D1911" s="384">
        <v>865.59</v>
      </c>
      <c r="E1911" s="383" t="s">
        <v>115</v>
      </c>
    </row>
    <row r="1912" spans="1:5" s="11" customFormat="1" ht="36" customHeight="1">
      <c r="A1912" s="381">
        <v>90794</v>
      </c>
      <c r="B1912" s="382" t="s">
        <v>3821</v>
      </c>
      <c r="C1912" s="383" t="s">
        <v>297</v>
      </c>
      <c r="D1912" s="384">
        <v>577.36</v>
      </c>
      <c r="E1912" s="383" t="s">
        <v>115</v>
      </c>
    </row>
    <row r="1913" spans="1:5" s="11" customFormat="1" ht="36" customHeight="1">
      <c r="A1913" s="381">
        <v>90795</v>
      </c>
      <c r="B1913" s="382" t="s">
        <v>3822</v>
      </c>
      <c r="C1913" s="383" t="s">
        <v>297</v>
      </c>
      <c r="D1913" s="384">
        <v>582.54999999999995</v>
      </c>
      <c r="E1913" s="383" t="s">
        <v>115</v>
      </c>
    </row>
    <row r="1914" spans="1:5" s="11" customFormat="1" ht="36" customHeight="1">
      <c r="A1914" s="381">
        <v>90796</v>
      </c>
      <c r="B1914" s="382" t="s">
        <v>3823</v>
      </c>
      <c r="C1914" s="383" t="s">
        <v>297</v>
      </c>
      <c r="D1914" s="384">
        <v>587.74</v>
      </c>
      <c r="E1914" s="383" t="s">
        <v>115</v>
      </c>
    </row>
    <row r="1915" spans="1:5" s="11" customFormat="1" ht="36" customHeight="1">
      <c r="A1915" s="381">
        <v>90797</v>
      </c>
      <c r="B1915" s="382" t="s">
        <v>3824</v>
      </c>
      <c r="C1915" s="383" t="s">
        <v>297</v>
      </c>
      <c r="D1915" s="384">
        <v>592.91999999999996</v>
      </c>
      <c r="E1915" s="383" t="s">
        <v>115</v>
      </c>
    </row>
    <row r="1916" spans="1:5" s="11" customFormat="1" ht="36" customHeight="1">
      <c r="A1916" s="381">
        <v>90798</v>
      </c>
      <c r="B1916" s="382" t="s">
        <v>3825</v>
      </c>
      <c r="C1916" s="383" t="s">
        <v>297</v>
      </c>
      <c r="D1916" s="384">
        <v>861.96</v>
      </c>
      <c r="E1916" s="383" t="s">
        <v>115</v>
      </c>
    </row>
    <row r="1917" spans="1:5" s="11" customFormat="1" ht="36" customHeight="1">
      <c r="A1917" s="381">
        <v>90799</v>
      </c>
      <c r="B1917" s="382" t="s">
        <v>3826</v>
      </c>
      <c r="C1917" s="383" t="s">
        <v>297</v>
      </c>
      <c r="D1917" s="384">
        <v>889.01</v>
      </c>
      <c r="E1917" s="383" t="s">
        <v>115</v>
      </c>
    </row>
    <row r="1918" spans="1:5" s="11" customFormat="1" ht="24" customHeight="1">
      <c r="A1918" s="381">
        <v>90801</v>
      </c>
      <c r="B1918" s="382" t="s">
        <v>3827</v>
      </c>
      <c r="C1918" s="383" t="s">
        <v>297</v>
      </c>
      <c r="D1918" s="384">
        <v>249.7</v>
      </c>
      <c r="E1918" s="383" t="s">
        <v>115</v>
      </c>
    </row>
    <row r="1919" spans="1:5" s="11" customFormat="1" ht="24" customHeight="1">
      <c r="A1919" s="381">
        <v>90806</v>
      </c>
      <c r="B1919" s="382" t="s">
        <v>597</v>
      </c>
      <c r="C1919" s="383" t="s">
        <v>297</v>
      </c>
      <c r="D1919" s="384">
        <v>320.37</v>
      </c>
      <c r="E1919" s="383" t="s">
        <v>115</v>
      </c>
    </row>
    <row r="1920" spans="1:5" s="11" customFormat="1" ht="36" customHeight="1">
      <c r="A1920" s="381">
        <v>90820</v>
      </c>
      <c r="B1920" s="382" t="s">
        <v>609</v>
      </c>
      <c r="C1920" s="383" t="s">
        <v>297</v>
      </c>
      <c r="D1920" s="384">
        <v>244.87</v>
      </c>
      <c r="E1920" s="383" t="s">
        <v>115</v>
      </c>
    </row>
    <row r="1921" spans="1:5" s="11" customFormat="1" ht="36" customHeight="1">
      <c r="A1921" s="381">
        <v>90821</v>
      </c>
      <c r="B1921" s="382" t="s">
        <v>604</v>
      </c>
      <c r="C1921" s="383" t="s">
        <v>297</v>
      </c>
      <c r="D1921" s="384">
        <v>249.7</v>
      </c>
      <c r="E1921" s="383" t="s">
        <v>115</v>
      </c>
    </row>
    <row r="1922" spans="1:5" s="11" customFormat="1" ht="36" customHeight="1">
      <c r="A1922" s="381">
        <v>90822</v>
      </c>
      <c r="B1922" s="382" t="s">
        <v>606</v>
      </c>
      <c r="C1922" s="383" t="s">
        <v>297</v>
      </c>
      <c r="D1922" s="384">
        <v>268.44</v>
      </c>
      <c r="E1922" s="383" t="s">
        <v>115</v>
      </c>
    </row>
    <row r="1923" spans="1:5" s="11" customFormat="1" ht="36" customHeight="1">
      <c r="A1923" s="381">
        <v>90823</v>
      </c>
      <c r="B1923" s="382" t="s">
        <v>608</v>
      </c>
      <c r="C1923" s="383" t="s">
        <v>297</v>
      </c>
      <c r="D1923" s="384">
        <v>333.01</v>
      </c>
      <c r="E1923" s="383" t="s">
        <v>115</v>
      </c>
    </row>
    <row r="1924" spans="1:5" s="11" customFormat="1" ht="36" customHeight="1">
      <c r="A1924" s="381">
        <v>90824</v>
      </c>
      <c r="B1924" s="382" t="s">
        <v>3828</v>
      </c>
      <c r="C1924" s="383" t="s">
        <v>297</v>
      </c>
      <c r="D1924" s="384">
        <v>481.35</v>
      </c>
      <c r="E1924" s="383" t="s">
        <v>115</v>
      </c>
    </row>
    <row r="1925" spans="1:5" s="11" customFormat="1" ht="24" customHeight="1">
      <c r="A1925" s="381">
        <v>90825</v>
      </c>
      <c r="B1925" s="382" t="s">
        <v>3829</v>
      </c>
      <c r="C1925" s="383" t="s">
        <v>297</v>
      </c>
      <c r="D1925" s="384">
        <v>537.44000000000005</v>
      </c>
      <c r="E1925" s="383" t="s">
        <v>115</v>
      </c>
    </row>
    <row r="1926" spans="1:5" s="11" customFormat="1" ht="24" customHeight="1">
      <c r="A1926" s="381">
        <v>90830</v>
      </c>
      <c r="B1926" s="382" t="s">
        <v>607</v>
      </c>
      <c r="C1926" s="383" t="s">
        <v>297</v>
      </c>
      <c r="D1926" s="384">
        <v>179.76</v>
      </c>
      <c r="E1926" s="383" t="s">
        <v>115</v>
      </c>
    </row>
    <row r="1927" spans="1:5" s="11" customFormat="1" ht="24" customHeight="1">
      <c r="A1927" s="381">
        <v>90831</v>
      </c>
      <c r="B1927" s="382" t="s">
        <v>3830</v>
      </c>
      <c r="C1927" s="383" t="s">
        <v>297</v>
      </c>
      <c r="D1927" s="384">
        <v>159.35</v>
      </c>
      <c r="E1927" s="383" t="s">
        <v>115</v>
      </c>
    </row>
    <row r="1928" spans="1:5" s="11" customFormat="1" ht="48" customHeight="1">
      <c r="A1928" s="381">
        <v>90841</v>
      </c>
      <c r="B1928" s="382" t="s">
        <v>3831</v>
      </c>
      <c r="C1928" s="383" t="s">
        <v>297</v>
      </c>
      <c r="D1928" s="384">
        <v>815.4</v>
      </c>
      <c r="E1928" s="383" t="s">
        <v>115</v>
      </c>
    </row>
    <row r="1929" spans="1:5" s="11" customFormat="1" ht="48" customHeight="1">
      <c r="A1929" s="381">
        <v>90842</v>
      </c>
      <c r="B1929" s="382" t="s">
        <v>3832</v>
      </c>
      <c r="C1929" s="383" t="s">
        <v>297</v>
      </c>
      <c r="D1929" s="384">
        <v>822.12</v>
      </c>
      <c r="E1929" s="383" t="s">
        <v>115</v>
      </c>
    </row>
    <row r="1930" spans="1:5" s="11" customFormat="1" ht="48" customHeight="1">
      <c r="A1930" s="381">
        <v>90843</v>
      </c>
      <c r="B1930" s="382" t="s">
        <v>3833</v>
      </c>
      <c r="C1930" s="383" t="s">
        <v>297</v>
      </c>
      <c r="D1930" s="384">
        <v>863.17</v>
      </c>
      <c r="E1930" s="383" t="s">
        <v>115</v>
      </c>
    </row>
    <row r="1931" spans="1:5" s="11" customFormat="1" ht="48" customHeight="1">
      <c r="A1931" s="381">
        <v>90844</v>
      </c>
      <c r="B1931" s="382" t="s">
        <v>3834</v>
      </c>
      <c r="C1931" s="383" t="s">
        <v>297</v>
      </c>
      <c r="D1931" s="384">
        <v>929.63</v>
      </c>
      <c r="E1931" s="383" t="s">
        <v>115</v>
      </c>
    </row>
    <row r="1932" spans="1:5" s="11" customFormat="1" ht="48" customHeight="1">
      <c r="A1932" s="381">
        <v>90845</v>
      </c>
      <c r="B1932" s="382" t="s">
        <v>3835</v>
      </c>
      <c r="C1932" s="383" t="s">
        <v>297</v>
      </c>
      <c r="D1932" s="385">
        <v>1076.08</v>
      </c>
      <c r="E1932" s="383" t="s">
        <v>115</v>
      </c>
    </row>
    <row r="1933" spans="1:5" s="11" customFormat="1" ht="48" customHeight="1">
      <c r="A1933" s="381">
        <v>90846</v>
      </c>
      <c r="B1933" s="382" t="s">
        <v>3836</v>
      </c>
      <c r="C1933" s="383" t="s">
        <v>297</v>
      </c>
      <c r="D1933" s="385">
        <v>1134.06</v>
      </c>
      <c r="E1933" s="383" t="s">
        <v>115</v>
      </c>
    </row>
    <row r="1934" spans="1:5" s="11" customFormat="1" ht="48" customHeight="1">
      <c r="A1934" s="381">
        <v>90847</v>
      </c>
      <c r="B1934" s="382" t="s">
        <v>3837</v>
      </c>
      <c r="C1934" s="383" t="s">
        <v>297</v>
      </c>
      <c r="D1934" s="384">
        <v>656.05</v>
      </c>
      <c r="E1934" s="383" t="s">
        <v>115</v>
      </c>
    </row>
    <row r="1935" spans="1:5" s="11" customFormat="1" ht="48" customHeight="1">
      <c r="A1935" s="381">
        <v>90848</v>
      </c>
      <c r="B1935" s="382" t="s">
        <v>3838</v>
      </c>
      <c r="C1935" s="383" t="s">
        <v>297</v>
      </c>
      <c r="D1935" s="384">
        <v>662.77</v>
      </c>
      <c r="E1935" s="383" t="s">
        <v>115</v>
      </c>
    </row>
    <row r="1936" spans="1:5" s="11" customFormat="1" ht="48" customHeight="1">
      <c r="A1936" s="381">
        <v>90849</v>
      </c>
      <c r="B1936" s="382" t="s">
        <v>3839</v>
      </c>
      <c r="C1936" s="383" t="s">
        <v>297</v>
      </c>
      <c r="D1936" s="384">
        <v>683.41</v>
      </c>
      <c r="E1936" s="383" t="s">
        <v>115</v>
      </c>
    </row>
    <row r="1937" spans="1:5" s="11" customFormat="1" ht="48" customHeight="1">
      <c r="A1937" s="381">
        <v>90850</v>
      </c>
      <c r="B1937" s="382" t="s">
        <v>3840</v>
      </c>
      <c r="C1937" s="383" t="s">
        <v>297</v>
      </c>
      <c r="D1937" s="384">
        <v>749.87</v>
      </c>
      <c r="E1937" s="383" t="s">
        <v>115</v>
      </c>
    </row>
    <row r="1938" spans="1:5" s="11" customFormat="1" ht="48" customHeight="1">
      <c r="A1938" s="381">
        <v>90851</v>
      </c>
      <c r="B1938" s="382" t="s">
        <v>3841</v>
      </c>
      <c r="C1938" s="383" t="s">
        <v>297</v>
      </c>
      <c r="D1938" s="384">
        <v>896.32</v>
      </c>
      <c r="E1938" s="383" t="s">
        <v>115</v>
      </c>
    </row>
    <row r="1939" spans="1:5" s="11" customFormat="1" ht="48" customHeight="1">
      <c r="A1939" s="381">
        <v>90852</v>
      </c>
      <c r="B1939" s="382" t="s">
        <v>3842</v>
      </c>
      <c r="C1939" s="383" t="s">
        <v>297</v>
      </c>
      <c r="D1939" s="384">
        <v>954.3</v>
      </c>
      <c r="E1939" s="383" t="s">
        <v>115</v>
      </c>
    </row>
    <row r="1940" spans="1:5" s="11" customFormat="1" ht="24" customHeight="1">
      <c r="A1940" s="381">
        <v>91009</v>
      </c>
      <c r="B1940" s="382" t="s">
        <v>3843</v>
      </c>
      <c r="C1940" s="383" t="s">
        <v>297</v>
      </c>
      <c r="D1940" s="384">
        <v>254.05</v>
      </c>
      <c r="E1940" s="383" t="s">
        <v>115</v>
      </c>
    </row>
    <row r="1941" spans="1:5" s="11" customFormat="1" ht="24" customHeight="1">
      <c r="A1941" s="381">
        <v>91010</v>
      </c>
      <c r="B1941" s="382" t="s">
        <v>598</v>
      </c>
      <c r="C1941" s="383" t="s">
        <v>297</v>
      </c>
      <c r="D1941" s="384">
        <v>259.31</v>
      </c>
      <c r="E1941" s="383" t="s">
        <v>115</v>
      </c>
    </row>
    <row r="1942" spans="1:5" s="11" customFormat="1" ht="24" customHeight="1">
      <c r="A1942" s="381">
        <v>91011</v>
      </c>
      <c r="B1942" s="382" t="s">
        <v>600</v>
      </c>
      <c r="C1942" s="383" t="s">
        <v>297</v>
      </c>
      <c r="D1942" s="384">
        <v>305.68</v>
      </c>
      <c r="E1942" s="383" t="s">
        <v>115</v>
      </c>
    </row>
    <row r="1943" spans="1:5" s="11" customFormat="1" ht="24" customHeight="1">
      <c r="A1943" s="381">
        <v>91012</v>
      </c>
      <c r="B1943" s="382" t="s">
        <v>601</v>
      </c>
      <c r="C1943" s="383" t="s">
        <v>297</v>
      </c>
      <c r="D1943" s="384">
        <v>341.14</v>
      </c>
      <c r="E1943" s="383" t="s">
        <v>115</v>
      </c>
    </row>
    <row r="1944" spans="1:5" s="11" customFormat="1" ht="48" customHeight="1">
      <c r="A1944" s="381">
        <v>91013</v>
      </c>
      <c r="B1944" s="382" t="s">
        <v>3844</v>
      </c>
      <c r="C1944" s="383" t="s">
        <v>297</v>
      </c>
      <c r="D1944" s="384">
        <v>665.23</v>
      </c>
      <c r="E1944" s="383" t="s">
        <v>115</v>
      </c>
    </row>
    <row r="1945" spans="1:5" s="11" customFormat="1" ht="48" customHeight="1">
      <c r="A1945" s="381">
        <v>91014</v>
      </c>
      <c r="B1945" s="382" t="s">
        <v>3845</v>
      </c>
      <c r="C1945" s="383" t="s">
        <v>297</v>
      </c>
      <c r="D1945" s="384">
        <v>672.38</v>
      </c>
      <c r="E1945" s="383" t="s">
        <v>115</v>
      </c>
    </row>
    <row r="1946" spans="1:5" s="11" customFormat="1" ht="48" customHeight="1">
      <c r="A1946" s="381">
        <v>91015</v>
      </c>
      <c r="B1946" s="382" t="s">
        <v>3846</v>
      </c>
      <c r="C1946" s="383" t="s">
        <v>297</v>
      </c>
      <c r="D1946" s="384">
        <v>720.65</v>
      </c>
      <c r="E1946" s="383" t="s">
        <v>115</v>
      </c>
    </row>
    <row r="1947" spans="1:5" s="11" customFormat="1" ht="48" customHeight="1">
      <c r="A1947" s="381">
        <v>91016</v>
      </c>
      <c r="B1947" s="382" t="s">
        <v>3847</v>
      </c>
      <c r="C1947" s="383" t="s">
        <v>297</v>
      </c>
      <c r="D1947" s="384">
        <v>758</v>
      </c>
      <c r="E1947" s="383" t="s">
        <v>115</v>
      </c>
    </row>
    <row r="1948" spans="1:5" s="11" customFormat="1" ht="24" customHeight="1">
      <c r="A1948" s="381">
        <v>91287</v>
      </c>
      <c r="B1948" s="382" t="s">
        <v>3848</v>
      </c>
      <c r="C1948" s="383" t="s">
        <v>297</v>
      </c>
      <c r="D1948" s="384">
        <v>181.44</v>
      </c>
      <c r="E1948" s="383" t="s">
        <v>115</v>
      </c>
    </row>
    <row r="1949" spans="1:5" s="11" customFormat="1" ht="24" customHeight="1">
      <c r="A1949" s="381">
        <v>91292</v>
      </c>
      <c r="B1949" s="382" t="s">
        <v>3849</v>
      </c>
      <c r="C1949" s="383" t="s">
        <v>297</v>
      </c>
      <c r="D1949" s="384">
        <v>252.11</v>
      </c>
      <c r="E1949" s="383" t="s">
        <v>115</v>
      </c>
    </row>
    <row r="1950" spans="1:5" s="11" customFormat="1" ht="24" customHeight="1">
      <c r="A1950" s="381">
        <v>91295</v>
      </c>
      <c r="B1950" s="382" t="s">
        <v>3850</v>
      </c>
      <c r="C1950" s="383" t="s">
        <v>297</v>
      </c>
      <c r="D1950" s="384">
        <v>261.99</v>
      </c>
      <c r="E1950" s="383" t="s">
        <v>115</v>
      </c>
    </row>
    <row r="1951" spans="1:5" s="11" customFormat="1" ht="24" customHeight="1">
      <c r="A1951" s="381">
        <v>91296</v>
      </c>
      <c r="B1951" s="382" t="s">
        <v>3851</v>
      </c>
      <c r="C1951" s="383" t="s">
        <v>297</v>
      </c>
      <c r="D1951" s="384">
        <v>281.5</v>
      </c>
      <c r="E1951" s="383" t="s">
        <v>115</v>
      </c>
    </row>
    <row r="1952" spans="1:5" s="11" customFormat="1" ht="24" customHeight="1">
      <c r="A1952" s="381">
        <v>91297</v>
      </c>
      <c r="B1952" s="382" t="s">
        <v>3852</v>
      </c>
      <c r="C1952" s="383" t="s">
        <v>297</v>
      </c>
      <c r="D1952" s="384">
        <v>310.97000000000003</v>
      </c>
      <c r="E1952" s="383" t="s">
        <v>115</v>
      </c>
    </row>
    <row r="1953" spans="1:5" s="11" customFormat="1" ht="24" customHeight="1">
      <c r="A1953" s="381">
        <v>91298</v>
      </c>
      <c r="B1953" s="382" t="s">
        <v>3853</v>
      </c>
      <c r="C1953" s="383" t="s">
        <v>297</v>
      </c>
      <c r="D1953" s="385">
        <v>1054.0899999999999</v>
      </c>
      <c r="E1953" s="383" t="s">
        <v>115</v>
      </c>
    </row>
    <row r="1954" spans="1:5" s="11" customFormat="1" ht="36" customHeight="1">
      <c r="A1954" s="381">
        <v>91299</v>
      </c>
      <c r="B1954" s="382" t="s">
        <v>3854</v>
      </c>
      <c r="C1954" s="383" t="s">
        <v>297</v>
      </c>
      <c r="D1954" s="385">
        <v>1493.57</v>
      </c>
      <c r="E1954" s="383" t="s">
        <v>115</v>
      </c>
    </row>
    <row r="1955" spans="1:5" s="11" customFormat="1" ht="24" customHeight="1">
      <c r="A1955" s="381">
        <v>91304</v>
      </c>
      <c r="B1955" s="382" t="s">
        <v>3855</v>
      </c>
      <c r="C1955" s="383" t="s">
        <v>297</v>
      </c>
      <c r="D1955" s="384">
        <v>103.32</v>
      </c>
      <c r="E1955" s="383" t="s">
        <v>115</v>
      </c>
    </row>
    <row r="1956" spans="1:5" s="11" customFormat="1" ht="24" customHeight="1">
      <c r="A1956" s="381">
        <v>91305</v>
      </c>
      <c r="B1956" s="382" t="s">
        <v>3856</v>
      </c>
      <c r="C1956" s="383" t="s">
        <v>297</v>
      </c>
      <c r="D1956" s="384">
        <v>106.77</v>
      </c>
      <c r="E1956" s="383" t="s">
        <v>115</v>
      </c>
    </row>
    <row r="1957" spans="1:5" s="11" customFormat="1" ht="24" customHeight="1">
      <c r="A1957" s="381">
        <v>91306</v>
      </c>
      <c r="B1957" s="382" t="s">
        <v>605</v>
      </c>
      <c r="C1957" s="383" t="s">
        <v>297</v>
      </c>
      <c r="D1957" s="384">
        <v>159.35</v>
      </c>
      <c r="E1957" s="383" t="s">
        <v>115</v>
      </c>
    </row>
    <row r="1958" spans="1:5" s="11" customFormat="1" ht="24" customHeight="1">
      <c r="A1958" s="381">
        <v>91307</v>
      </c>
      <c r="B1958" s="382" t="s">
        <v>3857</v>
      </c>
      <c r="C1958" s="383" t="s">
        <v>297</v>
      </c>
      <c r="D1958" s="384">
        <v>89.03</v>
      </c>
      <c r="E1958" s="383" t="s">
        <v>115</v>
      </c>
    </row>
    <row r="1959" spans="1:5" s="11" customFormat="1" ht="48" customHeight="1">
      <c r="A1959" s="381">
        <v>91312</v>
      </c>
      <c r="B1959" s="382" t="s">
        <v>3858</v>
      </c>
      <c r="C1959" s="383" t="s">
        <v>297</v>
      </c>
      <c r="D1959" s="384">
        <v>665.09</v>
      </c>
      <c r="E1959" s="383" t="s">
        <v>115</v>
      </c>
    </row>
    <row r="1960" spans="1:5" s="11" customFormat="1" ht="48" customHeight="1">
      <c r="A1960" s="381">
        <v>91313</v>
      </c>
      <c r="B1960" s="382" t="s">
        <v>3859</v>
      </c>
      <c r="C1960" s="383" t="s">
        <v>297</v>
      </c>
      <c r="D1960" s="384">
        <v>653.46</v>
      </c>
      <c r="E1960" s="383" t="s">
        <v>115</v>
      </c>
    </row>
    <row r="1961" spans="1:5" s="11" customFormat="1" ht="48" customHeight="1">
      <c r="A1961" s="381">
        <v>91314</v>
      </c>
      <c r="B1961" s="382" t="s">
        <v>3860</v>
      </c>
      <c r="C1961" s="383" t="s">
        <v>297</v>
      </c>
      <c r="D1961" s="384">
        <v>687.77</v>
      </c>
      <c r="E1961" s="383" t="s">
        <v>115</v>
      </c>
    </row>
    <row r="1962" spans="1:5" s="11" customFormat="1" ht="48" customHeight="1">
      <c r="A1962" s="381">
        <v>91315</v>
      </c>
      <c r="B1962" s="382" t="s">
        <v>3861</v>
      </c>
      <c r="C1962" s="383" t="s">
        <v>297</v>
      </c>
      <c r="D1962" s="384">
        <v>753.61</v>
      </c>
      <c r="E1962" s="383" t="s">
        <v>115</v>
      </c>
    </row>
    <row r="1963" spans="1:5" s="11" customFormat="1" ht="48" customHeight="1">
      <c r="A1963" s="381">
        <v>91316</v>
      </c>
      <c r="B1963" s="382" t="s">
        <v>3862</v>
      </c>
      <c r="C1963" s="383" t="s">
        <v>297</v>
      </c>
      <c r="D1963" s="384">
        <v>900.68</v>
      </c>
      <c r="E1963" s="383" t="s">
        <v>115</v>
      </c>
    </row>
    <row r="1964" spans="1:5" s="11" customFormat="1" ht="48" customHeight="1">
      <c r="A1964" s="381">
        <v>91317</v>
      </c>
      <c r="B1964" s="382" t="s">
        <v>3863</v>
      </c>
      <c r="C1964" s="383" t="s">
        <v>297</v>
      </c>
      <c r="D1964" s="384">
        <v>958.04</v>
      </c>
      <c r="E1964" s="383" t="s">
        <v>115</v>
      </c>
    </row>
    <row r="1965" spans="1:5" s="11" customFormat="1" ht="48" customHeight="1">
      <c r="A1965" s="381">
        <v>91318</v>
      </c>
      <c r="B1965" s="382" t="s">
        <v>3864</v>
      </c>
      <c r="C1965" s="383" t="s">
        <v>297</v>
      </c>
      <c r="D1965" s="384">
        <v>558.32000000000005</v>
      </c>
      <c r="E1965" s="383" t="s">
        <v>115</v>
      </c>
    </row>
    <row r="1966" spans="1:5" s="11" customFormat="1" ht="48" customHeight="1">
      <c r="A1966" s="381">
        <v>91319</v>
      </c>
      <c r="B1966" s="382" t="s">
        <v>3865</v>
      </c>
      <c r="C1966" s="383" t="s">
        <v>297</v>
      </c>
      <c r="D1966" s="384">
        <v>564.42999999999995</v>
      </c>
      <c r="E1966" s="383" t="s">
        <v>115</v>
      </c>
    </row>
    <row r="1967" spans="1:5" s="11" customFormat="1" ht="48" customHeight="1">
      <c r="A1967" s="381">
        <v>91320</v>
      </c>
      <c r="B1967" s="382" t="s">
        <v>3866</v>
      </c>
      <c r="C1967" s="383" t="s">
        <v>297</v>
      </c>
      <c r="D1967" s="384">
        <v>584.45000000000005</v>
      </c>
      <c r="E1967" s="383" t="s">
        <v>115</v>
      </c>
    </row>
    <row r="1968" spans="1:5" s="11" customFormat="1" ht="48" customHeight="1">
      <c r="A1968" s="381">
        <v>91321</v>
      </c>
      <c r="B1968" s="382" t="s">
        <v>3867</v>
      </c>
      <c r="C1968" s="383" t="s">
        <v>297</v>
      </c>
      <c r="D1968" s="384">
        <v>650.29</v>
      </c>
      <c r="E1968" s="383" t="s">
        <v>115</v>
      </c>
    </row>
    <row r="1969" spans="1:5" s="11" customFormat="1" ht="48" customHeight="1">
      <c r="A1969" s="381">
        <v>91322</v>
      </c>
      <c r="B1969" s="382" t="s">
        <v>3868</v>
      </c>
      <c r="C1969" s="383" t="s">
        <v>297</v>
      </c>
      <c r="D1969" s="384">
        <v>797.36</v>
      </c>
      <c r="E1969" s="383" t="s">
        <v>115</v>
      </c>
    </row>
    <row r="1970" spans="1:5" s="11" customFormat="1" ht="48" customHeight="1">
      <c r="A1970" s="381">
        <v>91323</v>
      </c>
      <c r="B1970" s="382" t="s">
        <v>3869</v>
      </c>
      <c r="C1970" s="383" t="s">
        <v>297</v>
      </c>
      <c r="D1970" s="384">
        <v>854.72</v>
      </c>
      <c r="E1970" s="383" t="s">
        <v>115</v>
      </c>
    </row>
    <row r="1971" spans="1:5" s="11" customFormat="1" ht="48" customHeight="1">
      <c r="A1971" s="381">
        <v>91324</v>
      </c>
      <c r="B1971" s="382" t="s">
        <v>3870</v>
      </c>
      <c r="C1971" s="383" t="s">
        <v>297</v>
      </c>
      <c r="D1971" s="384">
        <v>567.5</v>
      </c>
      <c r="E1971" s="383" t="s">
        <v>115</v>
      </c>
    </row>
    <row r="1972" spans="1:5" s="11" customFormat="1" ht="48" customHeight="1">
      <c r="A1972" s="381">
        <v>91325</v>
      </c>
      <c r="B1972" s="382" t="s">
        <v>3871</v>
      </c>
      <c r="C1972" s="383" t="s">
        <v>297</v>
      </c>
      <c r="D1972" s="384">
        <v>574.04</v>
      </c>
      <c r="E1972" s="383" t="s">
        <v>115</v>
      </c>
    </row>
    <row r="1973" spans="1:5" s="11" customFormat="1" ht="48" customHeight="1">
      <c r="A1973" s="381">
        <v>91326</v>
      </c>
      <c r="B1973" s="382" t="s">
        <v>3872</v>
      </c>
      <c r="C1973" s="383" t="s">
        <v>297</v>
      </c>
      <c r="D1973" s="384">
        <v>621.69000000000005</v>
      </c>
      <c r="E1973" s="383" t="s">
        <v>115</v>
      </c>
    </row>
    <row r="1974" spans="1:5" s="11" customFormat="1" ht="48" customHeight="1">
      <c r="A1974" s="381">
        <v>91327</v>
      </c>
      <c r="B1974" s="382" t="s">
        <v>3873</v>
      </c>
      <c r="C1974" s="383" t="s">
        <v>297</v>
      </c>
      <c r="D1974" s="384">
        <v>658.42</v>
      </c>
      <c r="E1974" s="383" t="s">
        <v>115</v>
      </c>
    </row>
    <row r="1975" spans="1:5" s="11" customFormat="1" ht="48" customHeight="1">
      <c r="A1975" s="381">
        <v>91328</v>
      </c>
      <c r="B1975" s="382" t="s">
        <v>3874</v>
      </c>
      <c r="C1975" s="383" t="s">
        <v>297</v>
      </c>
      <c r="D1975" s="384">
        <v>673.17</v>
      </c>
      <c r="E1975" s="383" t="s">
        <v>115</v>
      </c>
    </row>
    <row r="1976" spans="1:5" s="11" customFormat="1" ht="48" customHeight="1">
      <c r="A1976" s="381">
        <v>91329</v>
      </c>
      <c r="B1976" s="382" t="s">
        <v>3875</v>
      </c>
      <c r="C1976" s="383" t="s">
        <v>297</v>
      </c>
      <c r="D1976" s="384">
        <v>575.44000000000005</v>
      </c>
      <c r="E1976" s="383" t="s">
        <v>115</v>
      </c>
    </row>
    <row r="1977" spans="1:5" s="11" customFormat="1" ht="48" customHeight="1">
      <c r="A1977" s="381">
        <v>91330</v>
      </c>
      <c r="B1977" s="382" t="s">
        <v>3876</v>
      </c>
      <c r="C1977" s="383" t="s">
        <v>297</v>
      </c>
      <c r="D1977" s="384">
        <v>694.57</v>
      </c>
      <c r="E1977" s="383" t="s">
        <v>115</v>
      </c>
    </row>
    <row r="1978" spans="1:5" s="11" customFormat="1" ht="48" customHeight="1">
      <c r="A1978" s="381">
        <v>91331</v>
      </c>
      <c r="B1978" s="382" t="s">
        <v>3877</v>
      </c>
      <c r="C1978" s="383" t="s">
        <v>297</v>
      </c>
      <c r="D1978" s="384">
        <v>596.23</v>
      </c>
      <c r="E1978" s="383" t="s">
        <v>115</v>
      </c>
    </row>
    <row r="1979" spans="1:5" s="11" customFormat="1" ht="48" customHeight="1">
      <c r="A1979" s="381">
        <v>91332</v>
      </c>
      <c r="B1979" s="382" t="s">
        <v>3878</v>
      </c>
      <c r="C1979" s="383" t="s">
        <v>297</v>
      </c>
      <c r="D1979" s="384">
        <v>725.94</v>
      </c>
      <c r="E1979" s="383" t="s">
        <v>115</v>
      </c>
    </row>
    <row r="1980" spans="1:5" s="11" customFormat="1" ht="48" customHeight="1">
      <c r="A1980" s="381">
        <v>91333</v>
      </c>
      <c r="B1980" s="382" t="s">
        <v>3879</v>
      </c>
      <c r="C1980" s="383" t="s">
        <v>297</v>
      </c>
      <c r="D1980" s="384">
        <v>626.98</v>
      </c>
      <c r="E1980" s="383" t="s">
        <v>115</v>
      </c>
    </row>
    <row r="1981" spans="1:5" s="11" customFormat="1" ht="36" customHeight="1">
      <c r="A1981" s="381">
        <v>91334</v>
      </c>
      <c r="B1981" s="382" t="s">
        <v>3880</v>
      </c>
      <c r="C1981" s="383" t="s">
        <v>297</v>
      </c>
      <c r="D1981" s="385">
        <v>1469.06</v>
      </c>
      <c r="E1981" s="383" t="s">
        <v>115</v>
      </c>
    </row>
    <row r="1982" spans="1:5" s="11" customFormat="1" ht="36" customHeight="1">
      <c r="A1982" s="381">
        <v>91335</v>
      </c>
      <c r="B1982" s="382" t="s">
        <v>3881</v>
      </c>
      <c r="C1982" s="383" t="s">
        <v>297</v>
      </c>
      <c r="D1982" s="385">
        <v>1370.1</v>
      </c>
      <c r="E1982" s="383" t="s">
        <v>115</v>
      </c>
    </row>
    <row r="1983" spans="1:5" s="11" customFormat="1" ht="48" customHeight="1">
      <c r="A1983" s="381">
        <v>91336</v>
      </c>
      <c r="B1983" s="382" t="s">
        <v>3882</v>
      </c>
      <c r="C1983" s="383" t="s">
        <v>297</v>
      </c>
      <c r="D1983" s="385">
        <v>1908.54</v>
      </c>
      <c r="E1983" s="383" t="s">
        <v>115</v>
      </c>
    </row>
    <row r="1984" spans="1:5" s="11" customFormat="1" ht="48" customHeight="1">
      <c r="A1984" s="381">
        <v>91337</v>
      </c>
      <c r="B1984" s="382" t="s">
        <v>3883</v>
      </c>
      <c r="C1984" s="383" t="s">
        <v>297</v>
      </c>
      <c r="D1984" s="385">
        <v>1809.58</v>
      </c>
      <c r="E1984" s="383" t="s">
        <v>115</v>
      </c>
    </row>
    <row r="1985" spans="1:5" s="11" customFormat="1" ht="24" customHeight="1">
      <c r="A1985" s="381">
        <v>100659</v>
      </c>
      <c r="B1985" s="382" t="s">
        <v>599</v>
      </c>
      <c r="C1985" s="383" t="s">
        <v>53</v>
      </c>
      <c r="D1985" s="384">
        <v>9.4600000000000009</v>
      </c>
      <c r="E1985" s="383" t="s">
        <v>115</v>
      </c>
    </row>
    <row r="1986" spans="1:5" s="11" customFormat="1" ht="24" customHeight="1">
      <c r="A1986" s="381">
        <v>100660</v>
      </c>
      <c r="B1986" s="382" t="s">
        <v>3884</v>
      </c>
      <c r="C1986" s="383" t="s">
        <v>53</v>
      </c>
      <c r="D1986" s="384">
        <v>6.39</v>
      </c>
      <c r="E1986" s="383" t="s">
        <v>115</v>
      </c>
    </row>
    <row r="1987" spans="1:5" s="11" customFormat="1" ht="36" customHeight="1">
      <c r="A1987" s="381">
        <v>100675</v>
      </c>
      <c r="B1987" s="382" t="s">
        <v>3885</v>
      </c>
      <c r="C1987" s="383" t="s">
        <v>297</v>
      </c>
      <c r="D1987" s="384">
        <v>772.68</v>
      </c>
      <c r="E1987" s="383" t="s">
        <v>115</v>
      </c>
    </row>
    <row r="1988" spans="1:5" s="11" customFormat="1" ht="12" customHeight="1">
      <c r="A1988" s="381">
        <v>100676</v>
      </c>
      <c r="B1988" s="382" t="s">
        <v>3886</v>
      </c>
      <c r="C1988" s="383" t="s">
        <v>297</v>
      </c>
      <c r="D1988" s="384">
        <v>151.99</v>
      </c>
      <c r="E1988" s="383" t="s">
        <v>115</v>
      </c>
    </row>
    <row r="1989" spans="1:5" s="11" customFormat="1" ht="48" customHeight="1">
      <c r="A1989" s="381">
        <v>100678</v>
      </c>
      <c r="B1989" s="382" t="s">
        <v>3887</v>
      </c>
      <c r="C1989" s="383" t="s">
        <v>297</v>
      </c>
      <c r="D1989" s="384">
        <v>824.58</v>
      </c>
      <c r="E1989" s="383" t="s">
        <v>115</v>
      </c>
    </row>
    <row r="1990" spans="1:5" s="11" customFormat="1" ht="48" customHeight="1">
      <c r="A1990" s="381">
        <v>100679</v>
      </c>
      <c r="B1990" s="382" t="s">
        <v>3888</v>
      </c>
      <c r="C1990" s="383" t="s">
        <v>297</v>
      </c>
      <c r="D1990" s="384">
        <v>674.27</v>
      </c>
      <c r="E1990" s="383" t="s">
        <v>115</v>
      </c>
    </row>
    <row r="1991" spans="1:5" s="11" customFormat="1" ht="48" customHeight="1">
      <c r="A1991" s="381">
        <v>100680</v>
      </c>
      <c r="B1991" s="382" t="s">
        <v>3889</v>
      </c>
      <c r="C1991" s="383" t="s">
        <v>297</v>
      </c>
      <c r="D1991" s="384">
        <v>831.73</v>
      </c>
      <c r="E1991" s="383" t="s">
        <v>115</v>
      </c>
    </row>
    <row r="1992" spans="1:5" s="11" customFormat="1" ht="48" customHeight="1">
      <c r="A1992" s="381">
        <v>100681</v>
      </c>
      <c r="B1992" s="382" t="s">
        <v>3890</v>
      </c>
      <c r="C1992" s="383" t="s">
        <v>297</v>
      </c>
      <c r="D1992" s="384">
        <v>853.92</v>
      </c>
      <c r="E1992" s="383" t="s">
        <v>115</v>
      </c>
    </row>
    <row r="1993" spans="1:5" s="11" customFormat="1" ht="48" customHeight="1">
      <c r="A1993" s="381">
        <v>100682</v>
      </c>
      <c r="B1993" s="382" t="s">
        <v>3891</v>
      </c>
      <c r="C1993" s="383" t="s">
        <v>297</v>
      </c>
      <c r="D1993" s="384">
        <v>685.26</v>
      </c>
      <c r="E1993" s="383" t="s">
        <v>115</v>
      </c>
    </row>
    <row r="1994" spans="1:5" s="11" customFormat="1" ht="48" customHeight="1">
      <c r="A1994" s="381">
        <v>100683</v>
      </c>
      <c r="B1994" s="382" t="s">
        <v>3892</v>
      </c>
      <c r="C1994" s="383" t="s">
        <v>297</v>
      </c>
      <c r="D1994" s="384">
        <v>900.41</v>
      </c>
      <c r="E1994" s="383" t="s">
        <v>115</v>
      </c>
    </row>
    <row r="1995" spans="1:5" s="11" customFormat="1" ht="48" customHeight="1">
      <c r="A1995" s="381">
        <v>100684</v>
      </c>
      <c r="B1995" s="382" t="s">
        <v>3893</v>
      </c>
      <c r="C1995" s="383" t="s">
        <v>297</v>
      </c>
      <c r="D1995" s="384">
        <v>725.01</v>
      </c>
      <c r="E1995" s="383" t="s">
        <v>115</v>
      </c>
    </row>
    <row r="1996" spans="1:5" s="11" customFormat="1" ht="48" customHeight="1">
      <c r="A1996" s="381">
        <v>100685</v>
      </c>
      <c r="B1996" s="382" t="s">
        <v>3894</v>
      </c>
      <c r="C1996" s="383" t="s">
        <v>297</v>
      </c>
      <c r="D1996" s="384">
        <v>937.76</v>
      </c>
      <c r="E1996" s="383" t="s">
        <v>115</v>
      </c>
    </row>
    <row r="1997" spans="1:5" s="11" customFormat="1" ht="48" customHeight="1">
      <c r="A1997" s="381">
        <v>100686</v>
      </c>
      <c r="B1997" s="382" t="s">
        <v>3895</v>
      </c>
      <c r="C1997" s="383" t="s">
        <v>297</v>
      </c>
      <c r="D1997" s="384">
        <v>761.74</v>
      </c>
      <c r="E1997" s="383" t="s">
        <v>115</v>
      </c>
    </row>
    <row r="1998" spans="1:5" s="11" customFormat="1" ht="48" customHeight="1">
      <c r="A1998" s="381">
        <v>100687</v>
      </c>
      <c r="B1998" s="382" t="s">
        <v>3896</v>
      </c>
      <c r="C1998" s="383" t="s">
        <v>297</v>
      </c>
      <c r="D1998" s="384">
        <v>832.52</v>
      </c>
      <c r="E1998" s="383" t="s">
        <v>115</v>
      </c>
    </row>
    <row r="1999" spans="1:5" s="11" customFormat="1" ht="48" customHeight="1">
      <c r="A1999" s="381">
        <v>100688</v>
      </c>
      <c r="B1999" s="382" t="s">
        <v>3897</v>
      </c>
      <c r="C1999" s="383" t="s">
        <v>297</v>
      </c>
      <c r="D1999" s="384">
        <v>682.21</v>
      </c>
      <c r="E1999" s="383" t="s">
        <v>115</v>
      </c>
    </row>
    <row r="2000" spans="1:5" s="11" customFormat="1" ht="48" customHeight="1">
      <c r="A2000" s="381">
        <v>100689</v>
      </c>
      <c r="B2000" s="382" t="s">
        <v>3898</v>
      </c>
      <c r="C2000" s="383" t="s">
        <v>297</v>
      </c>
      <c r="D2000" s="384">
        <v>905.7</v>
      </c>
      <c r="E2000" s="383" t="s">
        <v>115</v>
      </c>
    </row>
    <row r="2001" spans="1:5" s="11" customFormat="1" ht="48" customHeight="1">
      <c r="A2001" s="381">
        <v>100690</v>
      </c>
      <c r="B2001" s="382" t="s">
        <v>3899</v>
      </c>
      <c r="C2001" s="383" t="s">
        <v>297</v>
      </c>
      <c r="D2001" s="384">
        <v>730.3</v>
      </c>
      <c r="E2001" s="383" t="s">
        <v>115</v>
      </c>
    </row>
    <row r="2002" spans="1:5" s="11" customFormat="1" ht="36" customHeight="1">
      <c r="A2002" s="381">
        <v>100691</v>
      </c>
      <c r="B2002" s="382" t="s">
        <v>3900</v>
      </c>
      <c r="C2002" s="383" t="s">
        <v>297</v>
      </c>
      <c r="D2002" s="385">
        <v>1648.82</v>
      </c>
      <c r="E2002" s="383" t="s">
        <v>115</v>
      </c>
    </row>
    <row r="2003" spans="1:5" s="11" customFormat="1" ht="36" customHeight="1">
      <c r="A2003" s="381">
        <v>100692</v>
      </c>
      <c r="B2003" s="382" t="s">
        <v>3901</v>
      </c>
      <c r="C2003" s="383" t="s">
        <v>297</v>
      </c>
      <c r="D2003" s="385">
        <v>1473.42</v>
      </c>
      <c r="E2003" s="383" t="s">
        <v>115</v>
      </c>
    </row>
    <row r="2004" spans="1:5" s="11" customFormat="1" ht="48" customHeight="1">
      <c r="A2004" s="381">
        <v>100693</v>
      </c>
      <c r="B2004" s="382" t="s">
        <v>3902</v>
      </c>
      <c r="C2004" s="383" t="s">
        <v>297</v>
      </c>
      <c r="D2004" s="385">
        <v>2088.3000000000002</v>
      </c>
      <c r="E2004" s="383" t="s">
        <v>115</v>
      </c>
    </row>
    <row r="2005" spans="1:5" s="11" customFormat="1" ht="48" customHeight="1">
      <c r="A2005" s="381">
        <v>100694</v>
      </c>
      <c r="B2005" s="382" t="s">
        <v>3903</v>
      </c>
      <c r="C2005" s="383" t="s">
        <v>297</v>
      </c>
      <c r="D2005" s="385">
        <v>1912.9</v>
      </c>
      <c r="E2005" s="383" t="s">
        <v>115</v>
      </c>
    </row>
    <row r="2006" spans="1:5" s="11" customFormat="1" ht="24" customHeight="1">
      <c r="A2006" s="381">
        <v>100695</v>
      </c>
      <c r="B2006" s="382" t="s">
        <v>3904</v>
      </c>
      <c r="C2006" s="383" t="s">
        <v>297</v>
      </c>
      <c r="D2006" s="384">
        <v>41.66</v>
      </c>
      <c r="E2006" s="383" t="s">
        <v>115</v>
      </c>
    </row>
    <row r="2007" spans="1:5" s="11" customFormat="1" ht="24" customHeight="1">
      <c r="A2007" s="381">
        <v>100696</v>
      </c>
      <c r="B2007" s="382" t="s">
        <v>3905</v>
      </c>
      <c r="C2007" s="383" t="s">
        <v>297</v>
      </c>
      <c r="D2007" s="384">
        <v>46.28</v>
      </c>
      <c r="E2007" s="383" t="s">
        <v>115</v>
      </c>
    </row>
    <row r="2008" spans="1:5" s="11" customFormat="1" ht="24" customHeight="1">
      <c r="A2008" s="381">
        <v>100697</v>
      </c>
      <c r="B2008" s="382" t="s">
        <v>3906</v>
      </c>
      <c r="C2008" s="383" t="s">
        <v>297</v>
      </c>
      <c r="D2008" s="384">
        <v>50.92</v>
      </c>
      <c r="E2008" s="383" t="s">
        <v>115</v>
      </c>
    </row>
    <row r="2009" spans="1:5" s="11" customFormat="1" ht="24" customHeight="1">
      <c r="A2009" s="381">
        <v>100698</v>
      </c>
      <c r="B2009" s="382" t="s">
        <v>3907</v>
      </c>
      <c r="C2009" s="383" t="s">
        <v>297</v>
      </c>
      <c r="D2009" s="384">
        <v>55.55</v>
      </c>
      <c r="E2009" s="383" t="s">
        <v>115</v>
      </c>
    </row>
    <row r="2010" spans="1:5" s="11" customFormat="1" ht="24" customHeight="1">
      <c r="A2010" s="381">
        <v>100699</v>
      </c>
      <c r="B2010" s="382" t="s">
        <v>3908</v>
      </c>
      <c r="C2010" s="383" t="s">
        <v>297</v>
      </c>
      <c r="D2010" s="384">
        <v>65.989999999999995</v>
      </c>
      <c r="E2010" s="383" t="s">
        <v>115</v>
      </c>
    </row>
    <row r="2011" spans="1:5" s="11" customFormat="1" ht="24" customHeight="1">
      <c r="A2011" s="381">
        <v>100700</v>
      </c>
      <c r="B2011" s="382" t="s">
        <v>3909</v>
      </c>
      <c r="C2011" s="383" t="s">
        <v>297</v>
      </c>
      <c r="D2011" s="384">
        <v>666.37</v>
      </c>
      <c r="E2011" s="383" t="s">
        <v>115</v>
      </c>
    </row>
    <row r="2012" spans="1:5" s="11" customFormat="1" ht="48" customHeight="1">
      <c r="A2012" s="381">
        <v>100712</v>
      </c>
      <c r="B2012" s="382" t="s">
        <v>3910</v>
      </c>
      <c r="C2012" s="383" t="s">
        <v>297</v>
      </c>
      <c r="D2012" s="384">
        <v>663.07</v>
      </c>
      <c r="E2012" s="383" t="s">
        <v>115</v>
      </c>
    </row>
    <row r="2013" spans="1:5" s="11" customFormat="1" ht="48" customHeight="1">
      <c r="A2013" s="381">
        <v>100665</v>
      </c>
      <c r="B2013" s="382" t="s">
        <v>3911</v>
      </c>
      <c r="C2013" s="383" t="s">
        <v>47</v>
      </c>
      <c r="D2013" s="385">
        <v>1120.19</v>
      </c>
      <c r="E2013" s="383" t="s">
        <v>115</v>
      </c>
    </row>
    <row r="2014" spans="1:5" s="11" customFormat="1" ht="48" customHeight="1">
      <c r="A2014" s="381">
        <v>100666</v>
      </c>
      <c r="B2014" s="382" t="s">
        <v>3912</v>
      </c>
      <c r="C2014" s="383" t="s">
        <v>47</v>
      </c>
      <c r="D2014" s="384">
        <v>879.7</v>
      </c>
      <c r="E2014" s="383" t="s">
        <v>115</v>
      </c>
    </row>
    <row r="2015" spans="1:5" s="11" customFormat="1" ht="48" customHeight="1">
      <c r="A2015" s="381">
        <v>100667</v>
      </c>
      <c r="B2015" s="382" t="s">
        <v>3913</v>
      </c>
      <c r="C2015" s="383" t="s">
        <v>47</v>
      </c>
      <c r="D2015" s="385">
        <v>1460.17</v>
      </c>
      <c r="E2015" s="383" t="s">
        <v>115</v>
      </c>
    </row>
    <row r="2016" spans="1:5" s="11" customFormat="1" ht="36" customHeight="1">
      <c r="A2016" s="381">
        <v>100668</v>
      </c>
      <c r="B2016" s="382" t="s">
        <v>3914</v>
      </c>
      <c r="C2016" s="383" t="s">
        <v>47</v>
      </c>
      <c r="D2016" s="385">
        <v>1733.6</v>
      </c>
      <c r="E2016" s="383" t="s">
        <v>115</v>
      </c>
    </row>
    <row r="2017" spans="1:5" s="11" customFormat="1" ht="36" customHeight="1">
      <c r="A2017" s="381">
        <v>100669</v>
      </c>
      <c r="B2017" s="382" t="s">
        <v>3915</v>
      </c>
      <c r="C2017" s="383" t="s">
        <v>47</v>
      </c>
      <c r="D2017" s="385">
        <v>1023.76</v>
      </c>
      <c r="E2017" s="383" t="s">
        <v>115</v>
      </c>
    </row>
    <row r="2018" spans="1:5" s="11" customFormat="1" ht="48" customHeight="1">
      <c r="A2018" s="381">
        <v>100670</v>
      </c>
      <c r="B2018" s="382" t="s">
        <v>3916</v>
      </c>
      <c r="C2018" s="383" t="s">
        <v>47</v>
      </c>
      <c r="D2018" s="385">
        <v>1397.87</v>
      </c>
      <c r="E2018" s="383" t="s">
        <v>115</v>
      </c>
    </row>
    <row r="2019" spans="1:5" s="11" customFormat="1" ht="48" customHeight="1">
      <c r="A2019" s="381">
        <v>100671</v>
      </c>
      <c r="B2019" s="382" t="s">
        <v>3917</v>
      </c>
      <c r="C2019" s="383" t="s">
        <v>47</v>
      </c>
      <c r="D2019" s="385">
        <v>1743.47</v>
      </c>
      <c r="E2019" s="383" t="s">
        <v>115</v>
      </c>
    </row>
    <row r="2020" spans="1:5" s="11" customFormat="1" ht="48" customHeight="1">
      <c r="A2020" s="381">
        <v>100672</v>
      </c>
      <c r="B2020" s="382" t="s">
        <v>3918</v>
      </c>
      <c r="C2020" s="383" t="s">
        <v>47</v>
      </c>
      <c r="D2020" s="385">
        <v>1112.94</v>
      </c>
      <c r="E2020" s="383" t="s">
        <v>115</v>
      </c>
    </row>
    <row r="2021" spans="1:5" s="11" customFormat="1" ht="12" customHeight="1">
      <c r="A2021" s="381">
        <v>100701</v>
      </c>
      <c r="B2021" s="382" t="s">
        <v>3919</v>
      </c>
      <c r="C2021" s="383" t="s">
        <v>47</v>
      </c>
      <c r="D2021" s="384">
        <v>583.17999999999995</v>
      </c>
      <c r="E2021" s="383" t="s">
        <v>115</v>
      </c>
    </row>
    <row r="2022" spans="1:5" s="11" customFormat="1" ht="36" customHeight="1">
      <c r="A2022" s="381">
        <v>94559</v>
      </c>
      <c r="B2022" s="382" t="s">
        <v>3920</v>
      </c>
      <c r="C2022" s="383" t="s">
        <v>47</v>
      </c>
      <c r="D2022" s="384">
        <v>769.2</v>
      </c>
      <c r="E2022" s="383" t="s">
        <v>115</v>
      </c>
    </row>
    <row r="2023" spans="1:5" s="11" customFormat="1" ht="36" customHeight="1">
      <c r="A2023" s="381">
        <v>94562</v>
      </c>
      <c r="B2023" s="382" t="s">
        <v>3921</v>
      </c>
      <c r="C2023" s="383" t="s">
        <v>47</v>
      </c>
      <c r="D2023" s="384">
        <v>762.82</v>
      </c>
      <c r="E2023" s="383" t="s">
        <v>115</v>
      </c>
    </row>
    <row r="2024" spans="1:5" s="11" customFormat="1" ht="24" customHeight="1">
      <c r="A2024" s="381">
        <v>94587</v>
      </c>
      <c r="B2024" s="382" t="s">
        <v>3922</v>
      </c>
      <c r="C2024" s="383" t="s">
        <v>53</v>
      </c>
      <c r="D2024" s="384">
        <v>65.87</v>
      </c>
      <c r="E2024" s="383" t="s">
        <v>115</v>
      </c>
    </row>
    <row r="2025" spans="1:5" s="11" customFormat="1" ht="24" customHeight="1">
      <c r="A2025" s="381">
        <v>94588</v>
      </c>
      <c r="B2025" s="382" t="s">
        <v>3923</v>
      </c>
      <c r="C2025" s="383" t="s">
        <v>53</v>
      </c>
      <c r="D2025" s="384">
        <v>62.63</v>
      </c>
      <c r="E2025" s="383" t="s">
        <v>115</v>
      </c>
    </row>
    <row r="2026" spans="1:5" s="11" customFormat="1" ht="48" customHeight="1">
      <c r="A2026" s="381">
        <v>99837</v>
      </c>
      <c r="B2026" s="382" t="s">
        <v>3924</v>
      </c>
      <c r="C2026" s="383" t="s">
        <v>53</v>
      </c>
      <c r="D2026" s="384">
        <v>602.54999999999995</v>
      </c>
      <c r="E2026" s="383" t="s">
        <v>115</v>
      </c>
    </row>
    <row r="2027" spans="1:5" s="11" customFormat="1" ht="48" customHeight="1">
      <c r="A2027" s="381">
        <v>99839</v>
      </c>
      <c r="B2027" s="382" t="s">
        <v>3925</v>
      </c>
      <c r="C2027" s="383" t="s">
        <v>53</v>
      </c>
      <c r="D2027" s="384">
        <v>452.09</v>
      </c>
      <c r="E2027" s="383" t="s">
        <v>115</v>
      </c>
    </row>
    <row r="2028" spans="1:5" s="11" customFormat="1" ht="24" customHeight="1">
      <c r="A2028" s="381">
        <v>99841</v>
      </c>
      <c r="B2028" s="382" t="s">
        <v>3926</v>
      </c>
      <c r="C2028" s="383" t="s">
        <v>53</v>
      </c>
      <c r="D2028" s="385">
        <v>1332.51</v>
      </c>
      <c r="E2028" s="383" t="s">
        <v>115</v>
      </c>
    </row>
    <row r="2029" spans="1:5" s="11" customFormat="1" ht="24" customHeight="1">
      <c r="A2029" s="381">
        <v>99855</v>
      </c>
      <c r="B2029" s="382" t="s">
        <v>3927</v>
      </c>
      <c r="C2029" s="383" t="s">
        <v>53</v>
      </c>
      <c r="D2029" s="384">
        <v>110.34</v>
      </c>
      <c r="E2029" s="383" t="s">
        <v>115</v>
      </c>
    </row>
    <row r="2030" spans="1:5" s="11" customFormat="1" ht="12" customHeight="1">
      <c r="A2030" s="381">
        <v>99857</v>
      </c>
      <c r="B2030" s="382" t="s">
        <v>3928</v>
      </c>
      <c r="C2030" s="383" t="s">
        <v>53</v>
      </c>
      <c r="D2030" s="384">
        <v>70.47</v>
      </c>
      <c r="E2030" s="383" t="s">
        <v>115</v>
      </c>
    </row>
    <row r="2031" spans="1:5" s="11" customFormat="1" ht="24" customHeight="1">
      <c r="A2031" s="381">
        <v>99861</v>
      </c>
      <c r="B2031" s="382" t="s">
        <v>3929</v>
      </c>
      <c r="C2031" s="383" t="s">
        <v>47</v>
      </c>
      <c r="D2031" s="384">
        <v>520.78</v>
      </c>
      <c r="E2031" s="383" t="s">
        <v>115</v>
      </c>
    </row>
    <row r="2032" spans="1:5" s="11" customFormat="1" ht="24" customHeight="1">
      <c r="A2032" s="381">
        <v>99862</v>
      </c>
      <c r="B2032" s="382" t="s">
        <v>3930</v>
      </c>
      <c r="C2032" s="383" t="s">
        <v>47</v>
      </c>
      <c r="D2032" s="384">
        <v>458.04</v>
      </c>
      <c r="E2032" s="383" t="s">
        <v>115</v>
      </c>
    </row>
    <row r="2033" spans="1:5" s="11" customFormat="1" ht="12" customHeight="1">
      <c r="A2033" s="381">
        <v>90838</v>
      </c>
      <c r="B2033" s="382" t="s">
        <v>3931</v>
      </c>
      <c r="C2033" s="383" t="s">
        <v>297</v>
      </c>
      <c r="D2033" s="385">
        <v>1449.59</v>
      </c>
      <c r="E2033" s="383" t="s">
        <v>115</v>
      </c>
    </row>
    <row r="2034" spans="1:5" s="11" customFormat="1" ht="24" customHeight="1">
      <c r="A2034" s="381">
        <v>91338</v>
      </c>
      <c r="B2034" s="382" t="s">
        <v>3932</v>
      </c>
      <c r="C2034" s="383" t="s">
        <v>47</v>
      </c>
      <c r="D2034" s="384">
        <v>804.58</v>
      </c>
      <c r="E2034" s="383" t="s">
        <v>115</v>
      </c>
    </row>
    <row r="2035" spans="1:5" s="11" customFormat="1" ht="24" customHeight="1">
      <c r="A2035" s="381">
        <v>91341</v>
      </c>
      <c r="B2035" s="382" t="s">
        <v>3933</v>
      </c>
      <c r="C2035" s="383" t="s">
        <v>47</v>
      </c>
      <c r="D2035" s="384">
        <v>632.47</v>
      </c>
      <c r="E2035" s="383" t="s">
        <v>115</v>
      </c>
    </row>
    <row r="2036" spans="1:5" s="11" customFormat="1" ht="24" customHeight="1">
      <c r="A2036" s="381">
        <v>94805</v>
      </c>
      <c r="B2036" s="382" t="s">
        <v>3934</v>
      </c>
      <c r="C2036" s="383" t="s">
        <v>297</v>
      </c>
      <c r="D2036" s="384">
        <v>783.61</v>
      </c>
      <c r="E2036" s="383" t="s">
        <v>115</v>
      </c>
    </row>
    <row r="2037" spans="1:5" s="11" customFormat="1" ht="24" customHeight="1">
      <c r="A2037" s="381">
        <v>94806</v>
      </c>
      <c r="B2037" s="382" t="s">
        <v>3935</v>
      </c>
      <c r="C2037" s="383" t="s">
        <v>297</v>
      </c>
      <c r="D2037" s="384">
        <v>698.37</v>
      </c>
      <c r="E2037" s="383" t="s">
        <v>115</v>
      </c>
    </row>
    <row r="2038" spans="1:5" s="11" customFormat="1" ht="24" customHeight="1">
      <c r="A2038" s="381">
        <v>94807</v>
      </c>
      <c r="B2038" s="382" t="s">
        <v>3936</v>
      </c>
      <c r="C2038" s="383" t="s">
        <v>297</v>
      </c>
      <c r="D2038" s="384">
        <v>637.08000000000004</v>
      </c>
      <c r="E2038" s="383" t="s">
        <v>115</v>
      </c>
    </row>
    <row r="2039" spans="1:5" s="11" customFormat="1" ht="24" customHeight="1">
      <c r="A2039" s="381">
        <v>100702</v>
      </c>
      <c r="B2039" s="382" t="s">
        <v>3937</v>
      </c>
      <c r="C2039" s="383" t="s">
        <v>47</v>
      </c>
      <c r="D2039" s="384">
        <v>434.62</v>
      </c>
      <c r="E2039" s="383" t="s">
        <v>115</v>
      </c>
    </row>
    <row r="2040" spans="1:5" s="11" customFormat="1" ht="12" customHeight="1">
      <c r="A2040" s="381">
        <v>102188</v>
      </c>
      <c r="B2040" s="382" t="s">
        <v>3938</v>
      </c>
      <c r="C2040" s="383" t="s">
        <v>297</v>
      </c>
      <c r="D2040" s="385">
        <v>1023.26</v>
      </c>
      <c r="E2040" s="383" t="s">
        <v>115</v>
      </c>
    </row>
    <row r="2041" spans="1:5" s="11" customFormat="1" ht="36" customHeight="1">
      <c r="A2041" s="381">
        <v>102189</v>
      </c>
      <c r="B2041" s="382" t="s">
        <v>3939</v>
      </c>
      <c r="C2041" s="383" t="s">
        <v>297</v>
      </c>
      <c r="D2041" s="384">
        <v>238.94</v>
      </c>
      <c r="E2041" s="383" t="s">
        <v>115</v>
      </c>
    </row>
    <row r="2042" spans="1:5" s="11" customFormat="1" ht="12" customHeight="1">
      <c r="A2042" s="381">
        <v>100703</v>
      </c>
      <c r="B2042" s="382" t="s">
        <v>3940</v>
      </c>
      <c r="C2042" s="383" t="s">
        <v>297</v>
      </c>
      <c r="D2042" s="384">
        <v>28.63</v>
      </c>
      <c r="E2042" s="383" t="s">
        <v>115</v>
      </c>
    </row>
    <row r="2043" spans="1:5" s="11" customFormat="1" ht="24" customHeight="1">
      <c r="A2043" s="381">
        <v>100704</v>
      </c>
      <c r="B2043" s="382" t="s">
        <v>3941</v>
      </c>
      <c r="C2043" s="383" t="s">
        <v>297</v>
      </c>
      <c r="D2043" s="384">
        <v>62.58</v>
      </c>
      <c r="E2043" s="383" t="s">
        <v>115</v>
      </c>
    </row>
    <row r="2044" spans="1:5" s="11" customFormat="1" ht="12" customHeight="1">
      <c r="A2044" s="381">
        <v>100705</v>
      </c>
      <c r="B2044" s="382" t="s">
        <v>3942</v>
      </c>
      <c r="C2044" s="383" t="s">
        <v>297</v>
      </c>
      <c r="D2044" s="384">
        <v>68.78</v>
      </c>
      <c r="E2044" s="383" t="s">
        <v>115</v>
      </c>
    </row>
    <row r="2045" spans="1:5" s="11" customFormat="1" ht="12" customHeight="1">
      <c r="A2045" s="381">
        <v>100706</v>
      </c>
      <c r="B2045" s="382" t="s">
        <v>3943</v>
      </c>
      <c r="C2045" s="383" t="s">
        <v>297</v>
      </c>
      <c r="D2045" s="384">
        <v>57.34</v>
      </c>
      <c r="E2045" s="383" t="s">
        <v>115</v>
      </c>
    </row>
    <row r="2046" spans="1:5" s="11" customFormat="1" ht="12" customHeight="1">
      <c r="A2046" s="381">
        <v>100707</v>
      </c>
      <c r="B2046" s="382" t="s">
        <v>3944</v>
      </c>
      <c r="C2046" s="383" t="s">
        <v>297</v>
      </c>
      <c r="D2046" s="384">
        <v>132.33000000000001</v>
      </c>
      <c r="E2046" s="383" t="s">
        <v>115</v>
      </c>
    </row>
    <row r="2047" spans="1:5" s="11" customFormat="1" ht="12" customHeight="1">
      <c r="A2047" s="381">
        <v>100708</v>
      </c>
      <c r="B2047" s="382" t="s">
        <v>3945</v>
      </c>
      <c r="C2047" s="383" t="s">
        <v>297</v>
      </c>
      <c r="D2047" s="384">
        <v>167.45</v>
      </c>
      <c r="E2047" s="383" t="s">
        <v>115</v>
      </c>
    </row>
    <row r="2048" spans="1:5" s="11" customFormat="1" ht="24" customHeight="1">
      <c r="A2048" s="381">
        <v>100709</v>
      </c>
      <c r="B2048" s="382" t="s">
        <v>3946</v>
      </c>
      <c r="C2048" s="383" t="s">
        <v>297</v>
      </c>
      <c r="D2048" s="384">
        <v>31.21</v>
      </c>
      <c r="E2048" s="383" t="s">
        <v>115</v>
      </c>
    </row>
    <row r="2049" spans="1:5" s="11" customFormat="1" ht="12" customHeight="1">
      <c r="A2049" s="381">
        <v>100710</v>
      </c>
      <c r="B2049" s="382" t="s">
        <v>3947</v>
      </c>
      <c r="C2049" s="383" t="s">
        <v>297</v>
      </c>
      <c r="D2049" s="384">
        <v>74.069999999999993</v>
      </c>
      <c r="E2049" s="383" t="s">
        <v>115</v>
      </c>
    </row>
    <row r="2050" spans="1:5" s="11" customFormat="1" ht="24" customHeight="1">
      <c r="A2050" s="381">
        <v>102151</v>
      </c>
      <c r="B2050" s="382" t="s">
        <v>3948</v>
      </c>
      <c r="C2050" s="383" t="s">
        <v>47</v>
      </c>
      <c r="D2050" s="384">
        <v>193.44</v>
      </c>
      <c r="E2050" s="383" t="s">
        <v>115</v>
      </c>
    </row>
    <row r="2051" spans="1:5" s="11" customFormat="1" ht="24" customHeight="1">
      <c r="A2051" s="381">
        <v>102152</v>
      </c>
      <c r="B2051" s="382" t="s">
        <v>3949</v>
      </c>
      <c r="C2051" s="383" t="s">
        <v>47</v>
      </c>
      <c r="D2051" s="384">
        <v>246.02</v>
      </c>
      <c r="E2051" s="383" t="s">
        <v>115</v>
      </c>
    </row>
    <row r="2052" spans="1:5" s="11" customFormat="1" ht="24" customHeight="1">
      <c r="A2052" s="381">
        <v>102153</v>
      </c>
      <c r="B2052" s="382" t="s">
        <v>3950</v>
      </c>
      <c r="C2052" s="383" t="s">
        <v>47</v>
      </c>
      <c r="D2052" s="384">
        <v>316.14</v>
      </c>
      <c r="E2052" s="383" t="s">
        <v>115</v>
      </c>
    </row>
    <row r="2053" spans="1:5" s="11" customFormat="1" ht="24" customHeight="1">
      <c r="A2053" s="381">
        <v>102154</v>
      </c>
      <c r="B2053" s="382" t="s">
        <v>3951</v>
      </c>
      <c r="C2053" s="383" t="s">
        <v>47</v>
      </c>
      <c r="D2053" s="384">
        <v>274.2</v>
      </c>
      <c r="E2053" s="383" t="s">
        <v>115</v>
      </c>
    </row>
    <row r="2054" spans="1:5" s="11" customFormat="1" ht="24" customHeight="1">
      <c r="A2054" s="381">
        <v>102155</v>
      </c>
      <c r="B2054" s="382" t="s">
        <v>3952</v>
      </c>
      <c r="C2054" s="383" t="s">
        <v>47</v>
      </c>
      <c r="D2054" s="384">
        <v>331.54</v>
      </c>
      <c r="E2054" s="383" t="s">
        <v>115</v>
      </c>
    </row>
    <row r="2055" spans="1:5" s="11" customFormat="1" ht="24" customHeight="1">
      <c r="A2055" s="381">
        <v>102156</v>
      </c>
      <c r="B2055" s="382" t="s">
        <v>3953</v>
      </c>
      <c r="C2055" s="383" t="s">
        <v>47</v>
      </c>
      <c r="D2055" s="384">
        <v>320.13</v>
      </c>
      <c r="E2055" s="383" t="s">
        <v>115</v>
      </c>
    </row>
    <row r="2056" spans="1:5" s="11" customFormat="1" ht="24" customHeight="1">
      <c r="A2056" s="381">
        <v>102157</v>
      </c>
      <c r="B2056" s="382" t="s">
        <v>3954</v>
      </c>
      <c r="C2056" s="383" t="s">
        <v>47</v>
      </c>
      <c r="D2056" s="384">
        <v>442.83</v>
      </c>
      <c r="E2056" s="383" t="s">
        <v>115</v>
      </c>
    </row>
    <row r="2057" spans="1:5" s="11" customFormat="1" ht="24" customHeight="1">
      <c r="A2057" s="381">
        <v>102158</v>
      </c>
      <c r="B2057" s="382" t="s">
        <v>3955</v>
      </c>
      <c r="C2057" s="383" t="s">
        <v>47</v>
      </c>
      <c r="D2057" s="384">
        <v>451.13</v>
      </c>
      <c r="E2057" s="383" t="s">
        <v>115</v>
      </c>
    </row>
    <row r="2058" spans="1:5" s="11" customFormat="1" ht="24" customHeight="1">
      <c r="A2058" s="381">
        <v>102159</v>
      </c>
      <c r="B2058" s="382" t="s">
        <v>3956</v>
      </c>
      <c r="C2058" s="383" t="s">
        <v>47</v>
      </c>
      <c r="D2058" s="384">
        <v>540.22</v>
      </c>
      <c r="E2058" s="383" t="s">
        <v>115</v>
      </c>
    </row>
    <row r="2059" spans="1:5" s="11" customFormat="1" ht="24" customHeight="1">
      <c r="A2059" s="381">
        <v>102160</v>
      </c>
      <c r="B2059" s="382" t="s">
        <v>3957</v>
      </c>
      <c r="C2059" s="383" t="s">
        <v>47</v>
      </c>
      <c r="D2059" s="384">
        <v>210.96</v>
      </c>
      <c r="E2059" s="383" t="s">
        <v>115</v>
      </c>
    </row>
    <row r="2060" spans="1:5" s="11" customFormat="1" ht="24" customHeight="1">
      <c r="A2060" s="381">
        <v>102161</v>
      </c>
      <c r="B2060" s="382" t="s">
        <v>3958</v>
      </c>
      <c r="C2060" s="383" t="s">
        <v>47</v>
      </c>
      <c r="D2060" s="384">
        <v>280.61</v>
      </c>
      <c r="E2060" s="383" t="s">
        <v>115</v>
      </c>
    </row>
    <row r="2061" spans="1:5" s="11" customFormat="1" ht="24" customHeight="1">
      <c r="A2061" s="381">
        <v>102162</v>
      </c>
      <c r="B2061" s="382" t="s">
        <v>3959</v>
      </c>
      <c r="C2061" s="383" t="s">
        <v>47</v>
      </c>
      <c r="D2061" s="384">
        <v>333.19</v>
      </c>
      <c r="E2061" s="383" t="s">
        <v>115</v>
      </c>
    </row>
    <row r="2062" spans="1:5" s="11" customFormat="1" ht="24" customHeight="1">
      <c r="A2062" s="381">
        <v>102163</v>
      </c>
      <c r="B2062" s="382" t="s">
        <v>3960</v>
      </c>
      <c r="C2062" s="383" t="s">
        <v>47</v>
      </c>
      <c r="D2062" s="384">
        <v>403.31</v>
      </c>
      <c r="E2062" s="383" t="s">
        <v>115</v>
      </c>
    </row>
    <row r="2063" spans="1:5" s="11" customFormat="1" ht="24" customHeight="1">
      <c r="A2063" s="381">
        <v>102164</v>
      </c>
      <c r="B2063" s="382" t="s">
        <v>3961</v>
      </c>
      <c r="C2063" s="383" t="s">
        <v>47</v>
      </c>
      <c r="D2063" s="384">
        <v>345.35</v>
      </c>
      <c r="E2063" s="383" t="s">
        <v>115</v>
      </c>
    </row>
    <row r="2064" spans="1:5" s="11" customFormat="1" ht="24" customHeight="1">
      <c r="A2064" s="381">
        <v>102165</v>
      </c>
      <c r="B2064" s="382" t="s">
        <v>3962</v>
      </c>
      <c r="C2064" s="383" t="s">
        <v>47</v>
      </c>
      <c r="D2064" s="384">
        <v>402.69</v>
      </c>
      <c r="E2064" s="383" t="s">
        <v>115</v>
      </c>
    </row>
    <row r="2065" spans="1:5" s="11" customFormat="1" ht="24" customHeight="1">
      <c r="A2065" s="381">
        <v>102166</v>
      </c>
      <c r="B2065" s="382" t="s">
        <v>3963</v>
      </c>
      <c r="C2065" s="383" t="s">
        <v>47</v>
      </c>
      <c r="D2065" s="384">
        <v>375.22</v>
      </c>
      <c r="E2065" s="383" t="s">
        <v>115</v>
      </c>
    </row>
    <row r="2066" spans="1:5" s="11" customFormat="1" ht="24" customHeight="1">
      <c r="A2066" s="381">
        <v>102167</v>
      </c>
      <c r="B2066" s="382" t="s">
        <v>3964</v>
      </c>
      <c r="C2066" s="383" t="s">
        <v>47</v>
      </c>
      <c r="D2066" s="384">
        <v>497.92</v>
      </c>
      <c r="E2066" s="383" t="s">
        <v>115</v>
      </c>
    </row>
    <row r="2067" spans="1:5" s="11" customFormat="1" ht="24" customHeight="1">
      <c r="A2067" s="381">
        <v>102168</v>
      </c>
      <c r="B2067" s="382" t="s">
        <v>3965</v>
      </c>
      <c r="C2067" s="383" t="s">
        <v>47</v>
      </c>
      <c r="D2067" s="384">
        <v>491.97</v>
      </c>
      <c r="E2067" s="383" t="s">
        <v>115</v>
      </c>
    </row>
    <row r="2068" spans="1:5" s="11" customFormat="1" ht="24" customHeight="1">
      <c r="A2068" s="381">
        <v>102169</v>
      </c>
      <c r="B2068" s="382" t="s">
        <v>3966</v>
      </c>
      <c r="C2068" s="383" t="s">
        <v>47</v>
      </c>
      <c r="D2068" s="384">
        <v>575.77</v>
      </c>
      <c r="E2068" s="383" t="s">
        <v>115</v>
      </c>
    </row>
    <row r="2069" spans="1:5" s="11" customFormat="1" ht="24" customHeight="1">
      <c r="A2069" s="381">
        <v>102170</v>
      </c>
      <c r="B2069" s="382" t="s">
        <v>3967</v>
      </c>
      <c r="C2069" s="383" t="s">
        <v>47</v>
      </c>
      <c r="D2069" s="384">
        <v>298.13</v>
      </c>
      <c r="E2069" s="383" t="s">
        <v>115</v>
      </c>
    </row>
    <row r="2070" spans="1:5" s="11" customFormat="1" ht="24" customHeight="1">
      <c r="A2070" s="381">
        <v>102171</v>
      </c>
      <c r="B2070" s="382" t="s">
        <v>3968</v>
      </c>
      <c r="C2070" s="383" t="s">
        <v>47</v>
      </c>
      <c r="D2070" s="384">
        <v>625.80999999999995</v>
      </c>
      <c r="E2070" s="383" t="s">
        <v>115</v>
      </c>
    </row>
    <row r="2071" spans="1:5" s="11" customFormat="1" ht="24" customHeight="1">
      <c r="A2071" s="381">
        <v>102172</v>
      </c>
      <c r="B2071" s="382" t="s">
        <v>3969</v>
      </c>
      <c r="C2071" s="383" t="s">
        <v>47</v>
      </c>
      <c r="D2071" s="384">
        <v>620.62</v>
      </c>
      <c r="E2071" s="383" t="s">
        <v>115</v>
      </c>
    </row>
    <row r="2072" spans="1:5" s="11" customFormat="1" ht="24" customHeight="1">
      <c r="A2072" s="381">
        <v>102176</v>
      </c>
      <c r="B2072" s="382" t="s">
        <v>3970</v>
      </c>
      <c r="C2072" s="383" t="s">
        <v>47</v>
      </c>
      <c r="D2072" s="385">
        <v>1142.3</v>
      </c>
      <c r="E2072" s="383" t="s">
        <v>115</v>
      </c>
    </row>
    <row r="2073" spans="1:5" s="11" customFormat="1" ht="24" customHeight="1">
      <c r="A2073" s="381">
        <v>102177</v>
      </c>
      <c r="B2073" s="382" t="s">
        <v>3971</v>
      </c>
      <c r="C2073" s="383" t="s">
        <v>47</v>
      </c>
      <c r="D2073" s="385">
        <v>2398.58</v>
      </c>
      <c r="E2073" s="383" t="s">
        <v>115</v>
      </c>
    </row>
    <row r="2074" spans="1:5" s="11" customFormat="1" ht="24" customHeight="1">
      <c r="A2074" s="381">
        <v>102178</v>
      </c>
      <c r="B2074" s="382" t="s">
        <v>3972</v>
      </c>
      <c r="C2074" s="383" t="s">
        <v>47</v>
      </c>
      <c r="D2074" s="385">
        <v>2772.31</v>
      </c>
      <c r="E2074" s="383" t="s">
        <v>115</v>
      </c>
    </row>
    <row r="2075" spans="1:5" s="11" customFormat="1" ht="24" customHeight="1">
      <c r="A2075" s="381">
        <v>102179</v>
      </c>
      <c r="B2075" s="382" t="s">
        <v>3973</v>
      </c>
      <c r="C2075" s="383" t="s">
        <v>47</v>
      </c>
      <c r="D2075" s="384">
        <v>289.57</v>
      </c>
      <c r="E2075" s="383" t="s">
        <v>115</v>
      </c>
    </row>
    <row r="2076" spans="1:5" s="11" customFormat="1" ht="24" customHeight="1">
      <c r="A2076" s="381">
        <v>102180</v>
      </c>
      <c r="B2076" s="382" t="s">
        <v>3974</v>
      </c>
      <c r="C2076" s="383" t="s">
        <v>47</v>
      </c>
      <c r="D2076" s="384">
        <v>335.35</v>
      </c>
      <c r="E2076" s="383" t="s">
        <v>115</v>
      </c>
    </row>
    <row r="2077" spans="1:5" s="11" customFormat="1" ht="24" customHeight="1">
      <c r="A2077" s="381">
        <v>102181</v>
      </c>
      <c r="B2077" s="382" t="s">
        <v>3975</v>
      </c>
      <c r="C2077" s="383" t="s">
        <v>47</v>
      </c>
      <c r="D2077" s="384">
        <v>398.07</v>
      </c>
      <c r="E2077" s="383" t="s">
        <v>115</v>
      </c>
    </row>
    <row r="2078" spans="1:5" s="11" customFormat="1" ht="24" customHeight="1">
      <c r="A2078" s="381">
        <v>102182</v>
      </c>
      <c r="B2078" s="382" t="s">
        <v>3976</v>
      </c>
      <c r="C2078" s="383" t="s">
        <v>297</v>
      </c>
      <c r="D2078" s="384">
        <v>869.12</v>
      </c>
      <c r="E2078" s="383" t="s">
        <v>115</v>
      </c>
    </row>
    <row r="2079" spans="1:5" s="11" customFormat="1" ht="24" customHeight="1">
      <c r="A2079" s="381">
        <v>102183</v>
      </c>
      <c r="B2079" s="382" t="s">
        <v>3977</v>
      </c>
      <c r="C2079" s="383" t="s">
        <v>297</v>
      </c>
      <c r="D2079" s="385">
        <v>1745.84</v>
      </c>
      <c r="E2079" s="383" t="s">
        <v>115</v>
      </c>
    </row>
    <row r="2080" spans="1:5" s="11" customFormat="1" ht="24" customHeight="1">
      <c r="A2080" s="381">
        <v>102184</v>
      </c>
      <c r="B2080" s="382" t="s">
        <v>3978</v>
      </c>
      <c r="C2080" s="383" t="s">
        <v>297</v>
      </c>
      <c r="D2080" s="385">
        <v>1878.27</v>
      </c>
      <c r="E2080" s="383" t="s">
        <v>115</v>
      </c>
    </row>
    <row r="2081" spans="1:5" s="11" customFormat="1" ht="24" customHeight="1">
      <c r="A2081" s="381">
        <v>102185</v>
      </c>
      <c r="B2081" s="382" t="s">
        <v>3979</v>
      </c>
      <c r="C2081" s="383" t="s">
        <v>297</v>
      </c>
      <c r="D2081" s="385">
        <v>3763.92</v>
      </c>
      <c r="E2081" s="383" t="s">
        <v>115</v>
      </c>
    </row>
    <row r="2082" spans="1:5" s="11" customFormat="1" ht="12" customHeight="1">
      <c r="A2082" s="381">
        <v>102190</v>
      </c>
      <c r="B2082" s="382" t="s">
        <v>3980</v>
      </c>
      <c r="C2082" s="383" t="s">
        <v>47</v>
      </c>
      <c r="D2082" s="384">
        <v>11.67</v>
      </c>
      <c r="E2082" s="383" t="s">
        <v>115</v>
      </c>
    </row>
    <row r="2083" spans="1:5" s="11" customFormat="1" ht="24" customHeight="1">
      <c r="A2083" s="381">
        <v>102191</v>
      </c>
      <c r="B2083" s="382" t="s">
        <v>3981</v>
      </c>
      <c r="C2083" s="383" t="s">
        <v>47</v>
      </c>
      <c r="D2083" s="384">
        <v>14.18</v>
      </c>
      <c r="E2083" s="383" t="s">
        <v>115</v>
      </c>
    </row>
    <row r="2084" spans="1:5" s="11" customFormat="1" ht="12" customHeight="1">
      <c r="A2084" s="381">
        <v>102192</v>
      </c>
      <c r="B2084" s="382" t="s">
        <v>3982</v>
      </c>
      <c r="C2084" s="383" t="s">
        <v>47</v>
      </c>
      <c r="D2084" s="384">
        <v>10.130000000000001</v>
      </c>
      <c r="E2084" s="383" t="s">
        <v>115</v>
      </c>
    </row>
    <row r="2085" spans="1:5" s="11" customFormat="1" ht="36" customHeight="1">
      <c r="A2085" s="381">
        <v>94569</v>
      </c>
      <c r="B2085" s="382" t="s">
        <v>3983</v>
      </c>
      <c r="C2085" s="383" t="s">
        <v>47</v>
      </c>
      <c r="D2085" s="384">
        <v>674.46</v>
      </c>
      <c r="E2085" s="383" t="s">
        <v>115</v>
      </c>
    </row>
    <row r="2086" spans="1:5" s="11" customFormat="1" ht="36" customHeight="1">
      <c r="A2086" s="381">
        <v>94570</v>
      </c>
      <c r="B2086" s="382" t="s">
        <v>3984</v>
      </c>
      <c r="C2086" s="383" t="s">
        <v>47</v>
      </c>
      <c r="D2086" s="384">
        <v>353.45</v>
      </c>
      <c r="E2086" s="383" t="s">
        <v>115</v>
      </c>
    </row>
    <row r="2087" spans="1:5" s="11" customFormat="1" ht="36" customHeight="1">
      <c r="A2087" s="381">
        <v>94572</v>
      </c>
      <c r="B2087" s="382" t="s">
        <v>3985</v>
      </c>
      <c r="C2087" s="383" t="s">
        <v>47</v>
      </c>
      <c r="D2087" s="384">
        <v>502.84</v>
      </c>
      <c r="E2087" s="383" t="s">
        <v>115</v>
      </c>
    </row>
    <row r="2088" spans="1:5" s="11" customFormat="1" ht="36" customHeight="1">
      <c r="A2088" s="381">
        <v>94573</v>
      </c>
      <c r="B2088" s="382" t="s">
        <v>3986</v>
      </c>
      <c r="C2088" s="383" t="s">
        <v>47</v>
      </c>
      <c r="D2088" s="384">
        <v>404.68</v>
      </c>
      <c r="E2088" s="383" t="s">
        <v>115</v>
      </c>
    </row>
    <row r="2089" spans="1:5" s="11" customFormat="1" ht="48" customHeight="1">
      <c r="A2089" s="381">
        <v>94580</v>
      </c>
      <c r="B2089" s="382" t="s">
        <v>3987</v>
      </c>
      <c r="C2089" s="383" t="s">
        <v>47</v>
      </c>
      <c r="D2089" s="384">
        <v>556.05999999999995</v>
      </c>
      <c r="E2089" s="383" t="s">
        <v>115</v>
      </c>
    </row>
    <row r="2090" spans="1:5" s="11" customFormat="1" ht="24" customHeight="1">
      <c r="A2090" s="381">
        <v>94589</v>
      </c>
      <c r="B2090" s="382" t="s">
        <v>3988</v>
      </c>
      <c r="C2090" s="383" t="s">
        <v>53</v>
      </c>
      <c r="D2090" s="384">
        <v>17.73</v>
      </c>
      <c r="E2090" s="383" t="s">
        <v>115</v>
      </c>
    </row>
    <row r="2091" spans="1:5" s="11" customFormat="1" ht="24" customHeight="1">
      <c r="A2091" s="381">
        <v>94590</v>
      </c>
      <c r="B2091" s="382" t="s">
        <v>3989</v>
      </c>
      <c r="C2091" s="383" t="s">
        <v>53</v>
      </c>
      <c r="D2091" s="384">
        <v>17.54</v>
      </c>
      <c r="E2091" s="383" t="s">
        <v>115</v>
      </c>
    </row>
    <row r="2092" spans="1:5" s="11" customFormat="1" ht="36" customHeight="1">
      <c r="A2092" s="381">
        <v>100674</v>
      </c>
      <c r="B2092" s="382" t="s">
        <v>3990</v>
      </c>
      <c r="C2092" s="383" t="s">
        <v>47</v>
      </c>
      <c r="D2092" s="384">
        <v>735.7</v>
      </c>
      <c r="E2092" s="383" t="s">
        <v>115</v>
      </c>
    </row>
    <row r="2093" spans="1:5" s="11" customFormat="1" ht="36" customHeight="1">
      <c r="A2093" s="381">
        <v>101096</v>
      </c>
      <c r="B2093" s="382" t="s">
        <v>3991</v>
      </c>
      <c r="C2093" s="383" t="s">
        <v>235</v>
      </c>
      <c r="D2093" s="385">
        <v>1072.25</v>
      </c>
      <c r="E2093" s="383" t="s">
        <v>153</v>
      </c>
    </row>
    <row r="2094" spans="1:5" s="11" customFormat="1" ht="36" customHeight="1">
      <c r="A2094" s="381">
        <v>101097</v>
      </c>
      <c r="B2094" s="382" t="s">
        <v>3992</v>
      </c>
      <c r="C2094" s="383" t="s">
        <v>235</v>
      </c>
      <c r="D2094" s="385">
        <v>1029.4100000000001</v>
      </c>
      <c r="E2094" s="383" t="s">
        <v>153</v>
      </c>
    </row>
    <row r="2095" spans="1:5" s="11" customFormat="1" ht="36" customHeight="1">
      <c r="A2095" s="381">
        <v>101098</v>
      </c>
      <c r="B2095" s="382" t="s">
        <v>3993</v>
      </c>
      <c r="C2095" s="383" t="s">
        <v>235</v>
      </c>
      <c r="D2095" s="384">
        <v>979</v>
      </c>
      <c r="E2095" s="383" t="s">
        <v>153</v>
      </c>
    </row>
    <row r="2096" spans="1:5" s="11" customFormat="1" ht="36" customHeight="1">
      <c r="A2096" s="381">
        <v>101099</v>
      </c>
      <c r="B2096" s="382" t="s">
        <v>3994</v>
      </c>
      <c r="C2096" s="383" t="s">
        <v>235</v>
      </c>
      <c r="D2096" s="384">
        <v>906.3</v>
      </c>
      <c r="E2096" s="383" t="s">
        <v>153</v>
      </c>
    </row>
    <row r="2097" spans="1:5" s="11" customFormat="1" ht="36" customHeight="1">
      <c r="A2097" s="381">
        <v>101100</v>
      </c>
      <c r="B2097" s="382" t="s">
        <v>3995</v>
      </c>
      <c r="C2097" s="383" t="s">
        <v>235</v>
      </c>
      <c r="D2097" s="384">
        <v>911.92</v>
      </c>
      <c r="E2097" s="383" t="s">
        <v>153</v>
      </c>
    </row>
    <row r="2098" spans="1:5" s="11" customFormat="1" ht="36" customHeight="1">
      <c r="A2098" s="381">
        <v>101101</v>
      </c>
      <c r="B2098" s="382" t="s">
        <v>3996</v>
      </c>
      <c r="C2098" s="383" t="s">
        <v>235</v>
      </c>
      <c r="D2098" s="384">
        <v>892.96</v>
      </c>
      <c r="E2098" s="383" t="s">
        <v>153</v>
      </c>
    </row>
    <row r="2099" spans="1:5" s="11" customFormat="1" ht="36" customHeight="1">
      <c r="A2099" s="381">
        <v>101102</v>
      </c>
      <c r="B2099" s="382" t="s">
        <v>3997</v>
      </c>
      <c r="C2099" s="383" t="s">
        <v>235</v>
      </c>
      <c r="D2099" s="384">
        <v>875.75</v>
      </c>
      <c r="E2099" s="383" t="s">
        <v>153</v>
      </c>
    </row>
    <row r="2100" spans="1:5" s="11" customFormat="1" ht="36" customHeight="1">
      <c r="A2100" s="381">
        <v>101103</v>
      </c>
      <c r="B2100" s="382" t="s">
        <v>3998</v>
      </c>
      <c r="C2100" s="383" t="s">
        <v>235</v>
      </c>
      <c r="D2100" s="384">
        <v>824.6</v>
      </c>
      <c r="E2100" s="383" t="s">
        <v>153</v>
      </c>
    </row>
    <row r="2101" spans="1:5" s="11" customFormat="1" ht="36" customHeight="1">
      <c r="A2101" s="381">
        <v>101104</v>
      </c>
      <c r="B2101" s="382" t="s">
        <v>3999</v>
      </c>
      <c r="C2101" s="383" t="s">
        <v>235</v>
      </c>
      <c r="D2101" s="385">
        <v>1046.6099999999999</v>
      </c>
      <c r="E2101" s="383" t="s">
        <v>153</v>
      </c>
    </row>
    <row r="2102" spans="1:5" s="11" customFormat="1" ht="36" customHeight="1">
      <c r="A2102" s="381">
        <v>101105</v>
      </c>
      <c r="B2102" s="382" t="s">
        <v>4000</v>
      </c>
      <c r="C2102" s="383" t="s">
        <v>235</v>
      </c>
      <c r="D2102" s="385">
        <v>1004.32</v>
      </c>
      <c r="E2102" s="383" t="s">
        <v>153</v>
      </c>
    </row>
    <row r="2103" spans="1:5" s="11" customFormat="1" ht="36" customHeight="1">
      <c r="A2103" s="381">
        <v>101106</v>
      </c>
      <c r="B2103" s="382" t="s">
        <v>4001</v>
      </c>
      <c r="C2103" s="383" t="s">
        <v>235</v>
      </c>
      <c r="D2103" s="384">
        <v>955.03</v>
      </c>
      <c r="E2103" s="383" t="s">
        <v>153</v>
      </c>
    </row>
    <row r="2104" spans="1:5" s="11" customFormat="1" ht="36" customHeight="1">
      <c r="A2104" s="381">
        <v>101107</v>
      </c>
      <c r="B2104" s="382" t="s">
        <v>4002</v>
      </c>
      <c r="C2104" s="383" t="s">
        <v>235</v>
      </c>
      <c r="D2104" s="384">
        <v>883.44</v>
      </c>
      <c r="E2104" s="383" t="s">
        <v>153</v>
      </c>
    </row>
    <row r="2105" spans="1:5" s="11" customFormat="1" ht="36" customHeight="1">
      <c r="A2105" s="381">
        <v>101108</v>
      </c>
      <c r="B2105" s="382" t="s">
        <v>4003</v>
      </c>
      <c r="C2105" s="383" t="s">
        <v>235</v>
      </c>
      <c r="D2105" s="384">
        <v>881.85</v>
      </c>
      <c r="E2105" s="383" t="s">
        <v>153</v>
      </c>
    </row>
    <row r="2106" spans="1:5" s="11" customFormat="1" ht="36" customHeight="1">
      <c r="A2106" s="381">
        <v>101109</v>
      </c>
      <c r="B2106" s="382" t="s">
        <v>4004</v>
      </c>
      <c r="C2106" s="383" t="s">
        <v>235</v>
      </c>
      <c r="D2106" s="384">
        <v>863.67</v>
      </c>
      <c r="E2106" s="383" t="s">
        <v>153</v>
      </c>
    </row>
    <row r="2107" spans="1:5" s="11" customFormat="1" ht="36" customHeight="1">
      <c r="A2107" s="381">
        <v>101110</v>
      </c>
      <c r="B2107" s="382" t="s">
        <v>4005</v>
      </c>
      <c r="C2107" s="383" t="s">
        <v>235</v>
      </c>
      <c r="D2107" s="384">
        <v>848.08</v>
      </c>
      <c r="E2107" s="383" t="s">
        <v>153</v>
      </c>
    </row>
    <row r="2108" spans="1:5" s="11" customFormat="1" ht="36" customHeight="1">
      <c r="A2108" s="381">
        <v>101111</v>
      </c>
      <c r="B2108" s="382" t="s">
        <v>4006</v>
      </c>
      <c r="C2108" s="383" t="s">
        <v>235</v>
      </c>
      <c r="D2108" s="384">
        <v>798.55</v>
      </c>
      <c r="E2108" s="383" t="s">
        <v>153</v>
      </c>
    </row>
    <row r="2109" spans="1:5" s="11" customFormat="1" ht="24" customHeight="1">
      <c r="A2109" s="381">
        <v>101112</v>
      </c>
      <c r="B2109" s="382" t="s">
        <v>4007</v>
      </c>
      <c r="C2109" s="383" t="s">
        <v>235</v>
      </c>
      <c r="D2109" s="384">
        <v>790.52</v>
      </c>
      <c r="E2109" s="383" t="s">
        <v>153</v>
      </c>
    </row>
    <row r="2110" spans="1:5" s="11" customFormat="1" ht="24" customHeight="1">
      <c r="A2110" s="381">
        <v>101113</v>
      </c>
      <c r="B2110" s="382" t="s">
        <v>4008</v>
      </c>
      <c r="C2110" s="383" t="s">
        <v>235</v>
      </c>
      <c r="D2110" s="384">
        <v>767.55</v>
      </c>
      <c r="E2110" s="383" t="s">
        <v>153</v>
      </c>
    </row>
    <row r="2111" spans="1:5" s="11" customFormat="1" ht="24" customHeight="1">
      <c r="A2111" s="381">
        <v>95601</v>
      </c>
      <c r="B2111" s="382" t="s">
        <v>4009</v>
      </c>
      <c r="C2111" s="383" t="s">
        <v>297</v>
      </c>
      <c r="D2111" s="384">
        <v>10.98</v>
      </c>
      <c r="E2111" s="383" t="s">
        <v>153</v>
      </c>
    </row>
    <row r="2112" spans="1:5" s="11" customFormat="1" ht="24" customHeight="1">
      <c r="A2112" s="381">
        <v>95602</v>
      </c>
      <c r="B2112" s="382" t="s">
        <v>4010</v>
      </c>
      <c r="C2112" s="383" t="s">
        <v>297</v>
      </c>
      <c r="D2112" s="384">
        <v>17.57</v>
      </c>
      <c r="E2112" s="383" t="s">
        <v>153</v>
      </c>
    </row>
    <row r="2113" spans="1:5" s="11" customFormat="1" ht="24" customHeight="1">
      <c r="A2113" s="381">
        <v>95603</v>
      </c>
      <c r="B2113" s="382" t="s">
        <v>4011</v>
      </c>
      <c r="C2113" s="383" t="s">
        <v>297</v>
      </c>
      <c r="D2113" s="384">
        <v>30</v>
      </c>
      <c r="E2113" s="383" t="s">
        <v>153</v>
      </c>
    </row>
    <row r="2114" spans="1:5" s="11" customFormat="1" ht="24" customHeight="1">
      <c r="A2114" s="381">
        <v>95604</v>
      </c>
      <c r="B2114" s="382" t="s">
        <v>4012</v>
      </c>
      <c r="C2114" s="383" t="s">
        <v>297</v>
      </c>
      <c r="D2114" s="384">
        <v>46.55</v>
      </c>
      <c r="E2114" s="383" t="s">
        <v>153</v>
      </c>
    </row>
    <row r="2115" spans="1:5" s="11" customFormat="1" ht="24" customHeight="1">
      <c r="A2115" s="381">
        <v>95605</v>
      </c>
      <c r="B2115" s="382" t="s">
        <v>4013</v>
      </c>
      <c r="C2115" s="383" t="s">
        <v>297</v>
      </c>
      <c r="D2115" s="384">
        <v>85.48</v>
      </c>
      <c r="E2115" s="383" t="s">
        <v>153</v>
      </c>
    </row>
    <row r="2116" spans="1:5" s="11" customFormat="1" ht="24" customHeight="1">
      <c r="A2116" s="381">
        <v>95607</v>
      </c>
      <c r="B2116" s="382" t="s">
        <v>4014</v>
      </c>
      <c r="C2116" s="383" t="s">
        <v>297</v>
      </c>
      <c r="D2116" s="384">
        <v>11</v>
      </c>
      <c r="E2116" s="383" t="s">
        <v>153</v>
      </c>
    </row>
    <row r="2117" spans="1:5" s="11" customFormat="1" ht="24" customHeight="1">
      <c r="A2117" s="381">
        <v>95608</v>
      </c>
      <c r="B2117" s="382" t="s">
        <v>4015</v>
      </c>
      <c r="C2117" s="383" t="s">
        <v>297</v>
      </c>
      <c r="D2117" s="384">
        <v>15.95</v>
      </c>
      <c r="E2117" s="383" t="s">
        <v>153</v>
      </c>
    </row>
    <row r="2118" spans="1:5" s="11" customFormat="1" ht="24" customHeight="1">
      <c r="A2118" s="381">
        <v>95609</v>
      </c>
      <c r="B2118" s="382" t="s">
        <v>4016</v>
      </c>
      <c r="C2118" s="383" t="s">
        <v>297</v>
      </c>
      <c r="D2118" s="384">
        <v>20.23</v>
      </c>
      <c r="E2118" s="383" t="s">
        <v>153</v>
      </c>
    </row>
    <row r="2119" spans="1:5" s="11" customFormat="1" ht="36" customHeight="1">
      <c r="A2119" s="381">
        <v>100651</v>
      </c>
      <c r="B2119" s="382" t="s">
        <v>4017</v>
      </c>
      <c r="C2119" s="383" t="s">
        <v>53</v>
      </c>
      <c r="D2119" s="384">
        <v>129</v>
      </c>
      <c r="E2119" s="383" t="s">
        <v>153</v>
      </c>
    </row>
    <row r="2120" spans="1:5" s="11" customFormat="1" ht="36" customHeight="1">
      <c r="A2120" s="381">
        <v>100652</v>
      </c>
      <c r="B2120" s="382" t="s">
        <v>4018</v>
      </c>
      <c r="C2120" s="383" t="s">
        <v>53</v>
      </c>
      <c r="D2120" s="384">
        <v>245.52</v>
      </c>
      <c r="E2120" s="383" t="s">
        <v>153</v>
      </c>
    </row>
    <row r="2121" spans="1:5" s="11" customFormat="1" ht="36" customHeight="1">
      <c r="A2121" s="381">
        <v>100653</v>
      </c>
      <c r="B2121" s="382" t="s">
        <v>4019</v>
      </c>
      <c r="C2121" s="383" t="s">
        <v>53</v>
      </c>
      <c r="D2121" s="384">
        <v>408.64</v>
      </c>
      <c r="E2121" s="383" t="s">
        <v>153</v>
      </c>
    </row>
    <row r="2122" spans="1:5" s="11" customFormat="1" ht="36" customHeight="1">
      <c r="A2122" s="381">
        <v>100654</v>
      </c>
      <c r="B2122" s="382" t="s">
        <v>4020</v>
      </c>
      <c r="C2122" s="383" t="s">
        <v>53</v>
      </c>
      <c r="D2122" s="384">
        <v>556.20000000000005</v>
      </c>
      <c r="E2122" s="383" t="s">
        <v>153</v>
      </c>
    </row>
    <row r="2123" spans="1:5" s="11" customFormat="1" ht="36" customHeight="1">
      <c r="A2123" s="381">
        <v>100655</v>
      </c>
      <c r="B2123" s="382" t="s">
        <v>4021</v>
      </c>
      <c r="C2123" s="383" t="s">
        <v>53</v>
      </c>
      <c r="D2123" s="384">
        <v>644.41</v>
      </c>
      <c r="E2123" s="383" t="s">
        <v>153</v>
      </c>
    </row>
    <row r="2124" spans="1:5" s="11" customFormat="1" ht="24" customHeight="1">
      <c r="A2124" s="381">
        <v>100656</v>
      </c>
      <c r="B2124" s="382" t="s">
        <v>4022</v>
      </c>
      <c r="C2124" s="383" t="s">
        <v>53</v>
      </c>
      <c r="D2124" s="384">
        <v>101.49</v>
      </c>
      <c r="E2124" s="383" t="s">
        <v>153</v>
      </c>
    </row>
    <row r="2125" spans="1:5" s="11" customFormat="1" ht="24" customHeight="1">
      <c r="A2125" s="381">
        <v>100657</v>
      </c>
      <c r="B2125" s="382" t="s">
        <v>4023</v>
      </c>
      <c r="C2125" s="383" t="s">
        <v>53</v>
      </c>
      <c r="D2125" s="384">
        <v>131.69</v>
      </c>
      <c r="E2125" s="383" t="s">
        <v>153</v>
      </c>
    </row>
    <row r="2126" spans="1:5" s="11" customFormat="1" ht="36" customHeight="1">
      <c r="A2126" s="381">
        <v>100658</v>
      </c>
      <c r="B2126" s="382" t="s">
        <v>4024</v>
      </c>
      <c r="C2126" s="383" t="s">
        <v>53</v>
      </c>
      <c r="D2126" s="384">
        <v>306.23</v>
      </c>
      <c r="E2126" s="383" t="s">
        <v>153</v>
      </c>
    </row>
    <row r="2127" spans="1:5" s="11" customFormat="1" ht="24" customHeight="1">
      <c r="A2127" s="381">
        <v>100889</v>
      </c>
      <c r="B2127" s="382" t="s">
        <v>4025</v>
      </c>
      <c r="C2127" s="383" t="s">
        <v>476</v>
      </c>
      <c r="D2127" s="384">
        <v>16.37</v>
      </c>
      <c r="E2127" s="383" t="s">
        <v>153</v>
      </c>
    </row>
    <row r="2128" spans="1:5" s="11" customFormat="1" ht="24" customHeight="1">
      <c r="A2128" s="381">
        <v>100890</v>
      </c>
      <c r="B2128" s="382" t="s">
        <v>4026</v>
      </c>
      <c r="C2128" s="383" t="s">
        <v>476</v>
      </c>
      <c r="D2128" s="384">
        <v>16.22</v>
      </c>
      <c r="E2128" s="383" t="s">
        <v>153</v>
      </c>
    </row>
    <row r="2129" spans="1:5" s="11" customFormat="1" ht="24" customHeight="1">
      <c r="A2129" s="381">
        <v>100892</v>
      </c>
      <c r="B2129" s="382" t="s">
        <v>4027</v>
      </c>
      <c r="C2129" s="383" t="s">
        <v>476</v>
      </c>
      <c r="D2129" s="384">
        <v>15.4</v>
      </c>
      <c r="E2129" s="383" t="s">
        <v>153</v>
      </c>
    </row>
    <row r="2130" spans="1:5" s="11" customFormat="1" ht="24" customHeight="1">
      <c r="A2130" s="381">
        <v>100893</v>
      </c>
      <c r="B2130" s="382" t="s">
        <v>4028</v>
      </c>
      <c r="C2130" s="383" t="s">
        <v>476</v>
      </c>
      <c r="D2130" s="384">
        <v>15.28</v>
      </c>
      <c r="E2130" s="383" t="s">
        <v>153</v>
      </c>
    </row>
    <row r="2131" spans="1:5" s="11" customFormat="1" ht="24" customHeight="1">
      <c r="A2131" s="381">
        <v>100894</v>
      </c>
      <c r="B2131" s="382" t="s">
        <v>4029</v>
      </c>
      <c r="C2131" s="383" t="s">
        <v>476</v>
      </c>
      <c r="D2131" s="384">
        <v>15.18</v>
      </c>
      <c r="E2131" s="383" t="s">
        <v>153</v>
      </c>
    </row>
    <row r="2132" spans="1:5" s="11" customFormat="1" ht="36" customHeight="1">
      <c r="A2132" s="381">
        <v>100896</v>
      </c>
      <c r="B2132" s="382" t="s">
        <v>4030</v>
      </c>
      <c r="C2132" s="383" t="s">
        <v>53</v>
      </c>
      <c r="D2132" s="384">
        <v>56.94</v>
      </c>
      <c r="E2132" s="383" t="s">
        <v>153</v>
      </c>
    </row>
    <row r="2133" spans="1:5" s="11" customFormat="1" ht="36" customHeight="1">
      <c r="A2133" s="381">
        <v>100897</v>
      </c>
      <c r="B2133" s="382" t="s">
        <v>4031</v>
      </c>
      <c r="C2133" s="383" t="s">
        <v>53</v>
      </c>
      <c r="D2133" s="384">
        <v>111.09</v>
      </c>
      <c r="E2133" s="383" t="s">
        <v>153</v>
      </c>
    </row>
    <row r="2134" spans="1:5" s="11" customFormat="1" ht="36" customHeight="1">
      <c r="A2134" s="381">
        <v>100898</v>
      </c>
      <c r="B2134" s="382" t="s">
        <v>4032</v>
      </c>
      <c r="C2134" s="383" t="s">
        <v>53</v>
      </c>
      <c r="D2134" s="384">
        <v>214.35</v>
      </c>
      <c r="E2134" s="383" t="s">
        <v>153</v>
      </c>
    </row>
    <row r="2135" spans="1:5" s="11" customFormat="1" ht="36" customHeight="1">
      <c r="A2135" s="381">
        <v>100899</v>
      </c>
      <c r="B2135" s="382" t="s">
        <v>4033</v>
      </c>
      <c r="C2135" s="383" t="s">
        <v>53</v>
      </c>
      <c r="D2135" s="384">
        <v>73.36</v>
      </c>
      <c r="E2135" s="383" t="s">
        <v>153</v>
      </c>
    </row>
    <row r="2136" spans="1:5" s="11" customFormat="1" ht="36" customHeight="1">
      <c r="A2136" s="381">
        <v>100900</v>
      </c>
      <c r="B2136" s="382" t="s">
        <v>4034</v>
      </c>
      <c r="C2136" s="383" t="s">
        <v>53</v>
      </c>
      <c r="D2136" s="384">
        <v>244.66</v>
      </c>
      <c r="E2136" s="383" t="s">
        <v>153</v>
      </c>
    </row>
    <row r="2137" spans="1:5" s="11" customFormat="1" ht="24" customHeight="1">
      <c r="A2137" s="381">
        <v>101173</v>
      </c>
      <c r="B2137" s="382" t="s">
        <v>4035</v>
      </c>
      <c r="C2137" s="383" t="s">
        <v>53</v>
      </c>
      <c r="D2137" s="384">
        <v>52.46</v>
      </c>
      <c r="E2137" s="383" t="s">
        <v>153</v>
      </c>
    </row>
    <row r="2138" spans="1:5" s="11" customFormat="1" ht="24" customHeight="1">
      <c r="A2138" s="381">
        <v>101174</v>
      </c>
      <c r="B2138" s="382" t="s">
        <v>4036</v>
      </c>
      <c r="C2138" s="383" t="s">
        <v>53</v>
      </c>
      <c r="D2138" s="384">
        <v>71.61</v>
      </c>
      <c r="E2138" s="383" t="s">
        <v>153</v>
      </c>
    </row>
    <row r="2139" spans="1:5" s="11" customFormat="1" ht="24" customHeight="1">
      <c r="A2139" s="381">
        <v>101175</v>
      </c>
      <c r="B2139" s="382" t="s">
        <v>4037</v>
      </c>
      <c r="C2139" s="383" t="s">
        <v>53</v>
      </c>
      <c r="D2139" s="384">
        <v>97.95</v>
      </c>
      <c r="E2139" s="383" t="s">
        <v>153</v>
      </c>
    </row>
    <row r="2140" spans="1:5" s="11" customFormat="1" ht="24" customHeight="1">
      <c r="A2140" s="381">
        <v>101176</v>
      </c>
      <c r="B2140" s="382" t="s">
        <v>4038</v>
      </c>
      <c r="C2140" s="383" t="s">
        <v>53</v>
      </c>
      <c r="D2140" s="384">
        <v>126.67</v>
      </c>
      <c r="E2140" s="383" t="s">
        <v>153</v>
      </c>
    </row>
    <row r="2141" spans="1:5" s="11" customFormat="1" ht="24" customHeight="1">
      <c r="A2141" s="381">
        <v>102521</v>
      </c>
      <c r="B2141" s="382" t="s">
        <v>4039</v>
      </c>
      <c r="C2141" s="383" t="s">
        <v>297</v>
      </c>
      <c r="D2141" s="384">
        <v>70.52</v>
      </c>
      <c r="E2141" s="383" t="s">
        <v>153</v>
      </c>
    </row>
    <row r="2142" spans="1:5" s="11" customFormat="1" ht="24" customHeight="1">
      <c r="A2142" s="381">
        <v>102522</v>
      </c>
      <c r="B2142" s="382" t="s">
        <v>4040</v>
      </c>
      <c r="C2142" s="383" t="s">
        <v>297</v>
      </c>
      <c r="D2142" s="384">
        <v>103.46</v>
      </c>
      <c r="E2142" s="383" t="s">
        <v>153</v>
      </c>
    </row>
    <row r="2143" spans="1:5" s="11" customFormat="1" ht="24" customHeight="1">
      <c r="A2143" s="381">
        <v>102523</v>
      </c>
      <c r="B2143" s="382" t="s">
        <v>4041</v>
      </c>
      <c r="C2143" s="383" t="s">
        <v>297</v>
      </c>
      <c r="D2143" s="384">
        <v>136.4</v>
      </c>
      <c r="E2143" s="383" t="s">
        <v>153</v>
      </c>
    </row>
    <row r="2144" spans="1:5" s="11" customFormat="1" ht="24" customHeight="1">
      <c r="A2144" s="381">
        <v>95240</v>
      </c>
      <c r="B2144" s="382" t="s">
        <v>4042</v>
      </c>
      <c r="C2144" s="383" t="s">
        <v>47</v>
      </c>
      <c r="D2144" s="384">
        <v>15.61</v>
      </c>
      <c r="E2144" s="383" t="s">
        <v>153</v>
      </c>
    </row>
    <row r="2145" spans="1:5" s="11" customFormat="1" ht="24" customHeight="1">
      <c r="A2145" s="381">
        <v>95241</v>
      </c>
      <c r="B2145" s="382" t="s">
        <v>4043</v>
      </c>
      <c r="C2145" s="383" t="s">
        <v>47</v>
      </c>
      <c r="D2145" s="384">
        <v>26.03</v>
      </c>
      <c r="E2145" s="383" t="s">
        <v>153</v>
      </c>
    </row>
    <row r="2146" spans="1:5" s="11" customFormat="1" ht="24" customHeight="1">
      <c r="A2146" s="381">
        <v>96616</v>
      </c>
      <c r="B2146" s="382" t="s">
        <v>4044</v>
      </c>
      <c r="C2146" s="383" t="s">
        <v>235</v>
      </c>
      <c r="D2146" s="384">
        <v>538.64</v>
      </c>
      <c r="E2146" s="383" t="s">
        <v>153</v>
      </c>
    </row>
    <row r="2147" spans="1:5" s="11" customFormat="1" ht="24" customHeight="1">
      <c r="A2147" s="381">
        <v>96617</v>
      </c>
      <c r="B2147" s="382" t="s">
        <v>4045</v>
      </c>
      <c r="C2147" s="383" t="s">
        <v>47</v>
      </c>
      <c r="D2147" s="384">
        <v>16.14</v>
      </c>
      <c r="E2147" s="383" t="s">
        <v>153</v>
      </c>
    </row>
    <row r="2148" spans="1:5" s="11" customFormat="1" ht="24" customHeight="1">
      <c r="A2148" s="381">
        <v>96619</v>
      </c>
      <c r="B2148" s="382" t="s">
        <v>4046</v>
      </c>
      <c r="C2148" s="383" t="s">
        <v>47</v>
      </c>
      <c r="D2148" s="384">
        <v>26.92</v>
      </c>
      <c r="E2148" s="383" t="s">
        <v>153</v>
      </c>
    </row>
    <row r="2149" spans="1:5" s="11" customFormat="1" ht="24" customHeight="1">
      <c r="A2149" s="381">
        <v>96620</v>
      </c>
      <c r="B2149" s="382" t="s">
        <v>4047</v>
      </c>
      <c r="C2149" s="383" t="s">
        <v>235</v>
      </c>
      <c r="D2149" s="384">
        <v>520.95000000000005</v>
      </c>
      <c r="E2149" s="383" t="s">
        <v>153</v>
      </c>
    </row>
    <row r="2150" spans="1:5" s="11" customFormat="1" ht="24" customHeight="1">
      <c r="A2150" s="381">
        <v>96621</v>
      </c>
      <c r="B2150" s="382" t="s">
        <v>4048</v>
      </c>
      <c r="C2150" s="383" t="s">
        <v>235</v>
      </c>
      <c r="D2150" s="384">
        <v>165.49</v>
      </c>
      <c r="E2150" s="383" t="s">
        <v>153</v>
      </c>
    </row>
    <row r="2151" spans="1:5" s="11" customFormat="1" ht="24" customHeight="1">
      <c r="A2151" s="381">
        <v>96622</v>
      </c>
      <c r="B2151" s="382" t="s">
        <v>4049</v>
      </c>
      <c r="C2151" s="383" t="s">
        <v>235</v>
      </c>
      <c r="D2151" s="384">
        <v>113.39</v>
      </c>
      <c r="E2151" s="383" t="s">
        <v>153</v>
      </c>
    </row>
    <row r="2152" spans="1:5" s="11" customFormat="1" ht="24" customHeight="1">
      <c r="A2152" s="381">
        <v>96623</v>
      </c>
      <c r="B2152" s="382" t="s">
        <v>4050</v>
      </c>
      <c r="C2152" s="383" t="s">
        <v>235</v>
      </c>
      <c r="D2152" s="384">
        <v>153.38999999999999</v>
      </c>
      <c r="E2152" s="383" t="s">
        <v>153</v>
      </c>
    </row>
    <row r="2153" spans="1:5" s="11" customFormat="1" ht="24" customHeight="1">
      <c r="A2153" s="381">
        <v>96624</v>
      </c>
      <c r="B2153" s="382" t="s">
        <v>4051</v>
      </c>
      <c r="C2153" s="383" t="s">
        <v>235</v>
      </c>
      <c r="D2153" s="384">
        <v>109.12</v>
      </c>
      <c r="E2153" s="383" t="s">
        <v>153</v>
      </c>
    </row>
    <row r="2154" spans="1:5" s="11" customFormat="1" ht="12" customHeight="1">
      <c r="A2154" s="381">
        <v>97082</v>
      </c>
      <c r="B2154" s="382" t="s">
        <v>4052</v>
      </c>
      <c r="C2154" s="383" t="s">
        <v>235</v>
      </c>
      <c r="D2154" s="384">
        <v>42.02</v>
      </c>
      <c r="E2154" s="383" t="s">
        <v>153</v>
      </c>
    </row>
    <row r="2155" spans="1:5" s="11" customFormat="1" ht="24" customHeight="1">
      <c r="A2155" s="381">
        <v>97083</v>
      </c>
      <c r="B2155" s="382" t="s">
        <v>4053</v>
      </c>
      <c r="C2155" s="383" t="s">
        <v>47</v>
      </c>
      <c r="D2155" s="384">
        <v>2.3199999999999998</v>
      </c>
      <c r="E2155" s="383" t="s">
        <v>153</v>
      </c>
    </row>
    <row r="2156" spans="1:5" s="11" customFormat="1" ht="24" customHeight="1">
      <c r="A2156" s="381">
        <v>97084</v>
      </c>
      <c r="B2156" s="382" t="s">
        <v>4054</v>
      </c>
      <c r="C2156" s="383" t="s">
        <v>47</v>
      </c>
      <c r="D2156" s="384">
        <v>0.48</v>
      </c>
      <c r="E2156" s="383" t="s">
        <v>153</v>
      </c>
    </row>
    <row r="2157" spans="1:5" s="11" customFormat="1" ht="24" customHeight="1">
      <c r="A2157" s="381">
        <v>97086</v>
      </c>
      <c r="B2157" s="382" t="s">
        <v>4055</v>
      </c>
      <c r="C2157" s="383" t="s">
        <v>47</v>
      </c>
      <c r="D2157" s="384">
        <v>102.17</v>
      </c>
      <c r="E2157" s="383" t="s">
        <v>153</v>
      </c>
    </row>
    <row r="2158" spans="1:5" s="11" customFormat="1" ht="24" customHeight="1">
      <c r="A2158" s="381">
        <v>97087</v>
      </c>
      <c r="B2158" s="382" t="s">
        <v>4056</v>
      </c>
      <c r="C2158" s="383" t="s">
        <v>47</v>
      </c>
      <c r="D2158" s="384">
        <v>3.21</v>
      </c>
      <c r="E2158" s="383" t="s">
        <v>153</v>
      </c>
    </row>
    <row r="2159" spans="1:5" s="11" customFormat="1" ht="24" customHeight="1">
      <c r="A2159" s="381">
        <v>97088</v>
      </c>
      <c r="B2159" s="382" t="s">
        <v>4057</v>
      </c>
      <c r="C2159" s="383" t="s">
        <v>476</v>
      </c>
      <c r="D2159" s="384">
        <v>21.42</v>
      </c>
      <c r="E2159" s="383" t="s">
        <v>153</v>
      </c>
    </row>
    <row r="2160" spans="1:5" s="11" customFormat="1" ht="24" customHeight="1">
      <c r="A2160" s="381">
        <v>97089</v>
      </c>
      <c r="B2160" s="382" t="s">
        <v>4058</v>
      </c>
      <c r="C2160" s="383" t="s">
        <v>476</v>
      </c>
      <c r="D2160" s="384">
        <v>19.61</v>
      </c>
      <c r="E2160" s="383" t="s">
        <v>153</v>
      </c>
    </row>
    <row r="2161" spans="1:5" s="11" customFormat="1" ht="24" customHeight="1">
      <c r="A2161" s="381">
        <v>97090</v>
      </c>
      <c r="B2161" s="382" t="s">
        <v>4059</v>
      </c>
      <c r="C2161" s="383" t="s">
        <v>476</v>
      </c>
      <c r="D2161" s="384">
        <v>19.32</v>
      </c>
      <c r="E2161" s="383" t="s">
        <v>153</v>
      </c>
    </row>
    <row r="2162" spans="1:5" s="11" customFormat="1" ht="24" customHeight="1">
      <c r="A2162" s="381">
        <v>97091</v>
      </c>
      <c r="B2162" s="382" t="s">
        <v>4060</v>
      </c>
      <c r="C2162" s="383" t="s">
        <v>476</v>
      </c>
      <c r="D2162" s="384">
        <v>18.77</v>
      </c>
      <c r="E2162" s="383" t="s">
        <v>153</v>
      </c>
    </row>
    <row r="2163" spans="1:5" s="11" customFormat="1" ht="24" customHeight="1">
      <c r="A2163" s="381">
        <v>97092</v>
      </c>
      <c r="B2163" s="382" t="s">
        <v>4061</v>
      </c>
      <c r="C2163" s="383" t="s">
        <v>476</v>
      </c>
      <c r="D2163" s="384">
        <v>18.21</v>
      </c>
      <c r="E2163" s="383" t="s">
        <v>153</v>
      </c>
    </row>
    <row r="2164" spans="1:5" s="11" customFormat="1" ht="24" customHeight="1">
      <c r="A2164" s="381">
        <v>97093</v>
      </c>
      <c r="B2164" s="382" t="s">
        <v>4062</v>
      </c>
      <c r="C2164" s="383" t="s">
        <v>476</v>
      </c>
      <c r="D2164" s="384">
        <v>17.13</v>
      </c>
      <c r="E2164" s="383" t="s">
        <v>153</v>
      </c>
    </row>
    <row r="2165" spans="1:5" s="11" customFormat="1" ht="24" customHeight="1">
      <c r="A2165" s="381">
        <v>97096</v>
      </c>
      <c r="B2165" s="382" t="s">
        <v>4063</v>
      </c>
      <c r="C2165" s="383" t="s">
        <v>235</v>
      </c>
      <c r="D2165" s="384">
        <v>558.39</v>
      </c>
      <c r="E2165" s="383" t="s">
        <v>153</v>
      </c>
    </row>
    <row r="2166" spans="1:5" s="11" customFormat="1" ht="24" customHeight="1">
      <c r="A2166" s="381">
        <v>97097</v>
      </c>
      <c r="B2166" s="382" t="s">
        <v>4064</v>
      </c>
      <c r="C2166" s="383" t="s">
        <v>47</v>
      </c>
      <c r="D2166" s="384">
        <v>45.69</v>
      </c>
      <c r="E2166" s="383" t="s">
        <v>153</v>
      </c>
    </row>
    <row r="2167" spans="1:5" s="11" customFormat="1" ht="24" customHeight="1">
      <c r="A2167" s="381">
        <v>97101</v>
      </c>
      <c r="B2167" s="382" t="s">
        <v>4065</v>
      </c>
      <c r="C2167" s="383" t="s">
        <v>47</v>
      </c>
      <c r="D2167" s="384">
        <v>172.82</v>
      </c>
      <c r="E2167" s="383" t="s">
        <v>153</v>
      </c>
    </row>
    <row r="2168" spans="1:5" s="11" customFormat="1" ht="24" customHeight="1">
      <c r="A2168" s="381">
        <v>97102</v>
      </c>
      <c r="B2168" s="382" t="s">
        <v>4066</v>
      </c>
      <c r="C2168" s="383" t="s">
        <v>47</v>
      </c>
      <c r="D2168" s="384">
        <v>217.19</v>
      </c>
      <c r="E2168" s="383" t="s">
        <v>153</v>
      </c>
    </row>
    <row r="2169" spans="1:5" s="11" customFormat="1" ht="24" customHeight="1">
      <c r="A2169" s="381">
        <v>97103</v>
      </c>
      <c r="B2169" s="382" t="s">
        <v>4067</v>
      </c>
      <c r="C2169" s="383" t="s">
        <v>47</v>
      </c>
      <c r="D2169" s="384">
        <v>256.76</v>
      </c>
      <c r="E2169" s="383" t="s">
        <v>153</v>
      </c>
    </row>
    <row r="2170" spans="1:5" s="11" customFormat="1" ht="24" customHeight="1">
      <c r="A2170" s="381">
        <v>100322</v>
      </c>
      <c r="B2170" s="382" t="s">
        <v>4068</v>
      </c>
      <c r="C2170" s="383" t="s">
        <v>235</v>
      </c>
      <c r="D2170" s="384">
        <v>104.03</v>
      </c>
      <c r="E2170" s="383" t="s">
        <v>153</v>
      </c>
    </row>
    <row r="2171" spans="1:5" s="11" customFormat="1" ht="24" customHeight="1">
      <c r="A2171" s="381">
        <v>100323</v>
      </c>
      <c r="B2171" s="382" t="s">
        <v>4069</v>
      </c>
      <c r="C2171" s="383" t="s">
        <v>235</v>
      </c>
      <c r="D2171" s="384">
        <v>101</v>
      </c>
      <c r="E2171" s="383" t="s">
        <v>153</v>
      </c>
    </row>
    <row r="2172" spans="1:5" s="11" customFormat="1" ht="24" customHeight="1">
      <c r="A2172" s="381">
        <v>100324</v>
      </c>
      <c r="B2172" s="382" t="s">
        <v>4070</v>
      </c>
      <c r="C2172" s="383" t="s">
        <v>235</v>
      </c>
      <c r="D2172" s="384">
        <v>108.89</v>
      </c>
      <c r="E2172" s="383" t="s">
        <v>153</v>
      </c>
    </row>
    <row r="2173" spans="1:5" s="11" customFormat="1" ht="24" customHeight="1">
      <c r="A2173" s="381">
        <v>103072</v>
      </c>
      <c r="B2173" s="382" t="s">
        <v>4071</v>
      </c>
      <c r="C2173" s="383" t="s">
        <v>47</v>
      </c>
      <c r="D2173" s="384">
        <v>305.38</v>
      </c>
      <c r="E2173" s="383" t="s">
        <v>153</v>
      </c>
    </row>
    <row r="2174" spans="1:5" s="11" customFormat="1" ht="24" customHeight="1">
      <c r="A2174" s="381">
        <v>103073</v>
      </c>
      <c r="B2174" s="382" t="s">
        <v>4072</v>
      </c>
      <c r="C2174" s="383" t="s">
        <v>47</v>
      </c>
      <c r="D2174" s="384">
        <v>375.56</v>
      </c>
      <c r="E2174" s="383" t="s">
        <v>153</v>
      </c>
    </row>
    <row r="2175" spans="1:5" s="11" customFormat="1" ht="24" customHeight="1">
      <c r="A2175" s="381">
        <v>103074</v>
      </c>
      <c r="B2175" s="382" t="s">
        <v>4073</v>
      </c>
      <c r="C2175" s="383" t="s">
        <v>47</v>
      </c>
      <c r="D2175" s="384">
        <v>167.03</v>
      </c>
      <c r="E2175" s="383" t="s">
        <v>153</v>
      </c>
    </row>
    <row r="2176" spans="1:5" s="11" customFormat="1" ht="24" customHeight="1">
      <c r="A2176" s="381">
        <v>103075</v>
      </c>
      <c r="B2176" s="382" t="s">
        <v>4074</v>
      </c>
      <c r="C2176" s="383" t="s">
        <v>47</v>
      </c>
      <c r="D2176" s="384">
        <v>212.72</v>
      </c>
      <c r="E2176" s="383" t="s">
        <v>153</v>
      </c>
    </row>
    <row r="2177" spans="1:5" s="11" customFormat="1" ht="24" customHeight="1">
      <c r="A2177" s="381">
        <v>103076</v>
      </c>
      <c r="B2177" s="382" t="s">
        <v>4075</v>
      </c>
      <c r="C2177" s="383" t="s">
        <v>47</v>
      </c>
      <c r="D2177" s="384">
        <v>151.03</v>
      </c>
      <c r="E2177" s="383" t="s">
        <v>153</v>
      </c>
    </row>
    <row r="2178" spans="1:5" s="11" customFormat="1" ht="24" customHeight="1">
      <c r="A2178" s="381">
        <v>103077</v>
      </c>
      <c r="B2178" s="382" t="s">
        <v>4076</v>
      </c>
      <c r="C2178" s="383" t="s">
        <v>47</v>
      </c>
      <c r="D2178" s="384">
        <v>195.4</v>
      </c>
      <c r="E2178" s="383" t="s">
        <v>153</v>
      </c>
    </row>
    <row r="2179" spans="1:5" s="11" customFormat="1" ht="24" customHeight="1">
      <c r="A2179" s="381">
        <v>103078</v>
      </c>
      <c r="B2179" s="382" t="s">
        <v>4077</v>
      </c>
      <c r="C2179" s="383" t="s">
        <v>47</v>
      </c>
      <c r="D2179" s="384">
        <v>234.97</v>
      </c>
      <c r="E2179" s="383" t="s">
        <v>153</v>
      </c>
    </row>
    <row r="2180" spans="1:5" s="11" customFormat="1" ht="24" customHeight="1">
      <c r="A2180" s="381">
        <v>103079</v>
      </c>
      <c r="B2180" s="382" t="s">
        <v>4078</v>
      </c>
      <c r="C2180" s="383" t="s">
        <v>47</v>
      </c>
      <c r="D2180" s="384">
        <v>283.58999999999997</v>
      </c>
      <c r="E2180" s="383" t="s">
        <v>153</v>
      </c>
    </row>
    <row r="2181" spans="1:5" s="11" customFormat="1" ht="24" customHeight="1">
      <c r="A2181" s="381">
        <v>103080</v>
      </c>
      <c r="B2181" s="382" t="s">
        <v>4079</v>
      </c>
      <c r="C2181" s="383" t="s">
        <v>47</v>
      </c>
      <c r="D2181" s="384">
        <v>353.77</v>
      </c>
      <c r="E2181" s="383" t="s">
        <v>153</v>
      </c>
    </row>
    <row r="2182" spans="1:5" s="11" customFormat="1" ht="24" customHeight="1">
      <c r="A2182" s="381">
        <v>92263</v>
      </c>
      <c r="B2182" s="382" t="s">
        <v>777</v>
      </c>
      <c r="C2182" s="383" t="s">
        <v>47</v>
      </c>
      <c r="D2182" s="384">
        <v>185.16</v>
      </c>
      <c r="E2182" s="383" t="s">
        <v>153</v>
      </c>
    </row>
    <row r="2183" spans="1:5" s="11" customFormat="1" ht="24" customHeight="1">
      <c r="A2183" s="381">
        <v>92264</v>
      </c>
      <c r="B2183" s="382" t="s">
        <v>4080</v>
      </c>
      <c r="C2183" s="383" t="s">
        <v>47</v>
      </c>
      <c r="D2183" s="384">
        <v>246.49</v>
      </c>
      <c r="E2183" s="383" t="s">
        <v>153</v>
      </c>
    </row>
    <row r="2184" spans="1:5" s="11" customFormat="1" ht="24" customHeight="1">
      <c r="A2184" s="381">
        <v>92265</v>
      </c>
      <c r="B2184" s="382" t="s">
        <v>795</v>
      </c>
      <c r="C2184" s="383" t="s">
        <v>47</v>
      </c>
      <c r="D2184" s="384">
        <v>132.78</v>
      </c>
      <c r="E2184" s="383" t="s">
        <v>153</v>
      </c>
    </row>
    <row r="2185" spans="1:5" s="11" customFormat="1" ht="24" customHeight="1">
      <c r="A2185" s="381">
        <v>92266</v>
      </c>
      <c r="B2185" s="382" t="s">
        <v>4081</v>
      </c>
      <c r="C2185" s="383" t="s">
        <v>47</v>
      </c>
      <c r="D2185" s="384">
        <v>185.39</v>
      </c>
      <c r="E2185" s="383" t="s">
        <v>153</v>
      </c>
    </row>
    <row r="2186" spans="1:5" s="11" customFormat="1" ht="24" customHeight="1">
      <c r="A2186" s="381">
        <v>92267</v>
      </c>
      <c r="B2186" s="382" t="s">
        <v>4082</v>
      </c>
      <c r="C2186" s="383" t="s">
        <v>47</v>
      </c>
      <c r="D2186" s="384">
        <v>70.09</v>
      </c>
      <c r="E2186" s="383" t="s">
        <v>153</v>
      </c>
    </row>
    <row r="2187" spans="1:5" s="11" customFormat="1" ht="24" customHeight="1">
      <c r="A2187" s="381">
        <v>92268</v>
      </c>
      <c r="B2187" s="382" t="s">
        <v>4083</v>
      </c>
      <c r="C2187" s="383" t="s">
        <v>47</v>
      </c>
      <c r="D2187" s="384">
        <v>118.29</v>
      </c>
      <c r="E2187" s="383" t="s">
        <v>153</v>
      </c>
    </row>
    <row r="2188" spans="1:5" s="11" customFormat="1" ht="24" customHeight="1">
      <c r="A2188" s="381">
        <v>92269</v>
      </c>
      <c r="B2188" s="382" t="s">
        <v>787</v>
      </c>
      <c r="C2188" s="383" t="s">
        <v>47</v>
      </c>
      <c r="D2188" s="384">
        <v>235.81</v>
      </c>
      <c r="E2188" s="383" t="s">
        <v>153</v>
      </c>
    </row>
    <row r="2189" spans="1:5" s="11" customFormat="1" ht="12" customHeight="1">
      <c r="A2189" s="381">
        <v>92270</v>
      </c>
      <c r="B2189" s="382" t="s">
        <v>685</v>
      </c>
      <c r="C2189" s="383" t="s">
        <v>47</v>
      </c>
      <c r="D2189" s="384">
        <v>176.93</v>
      </c>
      <c r="E2189" s="383" t="s">
        <v>153</v>
      </c>
    </row>
    <row r="2190" spans="1:5" s="11" customFormat="1" ht="12" customHeight="1">
      <c r="A2190" s="381">
        <v>92271</v>
      </c>
      <c r="B2190" s="382" t="s">
        <v>4084</v>
      </c>
      <c r="C2190" s="383" t="s">
        <v>47</v>
      </c>
      <c r="D2190" s="384">
        <v>117.95</v>
      </c>
      <c r="E2190" s="383" t="s">
        <v>153</v>
      </c>
    </row>
    <row r="2191" spans="1:5" s="11" customFormat="1" ht="12" customHeight="1">
      <c r="A2191" s="381">
        <v>92272</v>
      </c>
      <c r="B2191" s="382" t="s">
        <v>796</v>
      </c>
      <c r="C2191" s="383" t="s">
        <v>53</v>
      </c>
      <c r="D2191" s="384">
        <v>45.06</v>
      </c>
      <c r="E2191" s="383" t="s">
        <v>153</v>
      </c>
    </row>
    <row r="2192" spans="1:5" s="11" customFormat="1" ht="24" customHeight="1">
      <c r="A2192" s="381">
        <v>92273</v>
      </c>
      <c r="B2192" s="382" t="s">
        <v>673</v>
      </c>
      <c r="C2192" s="383" t="s">
        <v>53</v>
      </c>
      <c r="D2192" s="384">
        <v>17.54</v>
      </c>
      <c r="E2192" s="383" t="s">
        <v>153</v>
      </c>
    </row>
    <row r="2193" spans="1:5" s="11" customFormat="1" ht="24" customHeight="1">
      <c r="A2193" s="381">
        <v>92409</v>
      </c>
      <c r="B2193" s="382" t="s">
        <v>4085</v>
      </c>
      <c r="C2193" s="383" t="s">
        <v>47</v>
      </c>
      <c r="D2193" s="384">
        <v>305.89999999999998</v>
      </c>
      <c r="E2193" s="383" t="s">
        <v>153</v>
      </c>
    </row>
    <row r="2194" spans="1:5" s="11" customFormat="1" ht="36" customHeight="1">
      <c r="A2194" s="381">
        <v>92411</v>
      </c>
      <c r="B2194" s="382" t="s">
        <v>4086</v>
      </c>
      <c r="C2194" s="383" t="s">
        <v>47</v>
      </c>
      <c r="D2194" s="384">
        <v>182.79</v>
      </c>
      <c r="E2194" s="383" t="s">
        <v>153</v>
      </c>
    </row>
    <row r="2195" spans="1:5" s="11" customFormat="1" ht="36" customHeight="1">
      <c r="A2195" s="381">
        <v>92413</v>
      </c>
      <c r="B2195" s="382" t="s">
        <v>4087</v>
      </c>
      <c r="C2195" s="383" t="s">
        <v>47</v>
      </c>
      <c r="D2195" s="384">
        <v>109.52</v>
      </c>
      <c r="E2195" s="383" t="s">
        <v>153</v>
      </c>
    </row>
    <row r="2196" spans="1:5" s="11" customFormat="1" ht="36" customHeight="1">
      <c r="A2196" s="381">
        <v>92415</v>
      </c>
      <c r="B2196" s="382" t="s">
        <v>4088</v>
      </c>
      <c r="C2196" s="383" t="s">
        <v>47</v>
      </c>
      <c r="D2196" s="384">
        <v>128.97</v>
      </c>
      <c r="E2196" s="383" t="s">
        <v>153</v>
      </c>
    </row>
    <row r="2197" spans="1:5" s="11" customFormat="1" ht="36" customHeight="1">
      <c r="A2197" s="381">
        <v>92417</v>
      </c>
      <c r="B2197" s="382" t="s">
        <v>4089</v>
      </c>
      <c r="C2197" s="383" t="s">
        <v>47</v>
      </c>
      <c r="D2197" s="384">
        <v>144.49</v>
      </c>
      <c r="E2197" s="383" t="s">
        <v>153</v>
      </c>
    </row>
    <row r="2198" spans="1:5" s="11" customFormat="1" ht="36" customHeight="1">
      <c r="A2198" s="381">
        <v>92419</v>
      </c>
      <c r="B2198" s="382" t="s">
        <v>4090</v>
      </c>
      <c r="C2198" s="383" t="s">
        <v>47</v>
      </c>
      <c r="D2198" s="384">
        <v>74.95</v>
      </c>
      <c r="E2198" s="383" t="s">
        <v>153</v>
      </c>
    </row>
    <row r="2199" spans="1:5" s="11" customFormat="1" ht="36" customHeight="1">
      <c r="A2199" s="381">
        <v>92421</v>
      </c>
      <c r="B2199" s="382" t="s">
        <v>4091</v>
      </c>
      <c r="C2199" s="383" t="s">
        <v>47</v>
      </c>
      <c r="D2199" s="384">
        <v>86.84</v>
      </c>
      <c r="E2199" s="383" t="s">
        <v>153</v>
      </c>
    </row>
    <row r="2200" spans="1:5" s="11" customFormat="1" ht="36" customHeight="1">
      <c r="A2200" s="381">
        <v>92423</v>
      </c>
      <c r="B2200" s="382" t="s">
        <v>4092</v>
      </c>
      <c r="C2200" s="383" t="s">
        <v>47</v>
      </c>
      <c r="D2200" s="384">
        <v>58.63</v>
      </c>
      <c r="E2200" s="383" t="s">
        <v>153</v>
      </c>
    </row>
    <row r="2201" spans="1:5" s="11" customFormat="1" ht="36" customHeight="1">
      <c r="A2201" s="381">
        <v>92425</v>
      </c>
      <c r="B2201" s="382" t="s">
        <v>4093</v>
      </c>
      <c r="C2201" s="383" t="s">
        <v>47</v>
      </c>
      <c r="D2201" s="384">
        <v>68.98</v>
      </c>
      <c r="E2201" s="383" t="s">
        <v>153</v>
      </c>
    </row>
    <row r="2202" spans="1:5" s="11" customFormat="1" ht="36" customHeight="1">
      <c r="A2202" s="381">
        <v>92427</v>
      </c>
      <c r="B2202" s="382" t="s">
        <v>4094</v>
      </c>
      <c r="C2202" s="383" t="s">
        <v>47</v>
      </c>
      <c r="D2202" s="384">
        <v>50.37</v>
      </c>
      <c r="E2202" s="383" t="s">
        <v>153</v>
      </c>
    </row>
    <row r="2203" spans="1:5" s="11" customFormat="1" ht="36" customHeight="1">
      <c r="A2203" s="381">
        <v>92429</v>
      </c>
      <c r="B2203" s="382" t="s">
        <v>4095</v>
      </c>
      <c r="C2203" s="383" t="s">
        <v>47</v>
      </c>
      <c r="D2203" s="384">
        <v>59.96</v>
      </c>
      <c r="E2203" s="383" t="s">
        <v>153</v>
      </c>
    </row>
    <row r="2204" spans="1:5" s="11" customFormat="1" ht="36" customHeight="1">
      <c r="A2204" s="381">
        <v>92431</v>
      </c>
      <c r="B2204" s="382" t="s">
        <v>4096</v>
      </c>
      <c r="C2204" s="383" t="s">
        <v>47</v>
      </c>
      <c r="D2204" s="384">
        <v>47.71</v>
      </c>
      <c r="E2204" s="383" t="s">
        <v>153</v>
      </c>
    </row>
    <row r="2205" spans="1:5" s="11" customFormat="1" ht="36" customHeight="1">
      <c r="A2205" s="381">
        <v>92433</v>
      </c>
      <c r="B2205" s="382" t="s">
        <v>4097</v>
      </c>
      <c r="C2205" s="383" t="s">
        <v>47</v>
      </c>
      <c r="D2205" s="384">
        <v>56.81</v>
      </c>
      <c r="E2205" s="383" t="s">
        <v>153</v>
      </c>
    </row>
    <row r="2206" spans="1:5" s="11" customFormat="1" ht="36" customHeight="1">
      <c r="A2206" s="381">
        <v>92435</v>
      </c>
      <c r="B2206" s="382" t="s">
        <v>4098</v>
      </c>
      <c r="C2206" s="383" t="s">
        <v>47</v>
      </c>
      <c r="D2206" s="384">
        <v>44.51</v>
      </c>
      <c r="E2206" s="383" t="s">
        <v>153</v>
      </c>
    </row>
    <row r="2207" spans="1:5" s="11" customFormat="1" ht="36" customHeight="1">
      <c r="A2207" s="381">
        <v>92437</v>
      </c>
      <c r="B2207" s="382" t="s">
        <v>4099</v>
      </c>
      <c r="C2207" s="383" t="s">
        <v>47</v>
      </c>
      <c r="D2207" s="384">
        <v>53.31</v>
      </c>
      <c r="E2207" s="383" t="s">
        <v>153</v>
      </c>
    </row>
    <row r="2208" spans="1:5" s="11" customFormat="1" ht="36" customHeight="1">
      <c r="A2208" s="381">
        <v>92439</v>
      </c>
      <c r="B2208" s="382" t="s">
        <v>4100</v>
      </c>
      <c r="C2208" s="383" t="s">
        <v>47</v>
      </c>
      <c r="D2208" s="384">
        <v>42.19</v>
      </c>
      <c r="E2208" s="383" t="s">
        <v>153</v>
      </c>
    </row>
    <row r="2209" spans="1:5" s="11" customFormat="1" ht="36" customHeight="1">
      <c r="A2209" s="381">
        <v>92441</v>
      </c>
      <c r="B2209" s="382" t="s">
        <v>4101</v>
      </c>
      <c r="C2209" s="383" t="s">
        <v>47</v>
      </c>
      <c r="D2209" s="384">
        <v>50.77</v>
      </c>
      <c r="E2209" s="383" t="s">
        <v>153</v>
      </c>
    </row>
    <row r="2210" spans="1:5" s="11" customFormat="1" ht="36" customHeight="1">
      <c r="A2210" s="381">
        <v>92443</v>
      </c>
      <c r="B2210" s="382" t="s">
        <v>4102</v>
      </c>
      <c r="C2210" s="383" t="s">
        <v>47</v>
      </c>
      <c r="D2210" s="384">
        <v>37.04</v>
      </c>
      <c r="E2210" s="383" t="s">
        <v>153</v>
      </c>
    </row>
    <row r="2211" spans="1:5" s="11" customFormat="1" ht="36" customHeight="1">
      <c r="A2211" s="381">
        <v>92445</v>
      </c>
      <c r="B2211" s="382" t="s">
        <v>4103</v>
      </c>
      <c r="C2211" s="383" t="s">
        <v>47</v>
      </c>
      <c r="D2211" s="384">
        <v>45.31</v>
      </c>
      <c r="E2211" s="383" t="s">
        <v>153</v>
      </c>
    </row>
    <row r="2212" spans="1:5" s="11" customFormat="1" ht="24" customHeight="1">
      <c r="A2212" s="381">
        <v>92446</v>
      </c>
      <c r="B2212" s="382" t="s">
        <v>4104</v>
      </c>
      <c r="C2212" s="383" t="s">
        <v>47</v>
      </c>
      <c r="D2212" s="384">
        <v>284.02999999999997</v>
      </c>
      <c r="E2212" s="383" t="s">
        <v>153</v>
      </c>
    </row>
    <row r="2213" spans="1:5" s="11" customFormat="1" ht="24" customHeight="1">
      <c r="A2213" s="381">
        <v>92447</v>
      </c>
      <c r="B2213" s="382" t="s">
        <v>4105</v>
      </c>
      <c r="C2213" s="383" t="s">
        <v>47</v>
      </c>
      <c r="D2213" s="384">
        <v>194.24</v>
      </c>
      <c r="E2213" s="383" t="s">
        <v>153</v>
      </c>
    </row>
    <row r="2214" spans="1:5" s="11" customFormat="1" ht="24" customHeight="1">
      <c r="A2214" s="381">
        <v>92448</v>
      </c>
      <c r="B2214" s="382" t="s">
        <v>4106</v>
      </c>
      <c r="C2214" s="383" t="s">
        <v>47</v>
      </c>
      <c r="D2214" s="384">
        <v>151.97999999999999</v>
      </c>
      <c r="E2214" s="383" t="s">
        <v>153</v>
      </c>
    </row>
    <row r="2215" spans="1:5" s="11" customFormat="1" ht="24" customHeight="1">
      <c r="A2215" s="381">
        <v>92449</v>
      </c>
      <c r="B2215" s="382" t="s">
        <v>4107</v>
      </c>
      <c r="C2215" s="383" t="s">
        <v>47</v>
      </c>
      <c r="D2215" s="384">
        <v>297.56</v>
      </c>
      <c r="E2215" s="383" t="s">
        <v>153</v>
      </c>
    </row>
    <row r="2216" spans="1:5" s="11" customFormat="1" ht="24" customHeight="1">
      <c r="A2216" s="381">
        <v>92450</v>
      </c>
      <c r="B2216" s="382" t="s">
        <v>4108</v>
      </c>
      <c r="C2216" s="383" t="s">
        <v>47</v>
      </c>
      <c r="D2216" s="384">
        <v>221.4</v>
      </c>
      <c r="E2216" s="383" t="s">
        <v>153</v>
      </c>
    </row>
    <row r="2217" spans="1:5" s="11" customFormat="1" ht="24" customHeight="1">
      <c r="A2217" s="381">
        <v>92451</v>
      </c>
      <c r="B2217" s="382" t="s">
        <v>4109</v>
      </c>
      <c r="C2217" s="383" t="s">
        <v>47</v>
      </c>
      <c r="D2217" s="384">
        <v>199.59</v>
      </c>
      <c r="E2217" s="383" t="s">
        <v>153</v>
      </c>
    </row>
    <row r="2218" spans="1:5" s="11" customFormat="1" ht="24" customHeight="1">
      <c r="A2218" s="381">
        <v>92452</v>
      </c>
      <c r="B2218" s="382" t="s">
        <v>4110</v>
      </c>
      <c r="C2218" s="383" t="s">
        <v>47</v>
      </c>
      <c r="D2218" s="384">
        <v>142.33000000000001</v>
      </c>
      <c r="E2218" s="383" t="s">
        <v>153</v>
      </c>
    </row>
    <row r="2219" spans="1:5" s="11" customFormat="1" ht="24" customHeight="1">
      <c r="A2219" s="381">
        <v>92453</v>
      </c>
      <c r="B2219" s="382" t="s">
        <v>4111</v>
      </c>
      <c r="C2219" s="383" t="s">
        <v>47</v>
      </c>
      <c r="D2219" s="384">
        <v>255.1</v>
      </c>
      <c r="E2219" s="383" t="s">
        <v>153</v>
      </c>
    </row>
    <row r="2220" spans="1:5" s="11" customFormat="1" ht="24" customHeight="1">
      <c r="A2220" s="381">
        <v>92454</v>
      </c>
      <c r="B2220" s="382" t="s">
        <v>4112</v>
      </c>
      <c r="C2220" s="383" t="s">
        <v>47</v>
      </c>
      <c r="D2220" s="384">
        <v>190.13</v>
      </c>
      <c r="E2220" s="383" t="s">
        <v>153</v>
      </c>
    </row>
    <row r="2221" spans="1:5" s="11" customFormat="1" ht="24" customHeight="1">
      <c r="A2221" s="381">
        <v>92455</v>
      </c>
      <c r="B2221" s="382" t="s">
        <v>4113</v>
      </c>
      <c r="C2221" s="383" t="s">
        <v>47</v>
      </c>
      <c r="D2221" s="384">
        <v>163.33000000000001</v>
      </c>
      <c r="E2221" s="383" t="s">
        <v>153</v>
      </c>
    </row>
    <row r="2222" spans="1:5" s="11" customFormat="1" ht="24" customHeight="1">
      <c r="A2222" s="381">
        <v>92456</v>
      </c>
      <c r="B2222" s="382" t="s">
        <v>4114</v>
      </c>
      <c r="C2222" s="383" t="s">
        <v>47</v>
      </c>
      <c r="D2222" s="384">
        <v>109.73</v>
      </c>
      <c r="E2222" s="383" t="s">
        <v>153</v>
      </c>
    </row>
    <row r="2223" spans="1:5" s="11" customFormat="1" ht="24" customHeight="1">
      <c r="A2223" s="381">
        <v>92457</v>
      </c>
      <c r="B2223" s="382" t="s">
        <v>4115</v>
      </c>
      <c r="C2223" s="383" t="s">
        <v>47</v>
      </c>
      <c r="D2223" s="384">
        <v>221.04</v>
      </c>
      <c r="E2223" s="383" t="s">
        <v>153</v>
      </c>
    </row>
    <row r="2224" spans="1:5" s="11" customFormat="1" ht="24" customHeight="1">
      <c r="A2224" s="381">
        <v>92458</v>
      </c>
      <c r="B2224" s="382" t="s">
        <v>4116</v>
      </c>
      <c r="C2224" s="383" t="s">
        <v>47</v>
      </c>
      <c r="D2224" s="384">
        <v>171.07</v>
      </c>
      <c r="E2224" s="383" t="s">
        <v>153</v>
      </c>
    </row>
    <row r="2225" spans="1:5" s="11" customFormat="1" ht="24" customHeight="1">
      <c r="A2225" s="381">
        <v>92459</v>
      </c>
      <c r="B2225" s="382" t="s">
        <v>4117</v>
      </c>
      <c r="C2225" s="383" t="s">
        <v>47</v>
      </c>
      <c r="D2225" s="384">
        <v>138.09</v>
      </c>
      <c r="E2225" s="383" t="s">
        <v>153</v>
      </c>
    </row>
    <row r="2226" spans="1:5" s="11" customFormat="1" ht="24" customHeight="1">
      <c r="A2226" s="381">
        <v>92460</v>
      </c>
      <c r="B2226" s="382" t="s">
        <v>4118</v>
      </c>
      <c r="C2226" s="383" t="s">
        <v>47</v>
      </c>
      <c r="D2226" s="384">
        <v>87.25</v>
      </c>
      <c r="E2226" s="383" t="s">
        <v>153</v>
      </c>
    </row>
    <row r="2227" spans="1:5" s="11" customFormat="1" ht="24" customHeight="1">
      <c r="A2227" s="381">
        <v>92461</v>
      </c>
      <c r="B2227" s="382" t="s">
        <v>4119</v>
      </c>
      <c r="C2227" s="383" t="s">
        <v>47</v>
      </c>
      <c r="D2227" s="384">
        <v>204.44</v>
      </c>
      <c r="E2227" s="383" t="s">
        <v>153</v>
      </c>
    </row>
    <row r="2228" spans="1:5" s="11" customFormat="1" ht="24" customHeight="1">
      <c r="A2228" s="381">
        <v>92462</v>
      </c>
      <c r="B2228" s="382" t="s">
        <v>4120</v>
      </c>
      <c r="C2228" s="383" t="s">
        <v>47</v>
      </c>
      <c r="D2228" s="384">
        <v>159.69999999999999</v>
      </c>
      <c r="E2228" s="383" t="s">
        <v>153</v>
      </c>
    </row>
    <row r="2229" spans="1:5" s="11" customFormat="1" ht="24" customHeight="1">
      <c r="A2229" s="381">
        <v>92463</v>
      </c>
      <c r="B2229" s="382" t="s">
        <v>4121</v>
      </c>
      <c r="C2229" s="383" t="s">
        <v>47</v>
      </c>
      <c r="D2229" s="384">
        <v>125.32</v>
      </c>
      <c r="E2229" s="383" t="s">
        <v>153</v>
      </c>
    </row>
    <row r="2230" spans="1:5" s="11" customFormat="1" ht="24" customHeight="1">
      <c r="A2230" s="381">
        <v>92464</v>
      </c>
      <c r="B2230" s="382" t="s">
        <v>4122</v>
      </c>
      <c r="C2230" s="383" t="s">
        <v>47</v>
      </c>
      <c r="D2230" s="384">
        <v>78.55</v>
      </c>
      <c r="E2230" s="383" t="s">
        <v>153</v>
      </c>
    </row>
    <row r="2231" spans="1:5" s="11" customFormat="1" ht="36" customHeight="1">
      <c r="A2231" s="381">
        <v>92465</v>
      </c>
      <c r="B2231" s="382" t="s">
        <v>4123</v>
      </c>
      <c r="C2231" s="383" t="s">
        <v>47</v>
      </c>
      <c r="D2231" s="384">
        <v>161.47999999999999</v>
      </c>
      <c r="E2231" s="383" t="s">
        <v>153</v>
      </c>
    </row>
    <row r="2232" spans="1:5" s="11" customFormat="1" ht="24" customHeight="1">
      <c r="A2232" s="381">
        <v>92466</v>
      </c>
      <c r="B2232" s="382" t="s">
        <v>4124</v>
      </c>
      <c r="C2232" s="383" t="s">
        <v>47</v>
      </c>
      <c r="D2232" s="384">
        <v>155.91</v>
      </c>
      <c r="E2232" s="383" t="s">
        <v>153</v>
      </c>
    </row>
    <row r="2233" spans="1:5" s="11" customFormat="1" ht="36" customHeight="1">
      <c r="A2233" s="381">
        <v>92467</v>
      </c>
      <c r="B2233" s="382" t="s">
        <v>4125</v>
      </c>
      <c r="C2233" s="383" t="s">
        <v>47</v>
      </c>
      <c r="D2233" s="384">
        <v>103.11</v>
      </c>
      <c r="E2233" s="383" t="s">
        <v>153</v>
      </c>
    </row>
    <row r="2234" spans="1:5" s="11" customFormat="1" ht="24" customHeight="1">
      <c r="A2234" s="381">
        <v>92468</v>
      </c>
      <c r="B2234" s="382" t="s">
        <v>4126</v>
      </c>
      <c r="C2234" s="383" t="s">
        <v>47</v>
      </c>
      <c r="D2234" s="384">
        <v>74.540000000000006</v>
      </c>
      <c r="E2234" s="383" t="s">
        <v>153</v>
      </c>
    </row>
    <row r="2235" spans="1:5" s="11" customFormat="1" ht="36" customHeight="1">
      <c r="A2235" s="381">
        <v>92469</v>
      </c>
      <c r="B2235" s="382" t="s">
        <v>4127</v>
      </c>
      <c r="C2235" s="383" t="s">
        <v>47</v>
      </c>
      <c r="D2235" s="384">
        <v>146.72</v>
      </c>
      <c r="E2235" s="383" t="s">
        <v>153</v>
      </c>
    </row>
    <row r="2236" spans="1:5" s="11" customFormat="1" ht="24" customHeight="1">
      <c r="A2236" s="381">
        <v>92470</v>
      </c>
      <c r="B2236" s="382" t="s">
        <v>4128</v>
      </c>
      <c r="C2236" s="383" t="s">
        <v>47</v>
      </c>
      <c r="D2236" s="384">
        <v>149.97999999999999</v>
      </c>
      <c r="E2236" s="383" t="s">
        <v>153</v>
      </c>
    </row>
    <row r="2237" spans="1:5" s="11" customFormat="1" ht="36" customHeight="1">
      <c r="A2237" s="381">
        <v>92471</v>
      </c>
      <c r="B2237" s="382" t="s">
        <v>4129</v>
      </c>
      <c r="C2237" s="383" t="s">
        <v>47</v>
      </c>
      <c r="D2237" s="384">
        <v>93.82</v>
      </c>
      <c r="E2237" s="383" t="s">
        <v>153</v>
      </c>
    </row>
    <row r="2238" spans="1:5" s="11" customFormat="1" ht="24" customHeight="1">
      <c r="A2238" s="381">
        <v>92472</v>
      </c>
      <c r="B2238" s="382" t="s">
        <v>4130</v>
      </c>
      <c r="C2238" s="383" t="s">
        <v>47</v>
      </c>
      <c r="D2238" s="384">
        <v>69.040000000000006</v>
      </c>
      <c r="E2238" s="383" t="s">
        <v>153</v>
      </c>
    </row>
    <row r="2239" spans="1:5" s="11" customFormat="1" ht="36" customHeight="1">
      <c r="A2239" s="381">
        <v>92473</v>
      </c>
      <c r="B2239" s="382" t="s">
        <v>4131</v>
      </c>
      <c r="C2239" s="383" t="s">
        <v>47</v>
      </c>
      <c r="D2239" s="384">
        <v>134.97</v>
      </c>
      <c r="E2239" s="383" t="s">
        <v>153</v>
      </c>
    </row>
    <row r="2240" spans="1:5" s="11" customFormat="1" ht="24" customHeight="1">
      <c r="A2240" s="381">
        <v>92474</v>
      </c>
      <c r="B2240" s="382" t="s">
        <v>4132</v>
      </c>
      <c r="C2240" s="383" t="s">
        <v>47</v>
      </c>
      <c r="D2240" s="384">
        <v>145.01</v>
      </c>
      <c r="E2240" s="383" t="s">
        <v>153</v>
      </c>
    </row>
    <row r="2241" spans="1:5" s="11" customFormat="1" ht="36" customHeight="1">
      <c r="A2241" s="381">
        <v>92475</v>
      </c>
      <c r="B2241" s="382" t="s">
        <v>4133</v>
      </c>
      <c r="C2241" s="383" t="s">
        <v>47</v>
      </c>
      <c r="D2241" s="384">
        <v>86.4</v>
      </c>
      <c r="E2241" s="383" t="s">
        <v>153</v>
      </c>
    </row>
    <row r="2242" spans="1:5" s="11" customFormat="1" ht="24" customHeight="1">
      <c r="A2242" s="381">
        <v>92476</v>
      </c>
      <c r="B2242" s="382" t="s">
        <v>4134</v>
      </c>
      <c r="C2242" s="383" t="s">
        <v>47</v>
      </c>
      <c r="D2242" s="384">
        <v>64.52</v>
      </c>
      <c r="E2242" s="383" t="s">
        <v>153</v>
      </c>
    </row>
    <row r="2243" spans="1:5" s="11" customFormat="1" ht="36" customHeight="1">
      <c r="A2243" s="381">
        <v>92477</v>
      </c>
      <c r="B2243" s="382" t="s">
        <v>4135</v>
      </c>
      <c r="C2243" s="383" t="s">
        <v>47</v>
      </c>
      <c r="D2243" s="384">
        <v>109.27</v>
      </c>
      <c r="E2243" s="383" t="s">
        <v>153</v>
      </c>
    </row>
    <row r="2244" spans="1:5" s="11" customFormat="1" ht="24" customHeight="1">
      <c r="A2244" s="381">
        <v>92478</v>
      </c>
      <c r="B2244" s="382" t="s">
        <v>4136</v>
      </c>
      <c r="C2244" s="383" t="s">
        <v>47</v>
      </c>
      <c r="D2244" s="384">
        <v>134.86000000000001</v>
      </c>
      <c r="E2244" s="383" t="s">
        <v>153</v>
      </c>
    </row>
    <row r="2245" spans="1:5" s="11" customFormat="1" ht="36" customHeight="1">
      <c r="A2245" s="381">
        <v>92479</v>
      </c>
      <c r="B2245" s="382" t="s">
        <v>4137</v>
      </c>
      <c r="C2245" s="383" t="s">
        <v>47</v>
      </c>
      <c r="D2245" s="384">
        <v>70.19</v>
      </c>
      <c r="E2245" s="383" t="s">
        <v>153</v>
      </c>
    </row>
    <row r="2246" spans="1:5" s="11" customFormat="1" ht="24" customHeight="1">
      <c r="A2246" s="381">
        <v>92480</v>
      </c>
      <c r="B2246" s="382" t="s">
        <v>4138</v>
      </c>
      <c r="C2246" s="383" t="s">
        <v>47</v>
      </c>
      <c r="D2246" s="384">
        <v>55.13</v>
      </c>
      <c r="E2246" s="383" t="s">
        <v>153</v>
      </c>
    </row>
    <row r="2247" spans="1:5" s="11" customFormat="1" ht="24" customHeight="1">
      <c r="A2247" s="381">
        <v>92482</v>
      </c>
      <c r="B2247" s="382" t="s">
        <v>4139</v>
      </c>
      <c r="C2247" s="383" t="s">
        <v>47</v>
      </c>
      <c r="D2247" s="384">
        <v>311.33999999999997</v>
      </c>
      <c r="E2247" s="383" t="s">
        <v>153</v>
      </c>
    </row>
    <row r="2248" spans="1:5" s="11" customFormat="1" ht="24" customHeight="1">
      <c r="A2248" s="381">
        <v>92484</v>
      </c>
      <c r="B2248" s="382" t="s">
        <v>4140</v>
      </c>
      <c r="C2248" s="383" t="s">
        <v>47</v>
      </c>
      <c r="D2248" s="384">
        <v>208.41</v>
      </c>
      <c r="E2248" s="383" t="s">
        <v>153</v>
      </c>
    </row>
    <row r="2249" spans="1:5" s="11" customFormat="1" ht="24" customHeight="1">
      <c r="A2249" s="381">
        <v>92486</v>
      </c>
      <c r="B2249" s="382" t="s">
        <v>4141</v>
      </c>
      <c r="C2249" s="383" t="s">
        <v>47</v>
      </c>
      <c r="D2249" s="384">
        <v>144.37</v>
      </c>
      <c r="E2249" s="383" t="s">
        <v>153</v>
      </c>
    </row>
    <row r="2250" spans="1:5" s="11" customFormat="1" ht="36" customHeight="1">
      <c r="A2250" s="381">
        <v>92488</v>
      </c>
      <c r="B2250" s="382" t="s">
        <v>4142</v>
      </c>
      <c r="C2250" s="383" t="s">
        <v>47</v>
      </c>
      <c r="D2250" s="384">
        <v>80.52</v>
      </c>
      <c r="E2250" s="383" t="s">
        <v>153</v>
      </c>
    </row>
    <row r="2251" spans="1:5" s="11" customFormat="1" ht="36" customHeight="1">
      <c r="A2251" s="381">
        <v>92490</v>
      </c>
      <c r="B2251" s="382" t="s">
        <v>4143</v>
      </c>
      <c r="C2251" s="383" t="s">
        <v>47</v>
      </c>
      <c r="D2251" s="384">
        <v>55.49</v>
      </c>
      <c r="E2251" s="383" t="s">
        <v>153</v>
      </c>
    </row>
    <row r="2252" spans="1:5" s="11" customFormat="1" ht="36" customHeight="1">
      <c r="A2252" s="381">
        <v>92492</v>
      </c>
      <c r="B2252" s="382" t="s">
        <v>4144</v>
      </c>
      <c r="C2252" s="383" t="s">
        <v>47</v>
      </c>
      <c r="D2252" s="384">
        <v>75.5</v>
      </c>
      <c r="E2252" s="383" t="s">
        <v>153</v>
      </c>
    </row>
    <row r="2253" spans="1:5" s="11" customFormat="1" ht="36" customHeight="1">
      <c r="A2253" s="381">
        <v>92494</v>
      </c>
      <c r="B2253" s="382" t="s">
        <v>4145</v>
      </c>
      <c r="C2253" s="383" t="s">
        <v>47</v>
      </c>
      <c r="D2253" s="384">
        <v>51.2</v>
      </c>
      <c r="E2253" s="383" t="s">
        <v>153</v>
      </c>
    </row>
    <row r="2254" spans="1:5" s="11" customFormat="1" ht="36" customHeight="1">
      <c r="A2254" s="381">
        <v>92496</v>
      </c>
      <c r="B2254" s="382" t="s">
        <v>4146</v>
      </c>
      <c r="C2254" s="383" t="s">
        <v>47</v>
      </c>
      <c r="D2254" s="384">
        <v>71.48</v>
      </c>
      <c r="E2254" s="383" t="s">
        <v>153</v>
      </c>
    </row>
    <row r="2255" spans="1:5" s="11" customFormat="1" ht="36" customHeight="1">
      <c r="A2255" s="381">
        <v>92498</v>
      </c>
      <c r="B2255" s="382" t="s">
        <v>4147</v>
      </c>
      <c r="C2255" s="383" t="s">
        <v>47</v>
      </c>
      <c r="D2255" s="384">
        <v>47.82</v>
      </c>
      <c r="E2255" s="383" t="s">
        <v>153</v>
      </c>
    </row>
    <row r="2256" spans="1:5" s="11" customFormat="1" ht="36" customHeight="1">
      <c r="A2256" s="381">
        <v>92500</v>
      </c>
      <c r="B2256" s="382" t="s">
        <v>4148</v>
      </c>
      <c r="C2256" s="383" t="s">
        <v>47</v>
      </c>
      <c r="D2256" s="384">
        <v>68.56</v>
      </c>
      <c r="E2256" s="383" t="s">
        <v>153</v>
      </c>
    </row>
    <row r="2257" spans="1:5" s="11" customFormat="1" ht="36" customHeight="1">
      <c r="A2257" s="381">
        <v>92502</v>
      </c>
      <c r="B2257" s="382" t="s">
        <v>4149</v>
      </c>
      <c r="C2257" s="383" t="s">
        <v>47</v>
      </c>
      <c r="D2257" s="384">
        <v>45.5</v>
      </c>
      <c r="E2257" s="383" t="s">
        <v>153</v>
      </c>
    </row>
    <row r="2258" spans="1:5" s="11" customFormat="1" ht="36" customHeight="1">
      <c r="A2258" s="381">
        <v>92504</v>
      </c>
      <c r="B2258" s="382" t="s">
        <v>4150</v>
      </c>
      <c r="C2258" s="383" t="s">
        <v>47</v>
      </c>
      <c r="D2258" s="384">
        <v>47.41</v>
      </c>
      <c r="E2258" s="383" t="s">
        <v>153</v>
      </c>
    </row>
    <row r="2259" spans="1:5" s="11" customFormat="1" ht="36" customHeight="1">
      <c r="A2259" s="381">
        <v>92506</v>
      </c>
      <c r="B2259" s="382" t="s">
        <v>4151</v>
      </c>
      <c r="C2259" s="383" t="s">
        <v>47</v>
      </c>
      <c r="D2259" s="384">
        <v>41.12</v>
      </c>
      <c r="E2259" s="383" t="s">
        <v>153</v>
      </c>
    </row>
    <row r="2260" spans="1:5" s="11" customFormat="1" ht="24" customHeight="1">
      <c r="A2260" s="381">
        <v>92508</v>
      </c>
      <c r="B2260" s="382" t="s">
        <v>4152</v>
      </c>
      <c r="C2260" s="383" t="s">
        <v>47</v>
      </c>
      <c r="D2260" s="384">
        <v>93.83</v>
      </c>
      <c r="E2260" s="383" t="s">
        <v>153</v>
      </c>
    </row>
    <row r="2261" spans="1:5" s="11" customFormat="1" ht="24" customHeight="1">
      <c r="A2261" s="381">
        <v>92510</v>
      </c>
      <c r="B2261" s="382" t="s">
        <v>4153</v>
      </c>
      <c r="C2261" s="383" t="s">
        <v>47</v>
      </c>
      <c r="D2261" s="384">
        <v>67.510000000000005</v>
      </c>
      <c r="E2261" s="383" t="s">
        <v>153</v>
      </c>
    </row>
    <row r="2262" spans="1:5" s="11" customFormat="1" ht="24" customHeight="1">
      <c r="A2262" s="381">
        <v>92512</v>
      </c>
      <c r="B2262" s="382" t="s">
        <v>4154</v>
      </c>
      <c r="C2262" s="383" t="s">
        <v>47</v>
      </c>
      <c r="D2262" s="384">
        <v>75.38</v>
      </c>
      <c r="E2262" s="383" t="s">
        <v>153</v>
      </c>
    </row>
    <row r="2263" spans="1:5" s="11" customFormat="1" ht="24" customHeight="1">
      <c r="A2263" s="381">
        <v>92514</v>
      </c>
      <c r="B2263" s="382" t="s">
        <v>4155</v>
      </c>
      <c r="C2263" s="383" t="s">
        <v>47</v>
      </c>
      <c r="D2263" s="384">
        <v>49.86</v>
      </c>
      <c r="E2263" s="383" t="s">
        <v>153</v>
      </c>
    </row>
    <row r="2264" spans="1:5" s="11" customFormat="1" ht="24" customHeight="1">
      <c r="A2264" s="381">
        <v>92515</v>
      </c>
      <c r="B2264" s="382" t="s">
        <v>4156</v>
      </c>
      <c r="C2264" s="383" t="s">
        <v>47</v>
      </c>
      <c r="D2264" s="384">
        <v>66.88</v>
      </c>
      <c r="E2264" s="383" t="s">
        <v>153</v>
      </c>
    </row>
    <row r="2265" spans="1:5" s="11" customFormat="1" ht="24" customHeight="1">
      <c r="A2265" s="381">
        <v>92518</v>
      </c>
      <c r="B2265" s="382" t="s">
        <v>4157</v>
      </c>
      <c r="C2265" s="383" t="s">
        <v>47</v>
      </c>
      <c r="D2265" s="384">
        <v>42.11</v>
      </c>
      <c r="E2265" s="383" t="s">
        <v>153</v>
      </c>
    </row>
    <row r="2266" spans="1:5" s="11" customFormat="1" ht="24" customHeight="1">
      <c r="A2266" s="381">
        <v>92520</v>
      </c>
      <c r="B2266" s="382" t="s">
        <v>4158</v>
      </c>
      <c r="C2266" s="383" t="s">
        <v>47</v>
      </c>
      <c r="D2266" s="384">
        <v>61.73</v>
      </c>
      <c r="E2266" s="383" t="s">
        <v>153</v>
      </c>
    </row>
    <row r="2267" spans="1:5" s="11" customFormat="1" ht="24" customHeight="1">
      <c r="A2267" s="381">
        <v>92522</v>
      </c>
      <c r="B2267" s="382" t="s">
        <v>4159</v>
      </c>
      <c r="C2267" s="383" t="s">
        <v>47</v>
      </c>
      <c r="D2267" s="384">
        <v>37.65</v>
      </c>
      <c r="E2267" s="383" t="s">
        <v>153</v>
      </c>
    </row>
    <row r="2268" spans="1:5" s="11" customFormat="1" ht="24" customHeight="1">
      <c r="A2268" s="381">
        <v>92524</v>
      </c>
      <c r="B2268" s="382" t="s">
        <v>4160</v>
      </c>
      <c r="C2268" s="383" t="s">
        <v>47</v>
      </c>
      <c r="D2268" s="384">
        <v>62.59</v>
      </c>
      <c r="E2268" s="383" t="s">
        <v>153</v>
      </c>
    </row>
    <row r="2269" spans="1:5" s="11" customFormat="1" ht="24" customHeight="1">
      <c r="A2269" s="381">
        <v>92526</v>
      </c>
      <c r="B2269" s="382" t="s">
        <v>4161</v>
      </c>
      <c r="C2269" s="383" t="s">
        <v>47</v>
      </c>
      <c r="D2269" s="384">
        <v>39.159999999999997</v>
      </c>
      <c r="E2269" s="383" t="s">
        <v>153</v>
      </c>
    </row>
    <row r="2270" spans="1:5" s="11" customFormat="1" ht="24" customHeight="1">
      <c r="A2270" s="381">
        <v>92528</v>
      </c>
      <c r="B2270" s="382" t="s">
        <v>4162</v>
      </c>
      <c r="C2270" s="383" t="s">
        <v>47</v>
      </c>
      <c r="D2270" s="384">
        <v>59.53</v>
      </c>
      <c r="E2270" s="383" t="s">
        <v>153</v>
      </c>
    </row>
    <row r="2271" spans="1:5" s="11" customFormat="1" ht="24" customHeight="1">
      <c r="A2271" s="381">
        <v>92530</v>
      </c>
      <c r="B2271" s="382" t="s">
        <v>4163</v>
      </c>
      <c r="C2271" s="383" t="s">
        <v>47</v>
      </c>
      <c r="D2271" s="384">
        <v>36.69</v>
      </c>
      <c r="E2271" s="383" t="s">
        <v>153</v>
      </c>
    </row>
    <row r="2272" spans="1:5" s="11" customFormat="1" ht="24" customHeight="1">
      <c r="A2272" s="381">
        <v>92532</v>
      </c>
      <c r="B2272" s="382" t="s">
        <v>4164</v>
      </c>
      <c r="C2272" s="383" t="s">
        <v>47</v>
      </c>
      <c r="D2272" s="384">
        <v>56.95</v>
      </c>
      <c r="E2272" s="383" t="s">
        <v>153</v>
      </c>
    </row>
    <row r="2273" spans="1:5" s="11" customFormat="1" ht="24" customHeight="1">
      <c r="A2273" s="381">
        <v>92534</v>
      </c>
      <c r="B2273" s="382" t="s">
        <v>4165</v>
      </c>
      <c r="C2273" s="383" t="s">
        <v>47</v>
      </c>
      <c r="D2273" s="384">
        <v>34.659999999999997</v>
      </c>
      <c r="E2273" s="383" t="s">
        <v>153</v>
      </c>
    </row>
    <row r="2274" spans="1:5" s="11" customFormat="1" ht="24" customHeight="1">
      <c r="A2274" s="381">
        <v>92536</v>
      </c>
      <c r="B2274" s="382" t="s">
        <v>4166</v>
      </c>
      <c r="C2274" s="383" t="s">
        <v>47</v>
      </c>
      <c r="D2274" s="384">
        <v>51.81</v>
      </c>
      <c r="E2274" s="383" t="s">
        <v>153</v>
      </c>
    </row>
    <row r="2275" spans="1:5" s="11" customFormat="1" ht="24" customHeight="1">
      <c r="A2275" s="381">
        <v>92538</v>
      </c>
      <c r="B2275" s="382" t="s">
        <v>4167</v>
      </c>
      <c r="C2275" s="383" t="s">
        <v>47</v>
      </c>
      <c r="D2275" s="384">
        <v>30.46</v>
      </c>
      <c r="E2275" s="383" t="s">
        <v>153</v>
      </c>
    </row>
    <row r="2276" spans="1:5" s="11" customFormat="1" ht="24" customHeight="1">
      <c r="A2276" s="381">
        <v>96252</v>
      </c>
      <c r="B2276" s="382" t="s">
        <v>4168</v>
      </c>
      <c r="C2276" s="383" t="s">
        <v>47</v>
      </c>
      <c r="D2276" s="384">
        <v>270.45999999999998</v>
      </c>
      <c r="E2276" s="383" t="s">
        <v>153</v>
      </c>
    </row>
    <row r="2277" spans="1:5" s="11" customFormat="1" ht="36" customHeight="1">
      <c r="A2277" s="381">
        <v>96257</v>
      </c>
      <c r="B2277" s="382" t="s">
        <v>4169</v>
      </c>
      <c r="C2277" s="383" t="s">
        <v>47</v>
      </c>
      <c r="D2277" s="384">
        <v>192.44</v>
      </c>
      <c r="E2277" s="383" t="s">
        <v>153</v>
      </c>
    </row>
    <row r="2278" spans="1:5" s="11" customFormat="1" ht="36" customHeight="1">
      <c r="A2278" s="381">
        <v>96258</v>
      </c>
      <c r="B2278" s="382" t="s">
        <v>4170</v>
      </c>
      <c r="C2278" s="383" t="s">
        <v>47</v>
      </c>
      <c r="D2278" s="384">
        <v>183.73</v>
      </c>
      <c r="E2278" s="383" t="s">
        <v>153</v>
      </c>
    </row>
    <row r="2279" spans="1:5" s="11" customFormat="1" ht="36" customHeight="1">
      <c r="A2279" s="381">
        <v>96259</v>
      </c>
      <c r="B2279" s="382" t="s">
        <v>4171</v>
      </c>
      <c r="C2279" s="383" t="s">
        <v>47</v>
      </c>
      <c r="D2279" s="384">
        <v>208.99</v>
      </c>
      <c r="E2279" s="383" t="s">
        <v>153</v>
      </c>
    </row>
    <row r="2280" spans="1:5" s="11" customFormat="1" ht="24" customHeight="1">
      <c r="A2280" s="381">
        <v>96529</v>
      </c>
      <c r="B2280" s="382" t="s">
        <v>4172</v>
      </c>
      <c r="C2280" s="383" t="s">
        <v>47</v>
      </c>
      <c r="D2280" s="384">
        <v>326.18</v>
      </c>
      <c r="E2280" s="383" t="s">
        <v>153</v>
      </c>
    </row>
    <row r="2281" spans="1:5" s="11" customFormat="1" ht="24" customHeight="1">
      <c r="A2281" s="381">
        <v>96530</v>
      </c>
      <c r="B2281" s="382" t="s">
        <v>4173</v>
      </c>
      <c r="C2281" s="383" t="s">
        <v>47</v>
      </c>
      <c r="D2281" s="384">
        <v>189.62</v>
      </c>
      <c r="E2281" s="383" t="s">
        <v>153</v>
      </c>
    </row>
    <row r="2282" spans="1:5" s="11" customFormat="1" ht="24" customHeight="1">
      <c r="A2282" s="381">
        <v>96531</v>
      </c>
      <c r="B2282" s="382" t="s">
        <v>4174</v>
      </c>
      <c r="C2282" s="383" t="s">
        <v>47</v>
      </c>
      <c r="D2282" s="384">
        <v>123.65</v>
      </c>
      <c r="E2282" s="383" t="s">
        <v>153</v>
      </c>
    </row>
    <row r="2283" spans="1:5" s="11" customFormat="1" ht="24" customHeight="1">
      <c r="A2283" s="381">
        <v>96532</v>
      </c>
      <c r="B2283" s="382" t="s">
        <v>4175</v>
      </c>
      <c r="C2283" s="383" t="s">
        <v>47</v>
      </c>
      <c r="D2283" s="384">
        <v>196</v>
      </c>
      <c r="E2283" s="383" t="s">
        <v>153</v>
      </c>
    </row>
    <row r="2284" spans="1:5" s="11" customFormat="1" ht="24" customHeight="1">
      <c r="A2284" s="381">
        <v>96533</v>
      </c>
      <c r="B2284" s="382" t="s">
        <v>4176</v>
      </c>
      <c r="C2284" s="383" t="s">
        <v>47</v>
      </c>
      <c r="D2284" s="384">
        <v>111</v>
      </c>
      <c r="E2284" s="383" t="s">
        <v>153</v>
      </c>
    </row>
    <row r="2285" spans="1:5" s="11" customFormat="1" ht="24" customHeight="1">
      <c r="A2285" s="381">
        <v>96534</v>
      </c>
      <c r="B2285" s="382" t="s">
        <v>4177</v>
      </c>
      <c r="C2285" s="383" t="s">
        <v>47</v>
      </c>
      <c r="D2285" s="384">
        <v>79.97</v>
      </c>
      <c r="E2285" s="383" t="s">
        <v>153</v>
      </c>
    </row>
    <row r="2286" spans="1:5" s="11" customFormat="1" ht="24" customHeight="1">
      <c r="A2286" s="381">
        <v>96535</v>
      </c>
      <c r="B2286" s="382" t="s">
        <v>4178</v>
      </c>
      <c r="C2286" s="383" t="s">
        <v>47</v>
      </c>
      <c r="D2286" s="384">
        <v>128.22999999999999</v>
      </c>
      <c r="E2286" s="383" t="s">
        <v>153</v>
      </c>
    </row>
    <row r="2287" spans="1:5" s="11" customFormat="1" ht="24" customHeight="1">
      <c r="A2287" s="381">
        <v>96536</v>
      </c>
      <c r="B2287" s="382" t="s">
        <v>4179</v>
      </c>
      <c r="C2287" s="383" t="s">
        <v>47</v>
      </c>
      <c r="D2287" s="384">
        <v>70.12</v>
      </c>
      <c r="E2287" s="383" t="s">
        <v>153</v>
      </c>
    </row>
    <row r="2288" spans="1:5" s="11" customFormat="1" ht="24" customHeight="1">
      <c r="A2288" s="381">
        <v>96537</v>
      </c>
      <c r="B2288" s="382" t="s">
        <v>4180</v>
      </c>
      <c r="C2288" s="383" t="s">
        <v>47</v>
      </c>
      <c r="D2288" s="384">
        <v>188.35</v>
      </c>
      <c r="E2288" s="383" t="s">
        <v>153</v>
      </c>
    </row>
    <row r="2289" spans="1:5" s="11" customFormat="1" ht="24" customHeight="1">
      <c r="A2289" s="381">
        <v>96538</v>
      </c>
      <c r="B2289" s="382" t="s">
        <v>4181</v>
      </c>
      <c r="C2289" s="383" t="s">
        <v>47</v>
      </c>
      <c r="D2289" s="384">
        <v>250.33</v>
      </c>
      <c r="E2289" s="383" t="s">
        <v>153</v>
      </c>
    </row>
    <row r="2290" spans="1:5" s="11" customFormat="1" ht="24" customHeight="1">
      <c r="A2290" s="381">
        <v>96539</v>
      </c>
      <c r="B2290" s="382" t="s">
        <v>4182</v>
      </c>
      <c r="C2290" s="383" t="s">
        <v>47</v>
      </c>
      <c r="D2290" s="384">
        <v>119.73</v>
      </c>
      <c r="E2290" s="383" t="s">
        <v>153</v>
      </c>
    </row>
    <row r="2291" spans="1:5" s="11" customFormat="1" ht="24" customHeight="1">
      <c r="A2291" s="381">
        <v>96540</v>
      </c>
      <c r="B2291" s="382" t="s">
        <v>4183</v>
      </c>
      <c r="C2291" s="383" t="s">
        <v>47</v>
      </c>
      <c r="D2291" s="384">
        <v>121.59</v>
      </c>
      <c r="E2291" s="383" t="s">
        <v>153</v>
      </c>
    </row>
    <row r="2292" spans="1:5" s="11" customFormat="1" ht="24" customHeight="1">
      <c r="A2292" s="381">
        <v>96541</v>
      </c>
      <c r="B2292" s="382" t="s">
        <v>4184</v>
      </c>
      <c r="C2292" s="383" t="s">
        <v>47</v>
      </c>
      <c r="D2292" s="384">
        <v>165.41</v>
      </c>
      <c r="E2292" s="383" t="s">
        <v>153</v>
      </c>
    </row>
    <row r="2293" spans="1:5" s="11" customFormat="1" ht="24" customHeight="1">
      <c r="A2293" s="381">
        <v>96542</v>
      </c>
      <c r="B2293" s="382" t="s">
        <v>4185</v>
      </c>
      <c r="C2293" s="383" t="s">
        <v>47</v>
      </c>
      <c r="D2293" s="384">
        <v>81.88</v>
      </c>
      <c r="E2293" s="383" t="s">
        <v>153</v>
      </c>
    </row>
    <row r="2294" spans="1:5" s="11" customFormat="1" ht="24" customHeight="1">
      <c r="A2294" s="381">
        <v>96543</v>
      </c>
      <c r="B2294" s="382" t="s">
        <v>4186</v>
      </c>
      <c r="C2294" s="383" t="s">
        <v>476</v>
      </c>
      <c r="D2294" s="384">
        <v>16.260000000000002</v>
      </c>
      <c r="E2294" s="383" t="s">
        <v>153</v>
      </c>
    </row>
    <row r="2295" spans="1:5" s="11" customFormat="1" ht="36" customHeight="1">
      <c r="A2295" s="381">
        <v>97747</v>
      </c>
      <c r="B2295" s="382" t="s">
        <v>4187</v>
      </c>
      <c r="C2295" s="383" t="s">
        <v>47</v>
      </c>
      <c r="D2295" s="384">
        <v>198.02</v>
      </c>
      <c r="E2295" s="383" t="s">
        <v>153</v>
      </c>
    </row>
    <row r="2296" spans="1:5" s="11" customFormat="1" ht="24" customHeight="1">
      <c r="A2296" s="381">
        <v>101791</v>
      </c>
      <c r="B2296" s="382" t="s">
        <v>4188</v>
      </c>
      <c r="C2296" s="383" t="s">
        <v>53</v>
      </c>
      <c r="D2296" s="384">
        <v>33.22</v>
      </c>
      <c r="E2296" s="383" t="s">
        <v>153</v>
      </c>
    </row>
    <row r="2297" spans="1:5" s="11" customFormat="1" ht="24" customHeight="1">
      <c r="A2297" s="381">
        <v>101792</v>
      </c>
      <c r="B2297" s="382" t="s">
        <v>4189</v>
      </c>
      <c r="C2297" s="383" t="s">
        <v>235</v>
      </c>
      <c r="D2297" s="384">
        <v>16.54</v>
      </c>
      <c r="E2297" s="383" t="s">
        <v>153</v>
      </c>
    </row>
    <row r="2298" spans="1:5" s="11" customFormat="1" ht="24" customHeight="1">
      <c r="A2298" s="381">
        <v>101793</v>
      </c>
      <c r="B2298" s="382" t="s">
        <v>4190</v>
      </c>
      <c r="C2298" s="383" t="s">
        <v>235</v>
      </c>
      <c r="D2298" s="384">
        <v>26.74</v>
      </c>
      <c r="E2298" s="383" t="s">
        <v>153</v>
      </c>
    </row>
    <row r="2299" spans="1:5" s="11" customFormat="1" ht="24" customHeight="1">
      <c r="A2299" s="381">
        <v>101969</v>
      </c>
      <c r="B2299" s="382" t="s">
        <v>4191</v>
      </c>
      <c r="C2299" s="383" t="s">
        <v>47</v>
      </c>
      <c r="D2299" s="384">
        <v>233.57</v>
      </c>
      <c r="E2299" s="383" t="s">
        <v>153</v>
      </c>
    </row>
    <row r="2300" spans="1:5" s="11" customFormat="1" ht="24" customHeight="1">
      <c r="A2300" s="381">
        <v>101971</v>
      </c>
      <c r="B2300" s="382" t="s">
        <v>4192</v>
      </c>
      <c r="C2300" s="383" t="s">
        <v>47</v>
      </c>
      <c r="D2300" s="384">
        <v>178.57</v>
      </c>
      <c r="E2300" s="383" t="s">
        <v>153</v>
      </c>
    </row>
    <row r="2301" spans="1:5" s="11" customFormat="1" ht="24" customHeight="1">
      <c r="A2301" s="381">
        <v>101973</v>
      </c>
      <c r="B2301" s="382" t="s">
        <v>4193</v>
      </c>
      <c r="C2301" s="383" t="s">
        <v>47</v>
      </c>
      <c r="D2301" s="384">
        <v>220.91</v>
      </c>
      <c r="E2301" s="383" t="s">
        <v>153</v>
      </c>
    </row>
    <row r="2302" spans="1:5" s="11" customFormat="1" ht="24" customHeight="1">
      <c r="A2302" s="381">
        <v>101974</v>
      </c>
      <c r="B2302" s="382" t="s">
        <v>4194</v>
      </c>
      <c r="C2302" s="383" t="s">
        <v>47</v>
      </c>
      <c r="D2302" s="384">
        <v>448.2</v>
      </c>
      <c r="E2302" s="383" t="s">
        <v>153</v>
      </c>
    </row>
    <row r="2303" spans="1:5" s="11" customFormat="1" ht="24" customHeight="1">
      <c r="A2303" s="381">
        <v>101975</v>
      </c>
      <c r="B2303" s="382" t="s">
        <v>4195</v>
      </c>
      <c r="C2303" s="383" t="s">
        <v>47</v>
      </c>
      <c r="D2303" s="384">
        <v>387.47</v>
      </c>
      <c r="E2303" s="383" t="s">
        <v>153</v>
      </c>
    </row>
    <row r="2304" spans="1:5" s="11" customFormat="1" ht="24" customHeight="1">
      <c r="A2304" s="381">
        <v>101977</v>
      </c>
      <c r="B2304" s="382" t="s">
        <v>4196</v>
      </c>
      <c r="C2304" s="383" t="s">
        <v>47</v>
      </c>
      <c r="D2304" s="384">
        <v>266.36</v>
      </c>
      <c r="E2304" s="383" t="s">
        <v>153</v>
      </c>
    </row>
    <row r="2305" spans="1:5" s="11" customFormat="1" ht="24" customHeight="1">
      <c r="A2305" s="381">
        <v>101980</v>
      </c>
      <c r="B2305" s="382" t="s">
        <v>4197</v>
      </c>
      <c r="C2305" s="383" t="s">
        <v>47</v>
      </c>
      <c r="D2305" s="384">
        <v>244.92</v>
      </c>
      <c r="E2305" s="383" t="s">
        <v>153</v>
      </c>
    </row>
    <row r="2306" spans="1:5" s="11" customFormat="1" ht="36" customHeight="1">
      <c r="A2306" s="381">
        <v>101981</v>
      </c>
      <c r="B2306" s="382" t="s">
        <v>4198</v>
      </c>
      <c r="C2306" s="383" t="s">
        <v>47</v>
      </c>
      <c r="D2306" s="384">
        <v>207.54</v>
      </c>
      <c r="E2306" s="383" t="s">
        <v>153</v>
      </c>
    </row>
    <row r="2307" spans="1:5" s="11" customFormat="1" ht="36" customHeight="1">
      <c r="A2307" s="381">
        <v>101982</v>
      </c>
      <c r="B2307" s="382" t="s">
        <v>4199</v>
      </c>
      <c r="C2307" s="383" t="s">
        <v>47</v>
      </c>
      <c r="D2307" s="384">
        <v>178.15</v>
      </c>
      <c r="E2307" s="383" t="s">
        <v>153</v>
      </c>
    </row>
    <row r="2308" spans="1:5" s="11" customFormat="1" ht="36" customHeight="1">
      <c r="A2308" s="381">
        <v>101983</v>
      </c>
      <c r="B2308" s="382" t="s">
        <v>4200</v>
      </c>
      <c r="C2308" s="383" t="s">
        <v>47</v>
      </c>
      <c r="D2308" s="384">
        <v>159.57</v>
      </c>
      <c r="E2308" s="383" t="s">
        <v>153</v>
      </c>
    </row>
    <row r="2309" spans="1:5" s="11" customFormat="1" ht="24" customHeight="1">
      <c r="A2309" s="381">
        <v>101985</v>
      </c>
      <c r="B2309" s="382" t="s">
        <v>4201</v>
      </c>
      <c r="C2309" s="383" t="s">
        <v>47</v>
      </c>
      <c r="D2309" s="384">
        <v>241.09</v>
      </c>
      <c r="E2309" s="383" t="s">
        <v>153</v>
      </c>
    </row>
    <row r="2310" spans="1:5" s="11" customFormat="1" ht="24" customHeight="1">
      <c r="A2310" s="381">
        <v>101986</v>
      </c>
      <c r="B2310" s="382" t="s">
        <v>4202</v>
      </c>
      <c r="C2310" s="383" t="s">
        <v>47</v>
      </c>
      <c r="D2310" s="384">
        <v>171.17</v>
      </c>
      <c r="E2310" s="383" t="s">
        <v>153</v>
      </c>
    </row>
    <row r="2311" spans="1:5" s="11" customFormat="1" ht="24" customHeight="1">
      <c r="A2311" s="381">
        <v>101987</v>
      </c>
      <c r="B2311" s="382" t="s">
        <v>4203</v>
      </c>
      <c r="C2311" s="383" t="s">
        <v>47</v>
      </c>
      <c r="D2311" s="384">
        <v>258.70999999999998</v>
      </c>
      <c r="E2311" s="383" t="s">
        <v>153</v>
      </c>
    </row>
    <row r="2312" spans="1:5" s="11" customFormat="1" ht="24" customHeight="1">
      <c r="A2312" s="381">
        <v>101988</v>
      </c>
      <c r="B2312" s="382" t="s">
        <v>4204</v>
      </c>
      <c r="C2312" s="383" t="s">
        <v>47</v>
      </c>
      <c r="D2312" s="384">
        <v>239.64</v>
      </c>
      <c r="E2312" s="383" t="s">
        <v>153</v>
      </c>
    </row>
    <row r="2313" spans="1:5" s="11" customFormat="1" ht="24" customHeight="1">
      <c r="A2313" s="381">
        <v>101989</v>
      </c>
      <c r="B2313" s="382" t="s">
        <v>4205</v>
      </c>
      <c r="C2313" s="383" t="s">
        <v>47</v>
      </c>
      <c r="D2313" s="384">
        <v>185.33</v>
      </c>
      <c r="E2313" s="383" t="s">
        <v>153</v>
      </c>
    </row>
    <row r="2314" spans="1:5" s="11" customFormat="1" ht="24" customHeight="1">
      <c r="A2314" s="381">
        <v>101990</v>
      </c>
      <c r="B2314" s="382" t="s">
        <v>4206</v>
      </c>
      <c r="C2314" s="383" t="s">
        <v>47</v>
      </c>
      <c r="D2314" s="384">
        <v>237.42</v>
      </c>
      <c r="E2314" s="383" t="s">
        <v>153</v>
      </c>
    </row>
    <row r="2315" spans="1:5" s="11" customFormat="1" ht="24" customHeight="1">
      <c r="A2315" s="381">
        <v>101991</v>
      </c>
      <c r="B2315" s="382" t="s">
        <v>4207</v>
      </c>
      <c r="C2315" s="383" t="s">
        <v>47</v>
      </c>
      <c r="D2315" s="384">
        <v>238.31</v>
      </c>
      <c r="E2315" s="383" t="s">
        <v>153</v>
      </c>
    </row>
    <row r="2316" spans="1:5" s="11" customFormat="1" ht="24" customHeight="1">
      <c r="A2316" s="381">
        <v>101992</v>
      </c>
      <c r="B2316" s="382" t="s">
        <v>4208</v>
      </c>
      <c r="C2316" s="383" t="s">
        <v>47</v>
      </c>
      <c r="D2316" s="384">
        <v>171.46</v>
      </c>
      <c r="E2316" s="383" t="s">
        <v>153</v>
      </c>
    </row>
    <row r="2317" spans="1:5" s="11" customFormat="1" ht="24" customHeight="1">
      <c r="A2317" s="381">
        <v>101993</v>
      </c>
      <c r="B2317" s="382" t="s">
        <v>4209</v>
      </c>
      <c r="C2317" s="383" t="s">
        <v>47</v>
      </c>
      <c r="D2317" s="384">
        <v>304.22000000000003</v>
      </c>
      <c r="E2317" s="383" t="s">
        <v>153</v>
      </c>
    </row>
    <row r="2318" spans="1:5" s="11" customFormat="1" ht="24" customHeight="1">
      <c r="A2318" s="381">
        <v>101994</v>
      </c>
      <c r="B2318" s="382" t="s">
        <v>4210</v>
      </c>
      <c r="C2318" s="383" t="s">
        <v>47</v>
      </c>
      <c r="D2318" s="384">
        <v>257.13</v>
      </c>
      <c r="E2318" s="383" t="s">
        <v>153</v>
      </c>
    </row>
    <row r="2319" spans="1:5" s="11" customFormat="1" ht="24" customHeight="1">
      <c r="A2319" s="381">
        <v>101995</v>
      </c>
      <c r="B2319" s="382" t="s">
        <v>4211</v>
      </c>
      <c r="C2319" s="383" t="s">
        <v>47</v>
      </c>
      <c r="D2319" s="384">
        <v>196.16</v>
      </c>
      <c r="E2319" s="383" t="s">
        <v>153</v>
      </c>
    </row>
    <row r="2320" spans="1:5" s="11" customFormat="1" ht="24" customHeight="1">
      <c r="A2320" s="381">
        <v>101996</v>
      </c>
      <c r="B2320" s="382" t="s">
        <v>4212</v>
      </c>
      <c r="C2320" s="383" t="s">
        <v>47</v>
      </c>
      <c r="D2320" s="384">
        <v>256</v>
      </c>
      <c r="E2320" s="383" t="s">
        <v>153</v>
      </c>
    </row>
    <row r="2321" spans="1:5" s="11" customFormat="1" ht="24" customHeight="1">
      <c r="A2321" s="381">
        <v>101997</v>
      </c>
      <c r="B2321" s="382" t="s">
        <v>4213</v>
      </c>
      <c r="C2321" s="383" t="s">
        <v>47</v>
      </c>
      <c r="D2321" s="384">
        <v>238.12</v>
      </c>
      <c r="E2321" s="383" t="s">
        <v>153</v>
      </c>
    </row>
    <row r="2322" spans="1:5" s="11" customFormat="1" ht="24" customHeight="1">
      <c r="A2322" s="381">
        <v>101998</v>
      </c>
      <c r="B2322" s="382" t="s">
        <v>4214</v>
      </c>
      <c r="C2322" s="383" t="s">
        <v>47</v>
      </c>
      <c r="D2322" s="384">
        <v>169.76</v>
      </c>
      <c r="E2322" s="383" t="s">
        <v>153</v>
      </c>
    </row>
    <row r="2323" spans="1:5" s="11" customFormat="1" ht="24" customHeight="1">
      <c r="A2323" s="381">
        <v>101999</v>
      </c>
      <c r="B2323" s="382" t="s">
        <v>4215</v>
      </c>
      <c r="C2323" s="383" t="s">
        <v>47</v>
      </c>
      <c r="D2323" s="384">
        <v>326.3</v>
      </c>
      <c r="E2323" s="383" t="s">
        <v>153</v>
      </c>
    </row>
    <row r="2324" spans="1:5" s="11" customFormat="1" ht="24" customHeight="1">
      <c r="A2324" s="381">
        <v>102000</v>
      </c>
      <c r="B2324" s="382" t="s">
        <v>4216</v>
      </c>
      <c r="C2324" s="383" t="s">
        <v>47</v>
      </c>
      <c r="D2324" s="384">
        <v>454.18</v>
      </c>
      <c r="E2324" s="383" t="s">
        <v>153</v>
      </c>
    </row>
    <row r="2325" spans="1:5" s="11" customFormat="1" ht="24" customHeight="1">
      <c r="A2325" s="381">
        <v>102001</v>
      </c>
      <c r="B2325" s="382" t="s">
        <v>4217</v>
      </c>
      <c r="C2325" s="383" t="s">
        <v>47</v>
      </c>
      <c r="D2325" s="384">
        <v>397.83</v>
      </c>
      <c r="E2325" s="383" t="s">
        <v>153</v>
      </c>
    </row>
    <row r="2326" spans="1:5" s="11" customFormat="1" ht="24" customHeight="1">
      <c r="A2326" s="381">
        <v>102002</v>
      </c>
      <c r="B2326" s="382" t="s">
        <v>4218</v>
      </c>
      <c r="C2326" s="383" t="s">
        <v>47</v>
      </c>
      <c r="D2326" s="384">
        <v>261.38</v>
      </c>
      <c r="E2326" s="383" t="s">
        <v>153</v>
      </c>
    </row>
    <row r="2327" spans="1:5" s="11" customFormat="1" ht="24" customHeight="1">
      <c r="A2327" s="381">
        <v>102003</v>
      </c>
      <c r="B2327" s="382" t="s">
        <v>4219</v>
      </c>
      <c r="C2327" s="383" t="s">
        <v>47</v>
      </c>
      <c r="D2327" s="384">
        <v>242.56</v>
      </c>
      <c r="E2327" s="383" t="s">
        <v>153</v>
      </c>
    </row>
    <row r="2328" spans="1:5" s="11" customFormat="1" ht="36" customHeight="1">
      <c r="A2328" s="381">
        <v>102004</v>
      </c>
      <c r="B2328" s="382" t="s">
        <v>4220</v>
      </c>
      <c r="C2328" s="383" t="s">
        <v>47</v>
      </c>
      <c r="D2328" s="384">
        <v>214.04</v>
      </c>
      <c r="E2328" s="383" t="s">
        <v>153</v>
      </c>
    </row>
    <row r="2329" spans="1:5" s="11" customFormat="1" ht="36" customHeight="1">
      <c r="A2329" s="381">
        <v>102005</v>
      </c>
      <c r="B2329" s="382" t="s">
        <v>4221</v>
      </c>
      <c r="C2329" s="383" t="s">
        <v>47</v>
      </c>
      <c r="D2329" s="384">
        <v>183.82</v>
      </c>
      <c r="E2329" s="383" t="s">
        <v>153</v>
      </c>
    </row>
    <row r="2330" spans="1:5" s="11" customFormat="1" ht="36" customHeight="1">
      <c r="A2330" s="381">
        <v>102006</v>
      </c>
      <c r="B2330" s="382" t="s">
        <v>4222</v>
      </c>
      <c r="C2330" s="383" t="s">
        <v>47</v>
      </c>
      <c r="D2330" s="384">
        <v>164.71</v>
      </c>
      <c r="E2330" s="383" t="s">
        <v>153</v>
      </c>
    </row>
    <row r="2331" spans="1:5" s="11" customFormat="1" ht="24" customHeight="1">
      <c r="A2331" s="381">
        <v>102007</v>
      </c>
      <c r="B2331" s="382" t="s">
        <v>4223</v>
      </c>
      <c r="C2331" s="383" t="s">
        <v>47</v>
      </c>
      <c r="D2331" s="384">
        <v>441.91</v>
      </c>
      <c r="E2331" s="383" t="s">
        <v>153</v>
      </c>
    </row>
    <row r="2332" spans="1:5" s="11" customFormat="1" ht="24" customHeight="1">
      <c r="A2332" s="381">
        <v>102008</v>
      </c>
      <c r="B2332" s="382" t="s">
        <v>4224</v>
      </c>
      <c r="C2332" s="383" t="s">
        <v>47</v>
      </c>
      <c r="D2332" s="384">
        <v>374.54</v>
      </c>
      <c r="E2332" s="383" t="s">
        <v>153</v>
      </c>
    </row>
    <row r="2333" spans="1:5" s="11" customFormat="1" ht="24" customHeight="1">
      <c r="A2333" s="381">
        <v>102009</v>
      </c>
      <c r="B2333" s="382" t="s">
        <v>4225</v>
      </c>
      <c r="C2333" s="383" t="s">
        <v>47</v>
      </c>
      <c r="D2333" s="384">
        <v>268.51</v>
      </c>
      <c r="E2333" s="383" t="s">
        <v>153</v>
      </c>
    </row>
    <row r="2334" spans="1:5" s="11" customFormat="1" ht="24" customHeight="1">
      <c r="A2334" s="381">
        <v>102010</v>
      </c>
      <c r="B2334" s="382" t="s">
        <v>4226</v>
      </c>
      <c r="C2334" s="383" t="s">
        <v>47</v>
      </c>
      <c r="D2334" s="384">
        <v>244.88</v>
      </c>
      <c r="E2334" s="383" t="s">
        <v>153</v>
      </c>
    </row>
    <row r="2335" spans="1:5" s="11" customFormat="1" ht="36" customHeight="1">
      <c r="A2335" s="381">
        <v>102011</v>
      </c>
      <c r="B2335" s="382" t="s">
        <v>4227</v>
      </c>
      <c r="C2335" s="383" t="s">
        <v>47</v>
      </c>
      <c r="D2335" s="384">
        <v>205.59</v>
      </c>
      <c r="E2335" s="383" t="s">
        <v>153</v>
      </c>
    </row>
    <row r="2336" spans="1:5" s="11" customFormat="1" ht="36" customHeight="1">
      <c r="A2336" s="381">
        <v>102012</v>
      </c>
      <c r="B2336" s="382" t="s">
        <v>4228</v>
      </c>
      <c r="C2336" s="383" t="s">
        <v>47</v>
      </c>
      <c r="D2336" s="384">
        <v>175.53</v>
      </c>
      <c r="E2336" s="383" t="s">
        <v>153</v>
      </c>
    </row>
    <row r="2337" spans="1:5" s="11" customFormat="1" ht="36" customHeight="1">
      <c r="A2337" s="381">
        <v>102013</v>
      </c>
      <c r="B2337" s="382" t="s">
        <v>4229</v>
      </c>
      <c r="C2337" s="383" t="s">
        <v>47</v>
      </c>
      <c r="D2337" s="384">
        <v>158.91999999999999</v>
      </c>
      <c r="E2337" s="383" t="s">
        <v>153</v>
      </c>
    </row>
    <row r="2338" spans="1:5" s="11" customFormat="1" ht="24" customHeight="1">
      <c r="A2338" s="381">
        <v>102014</v>
      </c>
      <c r="B2338" s="382" t="s">
        <v>4230</v>
      </c>
      <c r="C2338" s="383" t="s">
        <v>47</v>
      </c>
      <c r="D2338" s="384">
        <v>499.54</v>
      </c>
      <c r="E2338" s="383" t="s">
        <v>153</v>
      </c>
    </row>
    <row r="2339" spans="1:5" s="11" customFormat="1" ht="24" customHeight="1">
      <c r="A2339" s="381">
        <v>102015</v>
      </c>
      <c r="B2339" s="382" t="s">
        <v>4231</v>
      </c>
      <c r="C2339" s="383" t="s">
        <v>47</v>
      </c>
      <c r="D2339" s="384">
        <v>423.44</v>
      </c>
      <c r="E2339" s="383" t="s">
        <v>153</v>
      </c>
    </row>
    <row r="2340" spans="1:5" s="11" customFormat="1" ht="24" customHeight="1">
      <c r="A2340" s="381">
        <v>102016</v>
      </c>
      <c r="B2340" s="382" t="s">
        <v>4232</v>
      </c>
      <c r="C2340" s="383" t="s">
        <v>47</v>
      </c>
      <c r="D2340" s="384">
        <v>258.2</v>
      </c>
      <c r="E2340" s="383" t="s">
        <v>153</v>
      </c>
    </row>
    <row r="2341" spans="1:5" s="11" customFormat="1" ht="24" customHeight="1">
      <c r="A2341" s="381">
        <v>102017</v>
      </c>
      <c r="B2341" s="382" t="s">
        <v>4233</v>
      </c>
      <c r="C2341" s="383" t="s">
        <v>47</v>
      </c>
      <c r="D2341" s="384">
        <v>237.52</v>
      </c>
      <c r="E2341" s="383" t="s">
        <v>153</v>
      </c>
    </row>
    <row r="2342" spans="1:5" s="11" customFormat="1" ht="36" customHeight="1">
      <c r="A2342" s="381">
        <v>102036</v>
      </c>
      <c r="B2342" s="382" t="s">
        <v>4234</v>
      </c>
      <c r="C2342" s="383" t="s">
        <v>47</v>
      </c>
      <c r="D2342" s="384">
        <v>207.49</v>
      </c>
      <c r="E2342" s="383" t="s">
        <v>153</v>
      </c>
    </row>
    <row r="2343" spans="1:5" s="11" customFormat="1" ht="36" customHeight="1">
      <c r="A2343" s="381">
        <v>102037</v>
      </c>
      <c r="B2343" s="382" t="s">
        <v>4235</v>
      </c>
      <c r="C2343" s="383" t="s">
        <v>47</v>
      </c>
      <c r="D2343" s="384">
        <v>177.57</v>
      </c>
      <c r="E2343" s="383" t="s">
        <v>153</v>
      </c>
    </row>
    <row r="2344" spans="1:5" s="11" customFormat="1" ht="36" customHeight="1">
      <c r="A2344" s="381">
        <v>102038</v>
      </c>
      <c r="B2344" s="382" t="s">
        <v>4236</v>
      </c>
      <c r="C2344" s="383" t="s">
        <v>47</v>
      </c>
      <c r="D2344" s="384">
        <v>161.05000000000001</v>
      </c>
      <c r="E2344" s="383" t="s">
        <v>153</v>
      </c>
    </row>
    <row r="2345" spans="1:5" s="11" customFormat="1" ht="24" customHeight="1">
      <c r="A2345" s="381">
        <v>102039</v>
      </c>
      <c r="B2345" s="382" t="s">
        <v>4237</v>
      </c>
      <c r="C2345" s="383" t="s">
        <v>47</v>
      </c>
      <c r="D2345" s="384">
        <v>464.02</v>
      </c>
      <c r="E2345" s="383" t="s">
        <v>153</v>
      </c>
    </row>
    <row r="2346" spans="1:5" s="11" customFormat="1" ht="24" customHeight="1">
      <c r="A2346" s="381">
        <v>102040</v>
      </c>
      <c r="B2346" s="382" t="s">
        <v>4238</v>
      </c>
      <c r="C2346" s="383" t="s">
        <v>47</v>
      </c>
      <c r="D2346" s="384">
        <v>391.63</v>
      </c>
      <c r="E2346" s="383" t="s">
        <v>153</v>
      </c>
    </row>
    <row r="2347" spans="1:5" s="11" customFormat="1" ht="24" customHeight="1">
      <c r="A2347" s="381">
        <v>102041</v>
      </c>
      <c r="B2347" s="382" t="s">
        <v>4239</v>
      </c>
      <c r="C2347" s="383" t="s">
        <v>47</v>
      </c>
      <c r="D2347" s="384">
        <v>273.91000000000003</v>
      </c>
      <c r="E2347" s="383" t="s">
        <v>153</v>
      </c>
    </row>
    <row r="2348" spans="1:5" s="11" customFormat="1" ht="24" customHeight="1">
      <c r="A2348" s="381">
        <v>102042</v>
      </c>
      <c r="B2348" s="382" t="s">
        <v>4240</v>
      </c>
      <c r="C2348" s="383" t="s">
        <v>47</v>
      </c>
      <c r="D2348" s="384">
        <v>247.85</v>
      </c>
      <c r="E2348" s="383" t="s">
        <v>153</v>
      </c>
    </row>
    <row r="2349" spans="1:5" s="11" customFormat="1" ht="24" customHeight="1">
      <c r="A2349" s="381">
        <v>102043</v>
      </c>
      <c r="B2349" s="382" t="s">
        <v>4241</v>
      </c>
      <c r="C2349" s="383" t="s">
        <v>47</v>
      </c>
      <c r="D2349" s="384">
        <v>209.32</v>
      </c>
      <c r="E2349" s="383" t="s">
        <v>153</v>
      </c>
    </row>
    <row r="2350" spans="1:5" s="11" customFormat="1" ht="24" customHeight="1">
      <c r="A2350" s="381">
        <v>102044</v>
      </c>
      <c r="B2350" s="382" t="s">
        <v>4242</v>
      </c>
      <c r="C2350" s="383" t="s">
        <v>47</v>
      </c>
      <c r="D2350" s="384">
        <v>179.91</v>
      </c>
      <c r="E2350" s="383" t="s">
        <v>153</v>
      </c>
    </row>
    <row r="2351" spans="1:5" s="11" customFormat="1" ht="24" customHeight="1">
      <c r="A2351" s="381">
        <v>102045</v>
      </c>
      <c r="B2351" s="382" t="s">
        <v>4243</v>
      </c>
      <c r="C2351" s="383" t="s">
        <v>47</v>
      </c>
      <c r="D2351" s="384">
        <v>162.25</v>
      </c>
      <c r="E2351" s="383" t="s">
        <v>153</v>
      </c>
    </row>
    <row r="2352" spans="1:5" s="11" customFormat="1" ht="24" customHeight="1">
      <c r="A2352" s="381">
        <v>102046</v>
      </c>
      <c r="B2352" s="382" t="s">
        <v>4244</v>
      </c>
      <c r="C2352" s="383" t="s">
        <v>47</v>
      </c>
      <c r="D2352" s="384">
        <v>509.31</v>
      </c>
      <c r="E2352" s="383" t="s">
        <v>153</v>
      </c>
    </row>
    <row r="2353" spans="1:5" s="11" customFormat="1" ht="24" customHeight="1">
      <c r="A2353" s="381">
        <v>102047</v>
      </c>
      <c r="B2353" s="382" t="s">
        <v>4245</v>
      </c>
      <c r="C2353" s="383" t="s">
        <v>47</v>
      </c>
      <c r="D2353" s="384">
        <v>440.66</v>
      </c>
      <c r="E2353" s="383" t="s">
        <v>153</v>
      </c>
    </row>
    <row r="2354" spans="1:5" s="11" customFormat="1" ht="24" customHeight="1">
      <c r="A2354" s="381">
        <v>102048</v>
      </c>
      <c r="B2354" s="382" t="s">
        <v>4246</v>
      </c>
      <c r="C2354" s="383" t="s">
        <v>47</v>
      </c>
      <c r="D2354" s="384">
        <v>254.09</v>
      </c>
      <c r="E2354" s="383" t="s">
        <v>153</v>
      </c>
    </row>
    <row r="2355" spans="1:5" s="11" customFormat="1" ht="24" customHeight="1">
      <c r="A2355" s="381">
        <v>102049</v>
      </c>
      <c r="B2355" s="382" t="s">
        <v>4247</v>
      </c>
      <c r="C2355" s="383" t="s">
        <v>47</v>
      </c>
      <c r="D2355" s="384">
        <v>231.22</v>
      </c>
      <c r="E2355" s="383" t="s">
        <v>153</v>
      </c>
    </row>
    <row r="2356" spans="1:5" s="11" customFormat="1" ht="24" customHeight="1">
      <c r="A2356" s="381">
        <v>102050</v>
      </c>
      <c r="B2356" s="382" t="s">
        <v>4248</v>
      </c>
      <c r="C2356" s="383" t="s">
        <v>47</v>
      </c>
      <c r="D2356" s="384">
        <v>203.64</v>
      </c>
      <c r="E2356" s="383" t="s">
        <v>153</v>
      </c>
    </row>
    <row r="2357" spans="1:5" s="11" customFormat="1" ht="24" customHeight="1">
      <c r="A2357" s="381">
        <v>102051</v>
      </c>
      <c r="B2357" s="382" t="s">
        <v>4249</v>
      </c>
      <c r="C2357" s="383" t="s">
        <v>47</v>
      </c>
      <c r="D2357" s="384">
        <v>173.75</v>
      </c>
      <c r="E2357" s="383" t="s">
        <v>153</v>
      </c>
    </row>
    <row r="2358" spans="1:5" s="11" customFormat="1" ht="24" customHeight="1">
      <c r="A2358" s="381">
        <v>102052</v>
      </c>
      <c r="B2358" s="382" t="s">
        <v>4250</v>
      </c>
      <c r="C2358" s="383" t="s">
        <v>47</v>
      </c>
      <c r="D2358" s="384">
        <v>157.22999999999999</v>
      </c>
      <c r="E2358" s="383" t="s">
        <v>153</v>
      </c>
    </row>
    <row r="2359" spans="1:5" s="11" customFormat="1" ht="24" customHeight="1">
      <c r="A2359" s="381">
        <v>102059</v>
      </c>
      <c r="B2359" s="382" t="s">
        <v>4251</v>
      </c>
      <c r="C2359" s="383" t="s">
        <v>47</v>
      </c>
      <c r="D2359" s="384">
        <v>438.11</v>
      </c>
      <c r="E2359" s="383" t="s">
        <v>153</v>
      </c>
    </row>
    <row r="2360" spans="1:5" s="11" customFormat="1" ht="24" customHeight="1">
      <c r="A2360" s="381">
        <v>102060</v>
      </c>
      <c r="B2360" s="382" t="s">
        <v>4252</v>
      </c>
      <c r="C2360" s="383" t="s">
        <v>47</v>
      </c>
      <c r="D2360" s="384">
        <v>373.25</v>
      </c>
      <c r="E2360" s="383" t="s">
        <v>153</v>
      </c>
    </row>
    <row r="2361" spans="1:5" s="11" customFormat="1" ht="36" customHeight="1">
      <c r="A2361" s="381">
        <v>102061</v>
      </c>
      <c r="B2361" s="382" t="s">
        <v>4253</v>
      </c>
      <c r="C2361" s="383" t="s">
        <v>47</v>
      </c>
      <c r="D2361" s="384">
        <v>255.95</v>
      </c>
      <c r="E2361" s="383" t="s">
        <v>153</v>
      </c>
    </row>
    <row r="2362" spans="1:5" s="11" customFormat="1" ht="36" customHeight="1">
      <c r="A2362" s="381">
        <v>102062</v>
      </c>
      <c r="B2362" s="382" t="s">
        <v>4254</v>
      </c>
      <c r="C2362" s="383" t="s">
        <v>47</v>
      </c>
      <c r="D2362" s="384">
        <v>235.86</v>
      </c>
      <c r="E2362" s="383" t="s">
        <v>153</v>
      </c>
    </row>
    <row r="2363" spans="1:5" s="11" customFormat="1" ht="36" customHeight="1">
      <c r="A2363" s="381">
        <v>102063</v>
      </c>
      <c r="B2363" s="382" t="s">
        <v>4255</v>
      </c>
      <c r="C2363" s="383" t="s">
        <v>47</v>
      </c>
      <c r="D2363" s="384">
        <v>198.14</v>
      </c>
      <c r="E2363" s="383" t="s">
        <v>153</v>
      </c>
    </row>
    <row r="2364" spans="1:5" s="11" customFormat="1" ht="36" customHeight="1">
      <c r="A2364" s="381">
        <v>102064</v>
      </c>
      <c r="B2364" s="382" t="s">
        <v>4256</v>
      </c>
      <c r="C2364" s="383" t="s">
        <v>47</v>
      </c>
      <c r="D2364" s="384">
        <v>168.01</v>
      </c>
      <c r="E2364" s="383" t="s">
        <v>153</v>
      </c>
    </row>
    <row r="2365" spans="1:5" s="11" customFormat="1" ht="36" customHeight="1">
      <c r="A2365" s="381">
        <v>102065</v>
      </c>
      <c r="B2365" s="382" t="s">
        <v>4257</v>
      </c>
      <c r="C2365" s="383" t="s">
        <v>47</v>
      </c>
      <c r="D2365" s="384">
        <v>151.4</v>
      </c>
      <c r="E2365" s="383" t="s">
        <v>153</v>
      </c>
    </row>
    <row r="2366" spans="1:5" s="11" customFormat="1" ht="24" customHeight="1">
      <c r="A2366" s="381">
        <v>102066</v>
      </c>
      <c r="B2366" s="382" t="s">
        <v>4258</v>
      </c>
      <c r="C2366" s="383" t="s">
        <v>47</v>
      </c>
      <c r="D2366" s="384">
        <v>454.14</v>
      </c>
      <c r="E2366" s="383" t="s">
        <v>153</v>
      </c>
    </row>
    <row r="2367" spans="1:5" s="11" customFormat="1" ht="24" customHeight="1">
      <c r="A2367" s="381">
        <v>102067</v>
      </c>
      <c r="B2367" s="382" t="s">
        <v>4259</v>
      </c>
      <c r="C2367" s="383" t="s">
        <v>47</v>
      </c>
      <c r="D2367" s="384">
        <v>394.72</v>
      </c>
      <c r="E2367" s="383" t="s">
        <v>153</v>
      </c>
    </row>
    <row r="2368" spans="1:5" s="11" customFormat="1" ht="36" customHeight="1">
      <c r="A2368" s="381">
        <v>102068</v>
      </c>
      <c r="B2368" s="382" t="s">
        <v>4260</v>
      </c>
      <c r="C2368" s="383" t="s">
        <v>47</v>
      </c>
      <c r="D2368" s="384">
        <v>234.42</v>
      </c>
      <c r="E2368" s="383" t="s">
        <v>153</v>
      </c>
    </row>
    <row r="2369" spans="1:5" s="11" customFormat="1" ht="36" customHeight="1">
      <c r="A2369" s="381">
        <v>102069</v>
      </c>
      <c r="B2369" s="382" t="s">
        <v>4261</v>
      </c>
      <c r="C2369" s="383" t="s">
        <v>47</v>
      </c>
      <c r="D2369" s="384">
        <v>217.36</v>
      </c>
      <c r="E2369" s="383" t="s">
        <v>153</v>
      </c>
    </row>
    <row r="2370" spans="1:5" s="11" customFormat="1" ht="36" customHeight="1">
      <c r="A2370" s="381">
        <v>102070</v>
      </c>
      <c r="B2370" s="382" t="s">
        <v>4262</v>
      </c>
      <c r="C2370" s="383" t="s">
        <v>47</v>
      </c>
      <c r="D2370" s="384">
        <v>190.5</v>
      </c>
      <c r="E2370" s="383" t="s">
        <v>153</v>
      </c>
    </row>
    <row r="2371" spans="1:5" s="11" customFormat="1" ht="36" customHeight="1">
      <c r="A2371" s="381">
        <v>102071</v>
      </c>
      <c r="B2371" s="382" t="s">
        <v>4263</v>
      </c>
      <c r="C2371" s="383" t="s">
        <v>47</v>
      </c>
      <c r="D2371" s="384">
        <v>162.4</v>
      </c>
      <c r="E2371" s="383" t="s">
        <v>153</v>
      </c>
    </row>
    <row r="2372" spans="1:5" s="11" customFormat="1" ht="36" customHeight="1">
      <c r="A2372" s="381">
        <v>102072</v>
      </c>
      <c r="B2372" s="382" t="s">
        <v>4264</v>
      </c>
      <c r="C2372" s="383" t="s">
        <v>47</v>
      </c>
      <c r="D2372" s="384">
        <v>154</v>
      </c>
      <c r="E2372" s="383" t="s">
        <v>153</v>
      </c>
    </row>
    <row r="2373" spans="1:5" s="11" customFormat="1" ht="24" customHeight="1">
      <c r="A2373" s="381">
        <v>102073</v>
      </c>
      <c r="B2373" s="382" t="s">
        <v>4265</v>
      </c>
      <c r="C2373" s="383" t="s">
        <v>235</v>
      </c>
      <c r="D2373" s="385">
        <v>3350.01</v>
      </c>
      <c r="E2373" s="383" t="s">
        <v>153</v>
      </c>
    </row>
    <row r="2374" spans="1:5" s="11" customFormat="1" ht="24" customHeight="1">
      <c r="A2374" s="381">
        <v>102074</v>
      </c>
      <c r="B2374" s="382" t="s">
        <v>4266</v>
      </c>
      <c r="C2374" s="383" t="s">
        <v>235</v>
      </c>
      <c r="D2374" s="385">
        <v>4030.69</v>
      </c>
      <c r="E2374" s="383" t="s">
        <v>153</v>
      </c>
    </row>
    <row r="2375" spans="1:5" s="11" customFormat="1" ht="24" customHeight="1">
      <c r="A2375" s="381">
        <v>102075</v>
      </c>
      <c r="B2375" s="382" t="s">
        <v>4267</v>
      </c>
      <c r="C2375" s="383" t="s">
        <v>235</v>
      </c>
      <c r="D2375" s="385">
        <v>4227.09</v>
      </c>
      <c r="E2375" s="383" t="s">
        <v>153</v>
      </c>
    </row>
    <row r="2376" spans="1:5" s="11" customFormat="1" ht="24" customHeight="1">
      <c r="A2376" s="381">
        <v>102076</v>
      </c>
      <c r="B2376" s="382" t="s">
        <v>4268</v>
      </c>
      <c r="C2376" s="383" t="s">
        <v>235</v>
      </c>
      <c r="D2376" s="385">
        <v>4378.16</v>
      </c>
      <c r="E2376" s="383" t="s">
        <v>153</v>
      </c>
    </row>
    <row r="2377" spans="1:5" s="11" customFormat="1" ht="24" customHeight="1">
      <c r="A2377" s="381">
        <v>102077</v>
      </c>
      <c r="B2377" s="382" t="s">
        <v>4269</v>
      </c>
      <c r="C2377" s="383" t="s">
        <v>235</v>
      </c>
      <c r="D2377" s="385">
        <v>4730.28</v>
      </c>
      <c r="E2377" s="383" t="s">
        <v>153</v>
      </c>
    </row>
    <row r="2378" spans="1:5" s="11" customFormat="1" ht="24" customHeight="1">
      <c r="A2378" s="381">
        <v>102078</v>
      </c>
      <c r="B2378" s="382" t="s">
        <v>4270</v>
      </c>
      <c r="C2378" s="383" t="s">
        <v>235</v>
      </c>
      <c r="D2378" s="385">
        <v>4810.05</v>
      </c>
      <c r="E2378" s="383" t="s">
        <v>153</v>
      </c>
    </row>
    <row r="2379" spans="1:5" s="11" customFormat="1" ht="24" customHeight="1">
      <c r="A2379" s="381">
        <v>102079</v>
      </c>
      <c r="B2379" s="382" t="s">
        <v>4271</v>
      </c>
      <c r="C2379" s="383" t="s">
        <v>235</v>
      </c>
      <c r="D2379" s="385">
        <v>4620.8900000000003</v>
      </c>
      <c r="E2379" s="383" t="s">
        <v>153</v>
      </c>
    </row>
    <row r="2380" spans="1:5" s="11" customFormat="1" ht="24" customHeight="1">
      <c r="A2380" s="381">
        <v>102080</v>
      </c>
      <c r="B2380" s="382" t="s">
        <v>4272</v>
      </c>
      <c r="C2380" s="383" t="s">
        <v>235</v>
      </c>
      <c r="D2380" s="385">
        <v>4095.89</v>
      </c>
      <c r="E2380" s="383" t="s">
        <v>153</v>
      </c>
    </row>
    <row r="2381" spans="1:5" s="11" customFormat="1" ht="24" customHeight="1">
      <c r="A2381" s="381">
        <v>102086</v>
      </c>
      <c r="B2381" s="382" t="s">
        <v>4273</v>
      </c>
      <c r="C2381" s="383" t="s">
        <v>47</v>
      </c>
      <c r="D2381" s="384">
        <v>245.7</v>
      </c>
      <c r="E2381" s="383" t="s">
        <v>153</v>
      </c>
    </row>
    <row r="2382" spans="1:5" s="11" customFormat="1" ht="24" customHeight="1">
      <c r="A2382" s="381">
        <v>102087</v>
      </c>
      <c r="B2382" s="382" t="s">
        <v>4274</v>
      </c>
      <c r="C2382" s="383" t="s">
        <v>47</v>
      </c>
      <c r="D2382" s="384">
        <v>188.68</v>
      </c>
      <c r="E2382" s="383" t="s">
        <v>153</v>
      </c>
    </row>
    <row r="2383" spans="1:5" s="11" customFormat="1" ht="24" customHeight="1">
      <c r="A2383" s="381">
        <v>102088</v>
      </c>
      <c r="B2383" s="382" t="s">
        <v>4275</v>
      </c>
      <c r="C2383" s="383" t="s">
        <v>47</v>
      </c>
      <c r="D2383" s="384">
        <v>237.76</v>
      </c>
      <c r="E2383" s="383" t="s">
        <v>153</v>
      </c>
    </row>
    <row r="2384" spans="1:5" s="11" customFormat="1" ht="24" customHeight="1">
      <c r="A2384" s="381">
        <v>102089</v>
      </c>
      <c r="B2384" s="382" t="s">
        <v>4276</v>
      </c>
      <c r="C2384" s="383" t="s">
        <v>47</v>
      </c>
      <c r="D2384" s="384">
        <v>227.11</v>
      </c>
      <c r="E2384" s="383" t="s">
        <v>153</v>
      </c>
    </row>
    <row r="2385" spans="1:5" s="11" customFormat="1" ht="24" customHeight="1">
      <c r="A2385" s="381">
        <v>102090</v>
      </c>
      <c r="B2385" s="382" t="s">
        <v>4277</v>
      </c>
      <c r="C2385" s="383" t="s">
        <v>47</v>
      </c>
      <c r="D2385" s="384">
        <v>162.41999999999999</v>
      </c>
      <c r="E2385" s="383" t="s">
        <v>153</v>
      </c>
    </row>
    <row r="2386" spans="1:5" s="11" customFormat="1" ht="24" customHeight="1">
      <c r="A2386" s="381">
        <v>102091</v>
      </c>
      <c r="B2386" s="382" t="s">
        <v>4275</v>
      </c>
      <c r="C2386" s="383" t="s">
        <v>47</v>
      </c>
      <c r="D2386" s="384">
        <v>275.02999999999997</v>
      </c>
      <c r="E2386" s="383" t="s">
        <v>153</v>
      </c>
    </row>
    <row r="2387" spans="1:5" s="11" customFormat="1" ht="36" customHeight="1">
      <c r="A2387" s="381">
        <v>103760</v>
      </c>
      <c r="B2387" s="382" t="s">
        <v>4278</v>
      </c>
      <c r="C2387" s="383" t="s">
        <v>47</v>
      </c>
      <c r="D2387" s="384">
        <v>122.43</v>
      </c>
      <c r="E2387" s="383" t="s">
        <v>153</v>
      </c>
    </row>
    <row r="2388" spans="1:5" s="11" customFormat="1" ht="36" customHeight="1">
      <c r="A2388" s="381">
        <v>103761</v>
      </c>
      <c r="B2388" s="382" t="s">
        <v>4279</v>
      </c>
      <c r="C2388" s="383" t="s">
        <v>47</v>
      </c>
      <c r="D2388" s="384">
        <v>79.66</v>
      </c>
      <c r="E2388" s="383" t="s">
        <v>153</v>
      </c>
    </row>
    <row r="2389" spans="1:5" s="11" customFormat="1" ht="36" customHeight="1">
      <c r="A2389" s="381">
        <v>103762</v>
      </c>
      <c r="B2389" s="382" t="s">
        <v>4280</v>
      </c>
      <c r="C2389" s="383" t="s">
        <v>47</v>
      </c>
      <c r="D2389" s="384">
        <v>66.709999999999994</v>
      </c>
      <c r="E2389" s="383" t="s">
        <v>153</v>
      </c>
    </row>
    <row r="2390" spans="1:5" s="11" customFormat="1" ht="36" customHeight="1">
      <c r="A2390" s="381">
        <v>103763</v>
      </c>
      <c r="B2390" s="382" t="s">
        <v>4281</v>
      </c>
      <c r="C2390" s="383" t="s">
        <v>47</v>
      </c>
      <c r="D2390" s="384">
        <v>58.14</v>
      </c>
      <c r="E2390" s="383" t="s">
        <v>153</v>
      </c>
    </row>
    <row r="2391" spans="1:5" s="11" customFormat="1" ht="12" customHeight="1">
      <c r="A2391" s="381">
        <v>89996</v>
      </c>
      <c r="B2391" s="382" t="s">
        <v>4282</v>
      </c>
      <c r="C2391" s="383" t="s">
        <v>476</v>
      </c>
      <c r="D2391" s="384">
        <v>11.14</v>
      </c>
      <c r="E2391" s="383" t="s">
        <v>153</v>
      </c>
    </row>
    <row r="2392" spans="1:5" s="11" customFormat="1" ht="12" customHeight="1">
      <c r="A2392" s="381">
        <v>89997</v>
      </c>
      <c r="B2392" s="382" t="s">
        <v>4283</v>
      </c>
      <c r="C2392" s="383" t="s">
        <v>476</v>
      </c>
      <c r="D2392" s="384">
        <v>9.25</v>
      </c>
      <c r="E2392" s="383" t="s">
        <v>153</v>
      </c>
    </row>
    <row r="2393" spans="1:5" s="11" customFormat="1" ht="12" customHeight="1">
      <c r="A2393" s="381">
        <v>89998</v>
      </c>
      <c r="B2393" s="382" t="s">
        <v>4284</v>
      </c>
      <c r="C2393" s="383" t="s">
        <v>476</v>
      </c>
      <c r="D2393" s="384">
        <v>10.77</v>
      </c>
      <c r="E2393" s="383" t="s">
        <v>153</v>
      </c>
    </row>
    <row r="2394" spans="1:5" s="11" customFormat="1" ht="24" customHeight="1">
      <c r="A2394" s="381">
        <v>89999</v>
      </c>
      <c r="B2394" s="382" t="s">
        <v>4285</v>
      </c>
      <c r="C2394" s="383" t="s">
        <v>476</v>
      </c>
      <c r="D2394" s="384">
        <v>15.03</v>
      </c>
      <c r="E2394" s="383" t="s">
        <v>153</v>
      </c>
    </row>
    <row r="2395" spans="1:5" s="11" customFormat="1" ht="24" customHeight="1">
      <c r="A2395" s="381">
        <v>90000</v>
      </c>
      <c r="B2395" s="382" t="s">
        <v>4286</v>
      </c>
      <c r="C2395" s="383" t="s">
        <v>476</v>
      </c>
      <c r="D2395" s="384">
        <v>12.64</v>
      </c>
      <c r="E2395" s="383" t="s">
        <v>153</v>
      </c>
    </row>
    <row r="2396" spans="1:5" s="11" customFormat="1" ht="24" customHeight="1">
      <c r="A2396" s="381">
        <v>91593</v>
      </c>
      <c r="B2396" s="382" t="s">
        <v>4287</v>
      </c>
      <c r="C2396" s="383" t="s">
        <v>476</v>
      </c>
      <c r="D2396" s="384">
        <v>13.47</v>
      </c>
      <c r="E2396" s="383" t="s">
        <v>153</v>
      </c>
    </row>
    <row r="2397" spans="1:5" s="11" customFormat="1" ht="24" customHeight="1">
      <c r="A2397" s="381">
        <v>91594</v>
      </c>
      <c r="B2397" s="382" t="s">
        <v>4288</v>
      </c>
      <c r="C2397" s="383" t="s">
        <v>476</v>
      </c>
      <c r="D2397" s="384">
        <v>13.8</v>
      </c>
      <c r="E2397" s="383" t="s">
        <v>153</v>
      </c>
    </row>
    <row r="2398" spans="1:5" s="11" customFormat="1" ht="24" customHeight="1">
      <c r="A2398" s="381">
        <v>91595</v>
      </c>
      <c r="B2398" s="382" t="s">
        <v>4289</v>
      </c>
      <c r="C2398" s="383" t="s">
        <v>476</v>
      </c>
      <c r="D2398" s="384">
        <v>14.27</v>
      </c>
      <c r="E2398" s="383" t="s">
        <v>153</v>
      </c>
    </row>
    <row r="2399" spans="1:5" s="11" customFormat="1" ht="24" customHeight="1">
      <c r="A2399" s="381">
        <v>91596</v>
      </c>
      <c r="B2399" s="382" t="s">
        <v>4290</v>
      </c>
      <c r="C2399" s="383" t="s">
        <v>476</v>
      </c>
      <c r="D2399" s="384">
        <v>13.7</v>
      </c>
      <c r="E2399" s="383" t="s">
        <v>153</v>
      </c>
    </row>
    <row r="2400" spans="1:5" s="11" customFormat="1" ht="24" customHeight="1">
      <c r="A2400" s="381">
        <v>91597</v>
      </c>
      <c r="B2400" s="382" t="s">
        <v>4291</v>
      </c>
      <c r="C2400" s="383" t="s">
        <v>476</v>
      </c>
      <c r="D2400" s="384">
        <v>9.5399999999999991</v>
      </c>
      <c r="E2400" s="383" t="s">
        <v>153</v>
      </c>
    </row>
    <row r="2401" spans="1:5" s="11" customFormat="1" ht="24" customHeight="1">
      <c r="A2401" s="381">
        <v>91598</v>
      </c>
      <c r="B2401" s="382" t="s">
        <v>4292</v>
      </c>
      <c r="C2401" s="383" t="s">
        <v>476</v>
      </c>
      <c r="D2401" s="384">
        <v>13.31</v>
      </c>
      <c r="E2401" s="383" t="s">
        <v>153</v>
      </c>
    </row>
    <row r="2402" spans="1:5" s="11" customFormat="1" ht="24" customHeight="1">
      <c r="A2402" s="381">
        <v>91599</v>
      </c>
      <c r="B2402" s="382" t="s">
        <v>4293</v>
      </c>
      <c r="C2402" s="383" t="s">
        <v>476</v>
      </c>
      <c r="D2402" s="384">
        <v>9.86</v>
      </c>
      <c r="E2402" s="383" t="s">
        <v>153</v>
      </c>
    </row>
    <row r="2403" spans="1:5" s="11" customFormat="1" ht="24" customHeight="1">
      <c r="A2403" s="381">
        <v>91600</v>
      </c>
      <c r="B2403" s="382" t="s">
        <v>4294</v>
      </c>
      <c r="C2403" s="383" t="s">
        <v>476</v>
      </c>
      <c r="D2403" s="384">
        <v>15.55</v>
      </c>
      <c r="E2403" s="383" t="s">
        <v>153</v>
      </c>
    </row>
    <row r="2404" spans="1:5" s="11" customFormat="1" ht="24" customHeight="1">
      <c r="A2404" s="381">
        <v>91601</v>
      </c>
      <c r="B2404" s="382" t="s">
        <v>4295</v>
      </c>
      <c r="C2404" s="383" t="s">
        <v>476</v>
      </c>
      <c r="D2404" s="384">
        <v>13.06</v>
      </c>
      <c r="E2404" s="383" t="s">
        <v>153</v>
      </c>
    </row>
    <row r="2405" spans="1:5" s="11" customFormat="1" ht="24" customHeight="1">
      <c r="A2405" s="381">
        <v>91602</v>
      </c>
      <c r="B2405" s="382" t="s">
        <v>4296</v>
      </c>
      <c r="C2405" s="383" t="s">
        <v>476</v>
      </c>
      <c r="D2405" s="384">
        <v>12.4</v>
      </c>
      <c r="E2405" s="383" t="s">
        <v>153</v>
      </c>
    </row>
    <row r="2406" spans="1:5" s="11" customFormat="1" ht="24" customHeight="1">
      <c r="A2406" s="381">
        <v>91603</v>
      </c>
      <c r="B2406" s="382" t="s">
        <v>4297</v>
      </c>
      <c r="C2406" s="383" t="s">
        <v>476</v>
      </c>
      <c r="D2406" s="384">
        <v>11.71</v>
      </c>
      <c r="E2406" s="383" t="s">
        <v>153</v>
      </c>
    </row>
    <row r="2407" spans="1:5" s="11" customFormat="1" ht="24" customHeight="1">
      <c r="A2407" s="381">
        <v>92759</v>
      </c>
      <c r="B2407" s="382" t="s">
        <v>649</v>
      </c>
      <c r="C2407" s="383" t="s">
        <v>476</v>
      </c>
      <c r="D2407" s="384">
        <v>13.8</v>
      </c>
      <c r="E2407" s="383" t="s">
        <v>153</v>
      </c>
    </row>
    <row r="2408" spans="1:5" s="11" customFormat="1" ht="24" customHeight="1">
      <c r="A2408" s="381">
        <v>92760</v>
      </c>
      <c r="B2408" s="382" t="s">
        <v>4298</v>
      </c>
      <c r="C2408" s="383" t="s">
        <v>476</v>
      </c>
      <c r="D2408" s="384">
        <v>13.7</v>
      </c>
      <c r="E2408" s="383" t="s">
        <v>153</v>
      </c>
    </row>
    <row r="2409" spans="1:5" s="11" customFormat="1" ht="24" customHeight="1">
      <c r="A2409" s="381">
        <v>92761</v>
      </c>
      <c r="B2409" s="382" t="s">
        <v>650</v>
      </c>
      <c r="C2409" s="383" t="s">
        <v>476</v>
      </c>
      <c r="D2409" s="384">
        <v>13.31</v>
      </c>
      <c r="E2409" s="383" t="s">
        <v>153</v>
      </c>
    </row>
    <row r="2410" spans="1:5" s="11" customFormat="1" ht="24" customHeight="1">
      <c r="A2410" s="381">
        <v>92762</v>
      </c>
      <c r="B2410" s="382" t="s">
        <v>4299</v>
      </c>
      <c r="C2410" s="383" t="s">
        <v>476</v>
      </c>
      <c r="D2410" s="384">
        <v>12.11</v>
      </c>
      <c r="E2410" s="383" t="s">
        <v>153</v>
      </c>
    </row>
    <row r="2411" spans="1:5" s="11" customFormat="1" ht="24" customHeight="1">
      <c r="A2411" s="381">
        <v>92763</v>
      </c>
      <c r="B2411" s="382" t="s">
        <v>4300</v>
      </c>
      <c r="C2411" s="383" t="s">
        <v>476</v>
      </c>
      <c r="D2411" s="384">
        <v>10.32</v>
      </c>
      <c r="E2411" s="383" t="s">
        <v>153</v>
      </c>
    </row>
    <row r="2412" spans="1:5" s="11" customFormat="1" ht="24" customHeight="1">
      <c r="A2412" s="381">
        <v>92764</v>
      </c>
      <c r="B2412" s="382" t="s">
        <v>4301</v>
      </c>
      <c r="C2412" s="383" t="s">
        <v>476</v>
      </c>
      <c r="D2412" s="384">
        <v>10.09</v>
      </c>
      <c r="E2412" s="383" t="s">
        <v>153</v>
      </c>
    </row>
    <row r="2413" spans="1:5" s="11" customFormat="1" ht="24" customHeight="1">
      <c r="A2413" s="381">
        <v>92765</v>
      </c>
      <c r="B2413" s="382" t="s">
        <v>4302</v>
      </c>
      <c r="C2413" s="383" t="s">
        <v>476</v>
      </c>
      <c r="D2413" s="384">
        <v>11.63</v>
      </c>
      <c r="E2413" s="383" t="s">
        <v>153</v>
      </c>
    </row>
    <row r="2414" spans="1:5" s="11" customFormat="1" ht="24" customHeight="1">
      <c r="A2414" s="381">
        <v>92766</v>
      </c>
      <c r="B2414" s="382" t="s">
        <v>4303</v>
      </c>
      <c r="C2414" s="383" t="s">
        <v>476</v>
      </c>
      <c r="D2414" s="384">
        <v>11.55</v>
      </c>
      <c r="E2414" s="383" t="s">
        <v>153</v>
      </c>
    </row>
    <row r="2415" spans="1:5" s="11" customFormat="1" ht="24" customHeight="1">
      <c r="A2415" s="381">
        <v>92767</v>
      </c>
      <c r="B2415" s="382" t="s">
        <v>640</v>
      </c>
      <c r="C2415" s="383" t="s">
        <v>476</v>
      </c>
      <c r="D2415" s="384">
        <v>14.86</v>
      </c>
      <c r="E2415" s="383" t="s">
        <v>153</v>
      </c>
    </row>
    <row r="2416" spans="1:5" s="11" customFormat="1" ht="24" customHeight="1">
      <c r="A2416" s="381">
        <v>92768</v>
      </c>
      <c r="B2416" s="382" t="s">
        <v>647</v>
      </c>
      <c r="C2416" s="383" t="s">
        <v>476</v>
      </c>
      <c r="D2416" s="384">
        <v>13.51</v>
      </c>
      <c r="E2416" s="383" t="s">
        <v>153</v>
      </c>
    </row>
    <row r="2417" spans="1:5" s="11" customFormat="1" ht="24" customHeight="1">
      <c r="A2417" s="381">
        <v>92769</v>
      </c>
      <c r="B2417" s="382" t="s">
        <v>4304</v>
      </c>
      <c r="C2417" s="383" t="s">
        <v>476</v>
      </c>
      <c r="D2417" s="384">
        <v>13.36</v>
      </c>
      <c r="E2417" s="383" t="s">
        <v>153</v>
      </c>
    </row>
    <row r="2418" spans="1:5" s="11" customFormat="1" ht="24" customHeight="1">
      <c r="A2418" s="381">
        <v>92770</v>
      </c>
      <c r="B2418" s="382" t="s">
        <v>4305</v>
      </c>
      <c r="C2418" s="383" t="s">
        <v>476</v>
      </c>
      <c r="D2418" s="384">
        <v>12.97</v>
      </c>
      <c r="E2418" s="383" t="s">
        <v>153</v>
      </c>
    </row>
    <row r="2419" spans="1:5" s="11" customFormat="1" ht="24" customHeight="1">
      <c r="A2419" s="381">
        <v>92771</v>
      </c>
      <c r="B2419" s="382" t="s">
        <v>4306</v>
      </c>
      <c r="C2419" s="383" t="s">
        <v>476</v>
      </c>
      <c r="D2419" s="384">
        <v>11.78</v>
      </c>
      <c r="E2419" s="383" t="s">
        <v>153</v>
      </c>
    </row>
    <row r="2420" spans="1:5" s="11" customFormat="1" ht="24" customHeight="1">
      <c r="A2420" s="381">
        <v>92772</v>
      </c>
      <c r="B2420" s="382" t="s">
        <v>4307</v>
      </c>
      <c r="C2420" s="383" t="s">
        <v>476</v>
      </c>
      <c r="D2420" s="384">
        <v>10.029999999999999</v>
      </c>
      <c r="E2420" s="383" t="s">
        <v>153</v>
      </c>
    </row>
    <row r="2421" spans="1:5" s="11" customFormat="1" ht="24" customHeight="1">
      <c r="A2421" s="381">
        <v>92773</v>
      </c>
      <c r="B2421" s="382" t="s">
        <v>4308</v>
      </c>
      <c r="C2421" s="383" t="s">
        <v>476</v>
      </c>
      <c r="D2421" s="384">
        <v>9.89</v>
      </c>
      <c r="E2421" s="383" t="s">
        <v>153</v>
      </c>
    </row>
    <row r="2422" spans="1:5" s="11" customFormat="1" ht="24" customHeight="1">
      <c r="A2422" s="381">
        <v>92774</v>
      </c>
      <c r="B2422" s="382" t="s">
        <v>4309</v>
      </c>
      <c r="C2422" s="383" t="s">
        <v>476</v>
      </c>
      <c r="D2422" s="384">
        <v>11.52</v>
      </c>
      <c r="E2422" s="383" t="s">
        <v>153</v>
      </c>
    </row>
    <row r="2423" spans="1:5" s="11" customFormat="1" ht="12" customHeight="1">
      <c r="A2423" s="381">
        <v>92798</v>
      </c>
      <c r="B2423" s="382" t="s">
        <v>4310</v>
      </c>
      <c r="C2423" s="383" t="s">
        <v>476</v>
      </c>
      <c r="D2423" s="384">
        <v>10.73</v>
      </c>
      <c r="E2423" s="383" t="s">
        <v>153</v>
      </c>
    </row>
    <row r="2424" spans="1:5" s="11" customFormat="1" ht="12" customHeight="1">
      <c r="A2424" s="381">
        <v>92799</v>
      </c>
      <c r="B2424" s="382" t="s">
        <v>4311</v>
      </c>
      <c r="C2424" s="383" t="s">
        <v>476</v>
      </c>
      <c r="D2424" s="384">
        <v>11.47</v>
      </c>
      <c r="E2424" s="383" t="s">
        <v>153</v>
      </c>
    </row>
    <row r="2425" spans="1:5" s="11" customFormat="1" ht="12" customHeight="1">
      <c r="A2425" s="381">
        <v>92800</v>
      </c>
      <c r="B2425" s="382" t="s">
        <v>705</v>
      </c>
      <c r="C2425" s="383" t="s">
        <v>476</v>
      </c>
      <c r="D2425" s="384">
        <v>10.73</v>
      </c>
      <c r="E2425" s="383" t="s">
        <v>153</v>
      </c>
    </row>
    <row r="2426" spans="1:5" s="11" customFormat="1" ht="12" customHeight="1">
      <c r="A2426" s="381">
        <v>92801</v>
      </c>
      <c r="B2426" s="382" t="s">
        <v>697</v>
      </c>
      <c r="C2426" s="383" t="s">
        <v>476</v>
      </c>
      <c r="D2426" s="384">
        <v>11.26</v>
      </c>
      <c r="E2426" s="383" t="s">
        <v>153</v>
      </c>
    </row>
    <row r="2427" spans="1:5" s="11" customFormat="1" ht="12" customHeight="1">
      <c r="A2427" s="381">
        <v>92802</v>
      </c>
      <c r="B2427" s="382" t="s">
        <v>686</v>
      </c>
      <c r="C2427" s="383" t="s">
        <v>476</v>
      </c>
      <c r="D2427" s="384">
        <v>11.4</v>
      </c>
      <c r="E2427" s="383" t="s">
        <v>153</v>
      </c>
    </row>
    <row r="2428" spans="1:5" s="11" customFormat="1" ht="12" customHeight="1">
      <c r="A2428" s="381">
        <v>92803</v>
      </c>
      <c r="B2428" s="382" t="s">
        <v>714</v>
      </c>
      <c r="C2428" s="383" t="s">
        <v>476</v>
      </c>
      <c r="D2428" s="384">
        <v>10.61</v>
      </c>
      <c r="E2428" s="383" t="s">
        <v>153</v>
      </c>
    </row>
    <row r="2429" spans="1:5" s="11" customFormat="1" ht="12" customHeight="1">
      <c r="A2429" s="381">
        <v>92804</v>
      </c>
      <c r="B2429" s="382" t="s">
        <v>717</v>
      </c>
      <c r="C2429" s="383" t="s">
        <v>476</v>
      </c>
      <c r="D2429" s="384">
        <v>9.14</v>
      </c>
      <c r="E2429" s="383" t="s">
        <v>153</v>
      </c>
    </row>
    <row r="2430" spans="1:5" s="11" customFormat="1" ht="12" customHeight="1">
      <c r="A2430" s="381">
        <v>92805</v>
      </c>
      <c r="B2430" s="382" t="s">
        <v>719</v>
      </c>
      <c r="C2430" s="383" t="s">
        <v>476</v>
      </c>
      <c r="D2430" s="384">
        <v>9.08</v>
      </c>
      <c r="E2430" s="383" t="s">
        <v>153</v>
      </c>
    </row>
    <row r="2431" spans="1:5" s="11" customFormat="1" ht="12" customHeight="1">
      <c r="A2431" s="381">
        <v>92806</v>
      </c>
      <c r="B2431" s="382" t="s">
        <v>733</v>
      </c>
      <c r="C2431" s="383" t="s">
        <v>476</v>
      </c>
      <c r="D2431" s="384">
        <v>10.73</v>
      </c>
      <c r="E2431" s="383" t="s">
        <v>153</v>
      </c>
    </row>
    <row r="2432" spans="1:5" s="11" customFormat="1" ht="12" customHeight="1">
      <c r="A2432" s="381">
        <v>92875</v>
      </c>
      <c r="B2432" s="382" t="s">
        <v>4312</v>
      </c>
      <c r="C2432" s="383" t="s">
        <v>476</v>
      </c>
      <c r="D2432" s="384">
        <v>10.52</v>
      </c>
      <c r="E2432" s="383" t="s">
        <v>153</v>
      </c>
    </row>
    <row r="2433" spans="1:5" s="11" customFormat="1" ht="12" customHeight="1">
      <c r="A2433" s="381">
        <v>92876</v>
      </c>
      <c r="B2433" s="382" t="s">
        <v>4313</v>
      </c>
      <c r="C2433" s="383" t="s">
        <v>476</v>
      </c>
      <c r="D2433" s="384">
        <v>10.48</v>
      </c>
      <c r="E2433" s="383" t="s">
        <v>153</v>
      </c>
    </row>
    <row r="2434" spans="1:5" s="11" customFormat="1" ht="12" customHeight="1">
      <c r="A2434" s="381">
        <v>92877</v>
      </c>
      <c r="B2434" s="382" t="s">
        <v>4314</v>
      </c>
      <c r="C2434" s="383" t="s">
        <v>476</v>
      </c>
      <c r="D2434" s="384">
        <v>11.47</v>
      </c>
      <c r="E2434" s="383" t="s">
        <v>153</v>
      </c>
    </row>
    <row r="2435" spans="1:5" s="11" customFormat="1" ht="12" customHeight="1">
      <c r="A2435" s="381">
        <v>92878</v>
      </c>
      <c r="B2435" s="382" t="s">
        <v>4315</v>
      </c>
      <c r="C2435" s="383" t="s">
        <v>476</v>
      </c>
      <c r="D2435" s="384">
        <v>11.36</v>
      </c>
      <c r="E2435" s="383" t="s">
        <v>153</v>
      </c>
    </row>
    <row r="2436" spans="1:5" s="11" customFormat="1" ht="12" customHeight="1">
      <c r="A2436" s="381">
        <v>92879</v>
      </c>
      <c r="B2436" s="382" t="s">
        <v>4316</v>
      </c>
      <c r="C2436" s="383" t="s">
        <v>476</v>
      </c>
      <c r="D2436" s="384">
        <v>11.28</v>
      </c>
      <c r="E2436" s="383" t="s">
        <v>153</v>
      </c>
    </row>
    <row r="2437" spans="1:5" s="11" customFormat="1" ht="12" customHeight="1">
      <c r="A2437" s="381">
        <v>92880</v>
      </c>
      <c r="B2437" s="382" t="s">
        <v>4317</v>
      </c>
      <c r="C2437" s="383" t="s">
        <v>476</v>
      </c>
      <c r="D2437" s="384">
        <v>11.55</v>
      </c>
      <c r="E2437" s="383" t="s">
        <v>153</v>
      </c>
    </row>
    <row r="2438" spans="1:5" s="11" customFormat="1" ht="12" customHeight="1">
      <c r="A2438" s="381">
        <v>92881</v>
      </c>
      <c r="B2438" s="382" t="s">
        <v>4318</v>
      </c>
      <c r="C2438" s="383" t="s">
        <v>476</v>
      </c>
      <c r="D2438" s="384">
        <v>11.54</v>
      </c>
      <c r="E2438" s="383" t="s">
        <v>153</v>
      </c>
    </row>
    <row r="2439" spans="1:5" s="11" customFormat="1" ht="12" customHeight="1">
      <c r="A2439" s="381">
        <v>92882</v>
      </c>
      <c r="B2439" s="382" t="s">
        <v>4319</v>
      </c>
      <c r="C2439" s="383" t="s">
        <v>476</v>
      </c>
      <c r="D2439" s="384">
        <v>13.28</v>
      </c>
      <c r="E2439" s="383" t="s">
        <v>153</v>
      </c>
    </row>
    <row r="2440" spans="1:5" s="11" customFormat="1" ht="12" customHeight="1">
      <c r="A2440" s="381">
        <v>92883</v>
      </c>
      <c r="B2440" s="382" t="s">
        <v>4320</v>
      </c>
      <c r="C2440" s="383" t="s">
        <v>476</v>
      </c>
      <c r="D2440" s="384">
        <v>12.69</v>
      </c>
      <c r="E2440" s="383" t="s">
        <v>153</v>
      </c>
    </row>
    <row r="2441" spans="1:5" s="11" customFormat="1" ht="12" customHeight="1">
      <c r="A2441" s="381">
        <v>92884</v>
      </c>
      <c r="B2441" s="382" t="s">
        <v>4321</v>
      </c>
      <c r="C2441" s="383" t="s">
        <v>476</v>
      </c>
      <c r="D2441" s="384">
        <v>13.26</v>
      </c>
      <c r="E2441" s="383" t="s">
        <v>153</v>
      </c>
    </row>
    <row r="2442" spans="1:5" s="11" customFormat="1" ht="12" customHeight="1">
      <c r="A2442" s="381">
        <v>92885</v>
      </c>
      <c r="B2442" s="382" t="s">
        <v>4322</v>
      </c>
      <c r="C2442" s="383" t="s">
        <v>476</v>
      </c>
      <c r="D2442" s="384">
        <v>12.81</v>
      </c>
      <c r="E2442" s="383" t="s">
        <v>153</v>
      </c>
    </row>
    <row r="2443" spans="1:5" s="11" customFormat="1" ht="12" customHeight="1">
      <c r="A2443" s="381">
        <v>92886</v>
      </c>
      <c r="B2443" s="382" t="s">
        <v>4323</v>
      </c>
      <c r="C2443" s="383" t="s">
        <v>476</v>
      </c>
      <c r="D2443" s="384">
        <v>12.43</v>
      </c>
      <c r="E2443" s="383" t="s">
        <v>153</v>
      </c>
    </row>
    <row r="2444" spans="1:5" s="11" customFormat="1" ht="12" customHeight="1">
      <c r="A2444" s="381">
        <v>92887</v>
      </c>
      <c r="B2444" s="382" t="s">
        <v>4324</v>
      </c>
      <c r="C2444" s="383" t="s">
        <v>476</v>
      </c>
      <c r="D2444" s="384">
        <v>12.49</v>
      </c>
      <c r="E2444" s="383" t="s">
        <v>153</v>
      </c>
    </row>
    <row r="2445" spans="1:5" s="11" customFormat="1" ht="12" customHeight="1">
      <c r="A2445" s="381">
        <v>92888</v>
      </c>
      <c r="B2445" s="382" t="s">
        <v>4325</v>
      </c>
      <c r="C2445" s="383" t="s">
        <v>476</v>
      </c>
      <c r="D2445" s="384">
        <v>12.31</v>
      </c>
      <c r="E2445" s="383" t="s">
        <v>153</v>
      </c>
    </row>
    <row r="2446" spans="1:5" s="11" customFormat="1" ht="24" customHeight="1">
      <c r="A2446" s="381">
        <v>92915</v>
      </c>
      <c r="B2446" s="382" t="s">
        <v>4326</v>
      </c>
      <c r="C2446" s="383" t="s">
        <v>476</v>
      </c>
      <c r="D2446" s="384">
        <v>15.62</v>
      </c>
      <c r="E2446" s="383" t="s">
        <v>153</v>
      </c>
    </row>
    <row r="2447" spans="1:5" s="11" customFormat="1" ht="24" customHeight="1">
      <c r="A2447" s="381">
        <v>92916</v>
      </c>
      <c r="B2447" s="382" t="s">
        <v>4327</v>
      </c>
      <c r="C2447" s="383" t="s">
        <v>476</v>
      </c>
      <c r="D2447" s="384">
        <v>15.03</v>
      </c>
      <c r="E2447" s="383" t="s">
        <v>153</v>
      </c>
    </row>
    <row r="2448" spans="1:5" s="11" customFormat="1" ht="24" customHeight="1">
      <c r="A2448" s="381">
        <v>92917</v>
      </c>
      <c r="B2448" s="382" t="s">
        <v>4328</v>
      </c>
      <c r="C2448" s="383" t="s">
        <v>476</v>
      </c>
      <c r="D2448" s="384">
        <v>14.26</v>
      </c>
      <c r="E2448" s="383" t="s">
        <v>153</v>
      </c>
    </row>
    <row r="2449" spans="1:5" s="11" customFormat="1" ht="24" customHeight="1">
      <c r="A2449" s="381">
        <v>92919</v>
      </c>
      <c r="B2449" s="382" t="s">
        <v>4329</v>
      </c>
      <c r="C2449" s="383" t="s">
        <v>476</v>
      </c>
      <c r="D2449" s="384">
        <v>12.77</v>
      </c>
      <c r="E2449" s="383" t="s">
        <v>153</v>
      </c>
    </row>
    <row r="2450" spans="1:5" s="11" customFormat="1" ht="24" customHeight="1">
      <c r="A2450" s="381">
        <v>92921</v>
      </c>
      <c r="B2450" s="382" t="s">
        <v>4330</v>
      </c>
      <c r="C2450" s="383" t="s">
        <v>476</v>
      </c>
      <c r="D2450" s="384">
        <v>10.76</v>
      </c>
      <c r="E2450" s="383" t="s">
        <v>153</v>
      </c>
    </row>
    <row r="2451" spans="1:5" s="11" customFormat="1" ht="24" customHeight="1">
      <c r="A2451" s="381">
        <v>92922</v>
      </c>
      <c r="B2451" s="382" t="s">
        <v>4331</v>
      </c>
      <c r="C2451" s="383" t="s">
        <v>476</v>
      </c>
      <c r="D2451" s="384">
        <v>10.42</v>
      </c>
      <c r="E2451" s="383" t="s">
        <v>153</v>
      </c>
    </row>
    <row r="2452" spans="1:5" s="11" customFormat="1" ht="24" customHeight="1">
      <c r="A2452" s="381">
        <v>92923</v>
      </c>
      <c r="B2452" s="382" t="s">
        <v>4332</v>
      </c>
      <c r="C2452" s="383" t="s">
        <v>476</v>
      </c>
      <c r="D2452" s="384">
        <v>11.89</v>
      </c>
      <c r="E2452" s="383" t="s">
        <v>153</v>
      </c>
    </row>
    <row r="2453" spans="1:5" s="11" customFormat="1" ht="24" customHeight="1">
      <c r="A2453" s="381">
        <v>92924</v>
      </c>
      <c r="B2453" s="382" t="s">
        <v>4333</v>
      </c>
      <c r="C2453" s="383" t="s">
        <v>476</v>
      </c>
      <c r="D2453" s="384">
        <v>11.75</v>
      </c>
      <c r="E2453" s="383" t="s">
        <v>153</v>
      </c>
    </row>
    <row r="2454" spans="1:5" s="11" customFormat="1" ht="12" customHeight="1">
      <c r="A2454" s="381">
        <v>95448</v>
      </c>
      <c r="B2454" s="382" t="s">
        <v>4334</v>
      </c>
      <c r="C2454" s="383" t="s">
        <v>476</v>
      </c>
      <c r="D2454" s="384">
        <v>11.78</v>
      </c>
      <c r="E2454" s="383" t="s">
        <v>153</v>
      </c>
    </row>
    <row r="2455" spans="1:5" s="11" customFormat="1" ht="12" customHeight="1">
      <c r="A2455" s="381">
        <v>95576</v>
      </c>
      <c r="B2455" s="382" t="s">
        <v>4335</v>
      </c>
      <c r="C2455" s="383" t="s">
        <v>476</v>
      </c>
      <c r="D2455" s="384">
        <v>13.4</v>
      </c>
      <c r="E2455" s="383" t="s">
        <v>153</v>
      </c>
    </row>
    <row r="2456" spans="1:5" s="11" customFormat="1" ht="12" customHeight="1">
      <c r="A2456" s="381">
        <v>95577</v>
      </c>
      <c r="B2456" s="382" t="s">
        <v>4336</v>
      </c>
      <c r="C2456" s="383" t="s">
        <v>476</v>
      </c>
      <c r="D2456" s="384">
        <v>11.83</v>
      </c>
      <c r="E2456" s="383" t="s">
        <v>153</v>
      </c>
    </row>
    <row r="2457" spans="1:5" s="11" customFormat="1" ht="12" customHeight="1">
      <c r="A2457" s="381">
        <v>95578</v>
      </c>
      <c r="B2457" s="382" t="s">
        <v>4337</v>
      </c>
      <c r="C2457" s="383" t="s">
        <v>476</v>
      </c>
      <c r="D2457" s="384">
        <v>10.029999999999999</v>
      </c>
      <c r="E2457" s="383" t="s">
        <v>153</v>
      </c>
    </row>
    <row r="2458" spans="1:5" s="11" customFormat="1" ht="12" customHeight="1">
      <c r="A2458" s="381">
        <v>95579</v>
      </c>
      <c r="B2458" s="382" t="s">
        <v>4338</v>
      </c>
      <c r="C2458" s="383" t="s">
        <v>476</v>
      </c>
      <c r="D2458" s="384">
        <v>9.7899999999999991</v>
      </c>
      <c r="E2458" s="383" t="s">
        <v>153</v>
      </c>
    </row>
    <row r="2459" spans="1:5" s="11" customFormat="1" ht="12" customHeight="1">
      <c r="A2459" s="381">
        <v>95580</v>
      </c>
      <c r="B2459" s="382" t="s">
        <v>4339</v>
      </c>
      <c r="C2459" s="383" t="s">
        <v>476</v>
      </c>
      <c r="D2459" s="384">
        <v>11.38</v>
      </c>
      <c r="E2459" s="383" t="s">
        <v>153</v>
      </c>
    </row>
    <row r="2460" spans="1:5" s="11" customFormat="1" ht="12" customHeight="1">
      <c r="A2460" s="381">
        <v>95581</v>
      </c>
      <c r="B2460" s="382" t="s">
        <v>4340</v>
      </c>
      <c r="C2460" s="383" t="s">
        <v>476</v>
      </c>
      <c r="D2460" s="384">
        <v>11.36</v>
      </c>
      <c r="E2460" s="383" t="s">
        <v>153</v>
      </c>
    </row>
    <row r="2461" spans="1:5" s="11" customFormat="1" ht="12" customHeight="1">
      <c r="A2461" s="381">
        <v>95582</v>
      </c>
      <c r="B2461" s="382" t="s">
        <v>4341</v>
      </c>
      <c r="C2461" s="383" t="s">
        <v>476</v>
      </c>
      <c r="D2461" s="384">
        <v>12.39</v>
      </c>
      <c r="E2461" s="383" t="s">
        <v>153</v>
      </c>
    </row>
    <row r="2462" spans="1:5" s="11" customFormat="1" ht="24" customHeight="1">
      <c r="A2462" s="381">
        <v>95583</v>
      </c>
      <c r="B2462" s="382" t="s">
        <v>4342</v>
      </c>
      <c r="C2462" s="383" t="s">
        <v>476</v>
      </c>
      <c r="D2462" s="384">
        <v>15</v>
      </c>
      <c r="E2462" s="383" t="s">
        <v>153</v>
      </c>
    </row>
    <row r="2463" spans="1:5" s="11" customFormat="1" ht="24" customHeight="1">
      <c r="A2463" s="381">
        <v>95584</v>
      </c>
      <c r="B2463" s="382" t="s">
        <v>4343</v>
      </c>
      <c r="C2463" s="383" t="s">
        <v>476</v>
      </c>
      <c r="D2463" s="384">
        <v>14.17</v>
      </c>
      <c r="E2463" s="383" t="s">
        <v>153</v>
      </c>
    </row>
    <row r="2464" spans="1:5" s="11" customFormat="1" ht="24" customHeight="1">
      <c r="A2464" s="381">
        <v>95592</v>
      </c>
      <c r="B2464" s="382" t="s">
        <v>4344</v>
      </c>
      <c r="C2464" s="383" t="s">
        <v>476</v>
      </c>
      <c r="D2464" s="384">
        <v>15</v>
      </c>
      <c r="E2464" s="383" t="s">
        <v>153</v>
      </c>
    </row>
    <row r="2465" spans="1:5" s="11" customFormat="1" ht="24" customHeight="1">
      <c r="A2465" s="381">
        <v>95593</v>
      </c>
      <c r="B2465" s="382" t="s">
        <v>4345</v>
      </c>
      <c r="C2465" s="383" t="s">
        <v>476</v>
      </c>
      <c r="D2465" s="384">
        <v>14.17</v>
      </c>
      <c r="E2465" s="383" t="s">
        <v>153</v>
      </c>
    </row>
    <row r="2466" spans="1:5" s="11" customFormat="1" ht="24" customHeight="1">
      <c r="A2466" s="381">
        <v>95943</v>
      </c>
      <c r="B2466" s="382" t="s">
        <v>4346</v>
      </c>
      <c r="C2466" s="383" t="s">
        <v>476</v>
      </c>
      <c r="D2466" s="384">
        <v>19.2</v>
      </c>
      <c r="E2466" s="383" t="s">
        <v>153</v>
      </c>
    </row>
    <row r="2467" spans="1:5" s="11" customFormat="1" ht="24" customHeight="1">
      <c r="A2467" s="381">
        <v>95944</v>
      </c>
      <c r="B2467" s="382" t="s">
        <v>4347</v>
      </c>
      <c r="C2467" s="383" t="s">
        <v>476</v>
      </c>
      <c r="D2467" s="384">
        <v>18.23</v>
      </c>
      <c r="E2467" s="383" t="s">
        <v>153</v>
      </c>
    </row>
    <row r="2468" spans="1:5" s="11" customFormat="1" ht="24" customHeight="1">
      <c r="A2468" s="381">
        <v>95945</v>
      </c>
      <c r="B2468" s="382" t="s">
        <v>4348</v>
      </c>
      <c r="C2468" s="383" t="s">
        <v>476</v>
      </c>
      <c r="D2468" s="384">
        <v>15.77</v>
      </c>
      <c r="E2468" s="383" t="s">
        <v>153</v>
      </c>
    </row>
    <row r="2469" spans="1:5" s="11" customFormat="1" ht="24" customHeight="1">
      <c r="A2469" s="381">
        <v>95946</v>
      </c>
      <c r="B2469" s="382" t="s">
        <v>4349</v>
      </c>
      <c r="C2469" s="383" t="s">
        <v>476</v>
      </c>
      <c r="D2469" s="384">
        <v>13.24</v>
      </c>
      <c r="E2469" s="383" t="s">
        <v>153</v>
      </c>
    </row>
    <row r="2470" spans="1:5" s="11" customFormat="1" ht="24" customHeight="1">
      <c r="A2470" s="381">
        <v>95947</v>
      </c>
      <c r="B2470" s="382" t="s">
        <v>4350</v>
      </c>
      <c r="C2470" s="383" t="s">
        <v>476</v>
      </c>
      <c r="D2470" s="384">
        <v>10.64</v>
      </c>
      <c r="E2470" s="383" t="s">
        <v>153</v>
      </c>
    </row>
    <row r="2471" spans="1:5" s="11" customFormat="1" ht="24" customHeight="1">
      <c r="A2471" s="381">
        <v>95948</v>
      </c>
      <c r="B2471" s="382" t="s">
        <v>4351</v>
      </c>
      <c r="C2471" s="383" t="s">
        <v>476</v>
      </c>
      <c r="D2471" s="384">
        <v>9.82</v>
      </c>
      <c r="E2471" s="383" t="s">
        <v>153</v>
      </c>
    </row>
    <row r="2472" spans="1:5" s="11" customFormat="1" ht="24" customHeight="1">
      <c r="A2472" s="381">
        <v>96544</v>
      </c>
      <c r="B2472" s="382" t="s">
        <v>4352</v>
      </c>
      <c r="C2472" s="383" t="s">
        <v>476</v>
      </c>
      <c r="D2472" s="384">
        <v>15.61</v>
      </c>
      <c r="E2472" s="383" t="s">
        <v>153</v>
      </c>
    </row>
    <row r="2473" spans="1:5" s="11" customFormat="1" ht="24" customHeight="1">
      <c r="A2473" s="381">
        <v>96545</v>
      </c>
      <c r="B2473" s="382" t="s">
        <v>4353</v>
      </c>
      <c r="C2473" s="383" t="s">
        <v>476</v>
      </c>
      <c r="D2473" s="384">
        <v>14.81</v>
      </c>
      <c r="E2473" s="383" t="s">
        <v>153</v>
      </c>
    </row>
    <row r="2474" spans="1:5" s="11" customFormat="1" ht="24" customHeight="1">
      <c r="A2474" s="381">
        <v>96546</v>
      </c>
      <c r="B2474" s="382" t="s">
        <v>4354</v>
      </c>
      <c r="C2474" s="383" t="s">
        <v>476</v>
      </c>
      <c r="D2474" s="384">
        <v>13.35</v>
      </c>
      <c r="E2474" s="383" t="s">
        <v>153</v>
      </c>
    </row>
    <row r="2475" spans="1:5" s="11" customFormat="1" ht="24" customHeight="1">
      <c r="A2475" s="381">
        <v>96547</v>
      </c>
      <c r="B2475" s="382" t="s">
        <v>4355</v>
      </c>
      <c r="C2475" s="383" t="s">
        <v>476</v>
      </c>
      <c r="D2475" s="384">
        <v>11.35</v>
      </c>
      <c r="E2475" s="383" t="s">
        <v>153</v>
      </c>
    </row>
    <row r="2476" spans="1:5" s="11" customFormat="1" ht="24" customHeight="1">
      <c r="A2476" s="381">
        <v>96548</v>
      </c>
      <c r="B2476" s="382" t="s">
        <v>4356</v>
      </c>
      <c r="C2476" s="383" t="s">
        <v>476</v>
      </c>
      <c r="D2476" s="384">
        <v>10.83</v>
      </c>
      <c r="E2476" s="383" t="s">
        <v>153</v>
      </c>
    </row>
    <row r="2477" spans="1:5" s="11" customFormat="1" ht="24" customHeight="1">
      <c r="A2477" s="381">
        <v>96549</v>
      </c>
      <c r="B2477" s="382" t="s">
        <v>4357</v>
      </c>
      <c r="C2477" s="383" t="s">
        <v>476</v>
      </c>
      <c r="D2477" s="384">
        <v>12.16</v>
      </c>
      <c r="E2477" s="383" t="s">
        <v>153</v>
      </c>
    </row>
    <row r="2478" spans="1:5" s="11" customFormat="1" ht="24" customHeight="1">
      <c r="A2478" s="381">
        <v>96550</v>
      </c>
      <c r="B2478" s="382" t="s">
        <v>4358</v>
      </c>
      <c r="C2478" s="383" t="s">
        <v>476</v>
      </c>
      <c r="D2478" s="384">
        <v>11.92</v>
      </c>
      <c r="E2478" s="383" t="s">
        <v>153</v>
      </c>
    </row>
    <row r="2479" spans="1:5" s="11" customFormat="1" ht="24" customHeight="1">
      <c r="A2479" s="381">
        <v>100064</v>
      </c>
      <c r="B2479" s="382" t="s">
        <v>4359</v>
      </c>
      <c r="C2479" s="383" t="s">
        <v>476</v>
      </c>
      <c r="D2479" s="384">
        <v>13.71</v>
      </c>
      <c r="E2479" s="383" t="s">
        <v>153</v>
      </c>
    </row>
    <row r="2480" spans="1:5" s="11" customFormat="1" ht="24" customHeight="1">
      <c r="A2480" s="381">
        <v>100066</v>
      </c>
      <c r="B2480" s="382" t="s">
        <v>4360</v>
      </c>
      <c r="C2480" s="383" t="s">
        <v>476</v>
      </c>
      <c r="D2480" s="384">
        <v>13.7</v>
      </c>
      <c r="E2480" s="383" t="s">
        <v>153</v>
      </c>
    </row>
    <row r="2481" spans="1:5" s="11" customFormat="1" ht="24" customHeight="1">
      <c r="A2481" s="381">
        <v>100067</v>
      </c>
      <c r="B2481" s="382" t="s">
        <v>4361</v>
      </c>
      <c r="C2481" s="383" t="s">
        <v>476</v>
      </c>
      <c r="D2481" s="384">
        <v>12.38</v>
      </c>
      <c r="E2481" s="383" t="s">
        <v>153</v>
      </c>
    </row>
    <row r="2482" spans="1:5" s="11" customFormat="1" ht="24" customHeight="1">
      <c r="A2482" s="381">
        <v>100068</v>
      </c>
      <c r="B2482" s="382" t="s">
        <v>4362</v>
      </c>
      <c r="C2482" s="383" t="s">
        <v>476</v>
      </c>
      <c r="D2482" s="384">
        <v>10.08</v>
      </c>
      <c r="E2482" s="383" t="s">
        <v>153</v>
      </c>
    </row>
    <row r="2483" spans="1:5" s="11" customFormat="1" ht="12" customHeight="1">
      <c r="A2483" s="381">
        <v>102920</v>
      </c>
      <c r="B2483" s="382" t="s">
        <v>4363</v>
      </c>
      <c r="C2483" s="383" t="s">
        <v>476</v>
      </c>
      <c r="D2483" s="384">
        <v>9.02</v>
      </c>
      <c r="E2483" s="383" t="s">
        <v>153</v>
      </c>
    </row>
    <row r="2484" spans="1:5" s="11" customFormat="1" ht="12" customHeight="1">
      <c r="A2484" s="381">
        <v>102921</v>
      </c>
      <c r="B2484" s="382" t="s">
        <v>4364</v>
      </c>
      <c r="C2484" s="383" t="s">
        <v>476</v>
      </c>
      <c r="D2484" s="384">
        <v>8.82</v>
      </c>
      <c r="E2484" s="383" t="s">
        <v>153</v>
      </c>
    </row>
    <row r="2485" spans="1:5" s="11" customFormat="1" ht="24" customHeight="1">
      <c r="A2485" s="381">
        <v>102922</v>
      </c>
      <c r="B2485" s="382" t="s">
        <v>4365</v>
      </c>
      <c r="C2485" s="383" t="s">
        <v>476</v>
      </c>
      <c r="D2485" s="384">
        <v>9.41</v>
      </c>
      <c r="E2485" s="383" t="s">
        <v>153</v>
      </c>
    </row>
    <row r="2486" spans="1:5" s="11" customFormat="1" ht="12" customHeight="1">
      <c r="A2486" s="381">
        <v>102923</v>
      </c>
      <c r="B2486" s="382" t="s">
        <v>4366</v>
      </c>
      <c r="C2486" s="383" t="s">
        <v>476</v>
      </c>
      <c r="D2486" s="384">
        <v>8.67</v>
      </c>
      <c r="E2486" s="383" t="s">
        <v>153</v>
      </c>
    </row>
    <row r="2487" spans="1:5" s="11" customFormat="1" ht="24" customHeight="1">
      <c r="A2487" s="381">
        <v>103088</v>
      </c>
      <c r="B2487" s="382" t="s">
        <v>4367</v>
      </c>
      <c r="C2487" s="383" t="s">
        <v>476</v>
      </c>
      <c r="D2487" s="384">
        <v>10.210000000000001</v>
      </c>
      <c r="E2487" s="383" t="s">
        <v>153</v>
      </c>
    </row>
    <row r="2488" spans="1:5" s="11" customFormat="1" ht="24" customHeight="1">
      <c r="A2488" s="381">
        <v>104104</v>
      </c>
      <c r="B2488" s="382" t="s">
        <v>4368</v>
      </c>
      <c r="C2488" s="383" t="s">
        <v>476</v>
      </c>
      <c r="D2488" s="384">
        <v>12.53</v>
      </c>
      <c r="E2488" s="383" t="s">
        <v>153</v>
      </c>
    </row>
    <row r="2489" spans="1:5" s="11" customFormat="1" ht="24" customHeight="1">
      <c r="A2489" s="381">
        <v>104105</v>
      </c>
      <c r="B2489" s="382" t="s">
        <v>4369</v>
      </c>
      <c r="C2489" s="383" t="s">
        <v>476</v>
      </c>
      <c r="D2489" s="384">
        <v>12.54</v>
      </c>
      <c r="E2489" s="383" t="s">
        <v>153</v>
      </c>
    </row>
    <row r="2490" spans="1:5" s="11" customFormat="1" ht="24" customHeight="1">
      <c r="A2490" s="381">
        <v>104106</v>
      </c>
      <c r="B2490" s="382" t="s">
        <v>4370</v>
      </c>
      <c r="C2490" s="383" t="s">
        <v>476</v>
      </c>
      <c r="D2490" s="384">
        <v>10.87</v>
      </c>
      <c r="E2490" s="383" t="s">
        <v>153</v>
      </c>
    </row>
    <row r="2491" spans="1:5" s="11" customFormat="1" ht="24" customHeight="1">
      <c r="A2491" s="381">
        <v>104107</v>
      </c>
      <c r="B2491" s="382" t="s">
        <v>4371</v>
      </c>
      <c r="C2491" s="383" t="s">
        <v>476</v>
      </c>
      <c r="D2491" s="384">
        <v>11.35</v>
      </c>
      <c r="E2491" s="383" t="s">
        <v>153</v>
      </c>
    </row>
    <row r="2492" spans="1:5" s="11" customFormat="1" ht="24" customHeight="1">
      <c r="A2492" s="381">
        <v>104108</v>
      </c>
      <c r="B2492" s="382" t="s">
        <v>4372</v>
      </c>
      <c r="C2492" s="383" t="s">
        <v>476</v>
      </c>
      <c r="D2492" s="384">
        <v>13.3</v>
      </c>
      <c r="E2492" s="383" t="s">
        <v>153</v>
      </c>
    </row>
    <row r="2493" spans="1:5" s="11" customFormat="1" ht="24" customHeight="1">
      <c r="A2493" s="381">
        <v>104109</v>
      </c>
      <c r="B2493" s="382" t="s">
        <v>4373</v>
      </c>
      <c r="C2493" s="383" t="s">
        <v>476</v>
      </c>
      <c r="D2493" s="384">
        <v>15.54</v>
      </c>
      <c r="E2493" s="383" t="s">
        <v>153</v>
      </c>
    </row>
    <row r="2494" spans="1:5" s="11" customFormat="1" ht="24" customHeight="1">
      <c r="A2494" s="381">
        <v>104110</v>
      </c>
      <c r="B2494" s="382" t="s">
        <v>4374</v>
      </c>
      <c r="C2494" s="383" t="s">
        <v>476</v>
      </c>
      <c r="D2494" s="384">
        <v>16.84</v>
      </c>
      <c r="E2494" s="383" t="s">
        <v>153</v>
      </c>
    </row>
    <row r="2495" spans="1:5" s="11" customFormat="1" ht="24" customHeight="1">
      <c r="A2495" s="381">
        <v>104111</v>
      </c>
      <c r="B2495" s="382" t="s">
        <v>4375</v>
      </c>
      <c r="C2495" s="383" t="s">
        <v>476</v>
      </c>
      <c r="D2495" s="384">
        <v>18.07</v>
      </c>
      <c r="E2495" s="383" t="s">
        <v>153</v>
      </c>
    </row>
    <row r="2496" spans="1:5" s="11" customFormat="1" ht="12" customHeight="1">
      <c r="A2496" s="381">
        <v>89993</v>
      </c>
      <c r="B2496" s="382" t="s">
        <v>4376</v>
      </c>
      <c r="C2496" s="383" t="s">
        <v>235</v>
      </c>
      <c r="D2496" s="384">
        <v>907.11</v>
      </c>
      <c r="E2496" s="383" t="s">
        <v>153</v>
      </c>
    </row>
    <row r="2497" spans="1:5" s="11" customFormat="1" ht="24" customHeight="1">
      <c r="A2497" s="381">
        <v>89994</v>
      </c>
      <c r="B2497" s="382" t="s">
        <v>4377</v>
      </c>
      <c r="C2497" s="383" t="s">
        <v>235</v>
      </c>
      <c r="D2497" s="384">
        <v>808.71</v>
      </c>
      <c r="E2497" s="383" t="s">
        <v>153</v>
      </c>
    </row>
    <row r="2498" spans="1:5" s="11" customFormat="1" ht="24" customHeight="1">
      <c r="A2498" s="381">
        <v>89995</v>
      </c>
      <c r="B2498" s="382" t="s">
        <v>4378</v>
      </c>
      <c r="C2498" s="383" t="s">
        <v>235</v>
      </c>
      <c r="D2498" s="384">
        <v>881.93</v>
      </c>
      <c r="E2498" s="383" t="s">
        <v>153</v>
      </c>
    </row>
    <row r="2499" spans="1:5" s="11" customFormat="1" ht="24" customHeight="1">
      <c r="A2499" s="381">
        <v>90278</v>
      </c>
      <c r="B2499" s="382" t="s">
        <v>4379</v>
      </c>
      <c r="C2499" s="383" t="s">
        <v>235</v>
      </c>
      <c r="D2499" s="384">
        <v>494.55</v>
      </c>
      <c r="E2499" s="383" t="s">
        <v>153</v>
      </c>
    </row>
    <row r="2500" spans="1:5" s="11" customFormat="1" ht="24" customHeight="1">
      <c r="A2500" s="381">
        <v>90279</v>
      </c>
      <c r="B2500" s="382" t="s">
        <v>694</v>
      </c>
      <c r="C2500" s="383" t="s">
        <v>235</v>
      </c>
      <c r="D2500" s="384">
        <v>557.36</v>
      </c>
      <c r="E2500" s="383" t="s">
        <v>153</v>
      </c>
    </row>
    <row r="2501" spans="1:5" s="11" customFormat="1" ht="24" customHeight="1">
      <c r="A2501" s="381">
        <v>90280</v>
      </c>
      <c r="B2501" s="382" t="s">
        <v>4380</v>
      </c>
      <c r="C2501" s="383" t="s">
        <v>235</v>
      </c>
      <c r="D2501" s="384">
        <v>637.22</v>
      </c>
      <c r="E2501" s="383" t="s">
        <v>153</v>
      </c>
    </row>
    <row r="2502" spans="1:5" s="11" customFormat="1" ht="24" customHeight="1">
      <c r="A2502" s="381">
        <v>90281</v>
      </c>
      <c r="B2502" s="382" t="s">
        <v>4381</v>
      </c>
      <c r="C2502" s="383" t="s">
        <v>235</v>
      </c>
      <c r="D2502" s="384">
        <v>767.87</v>
      </c>
      <c r="E2502" s="383" t="s">
        <v>153</v>
      </c>
    </row>
    <row r="2503" spans="1:5" s="11" customFormat="1" ht="36" customHeight="1">
      <c r="A2503" s="381">
        <v>90282</v>
      </c>
      <c r="B2503" s="382" t="s">
        <v>4382</v>
      </c>
      <c r="C2503" s="383" t="s">
        <v>235</v>
      </c>
      <c r="D2503" s="384">
        <v>487.79</v>
      </c>
      <c r="E2503" s="383" t="s">
        <v>153</v>
      </c>
    </row>
    <row r="2504" spans="1:5" s="11" customFormat="1" ht="36" customHeight="1">
      <c r="A2504" s="381">
        <v>90283</v>
      </c>
      <c r="B2504" s="382" t="s">
        <v>4383</v>
      </c>
      <c r="C2504" s="383" t="s">
        <v>235</v>
      </c>
      <c r="D2504" s="384">
        <v>551.82000000000005</v>
      </c>
      <c r="E2504" s="383" t="s">
        <v>153</v>
      </c>
    </row>
    <row r="2505" spans="1:5" s="11" customFormat="1" ht="36" customHeight="1">
      <c r="A2505" s="381">
        <v>90284</v>
      </c>
      <c r="B2505" s="382" t="s">
        <v>4384</v>
      </c>
      <c r="C2505" s="383" t="s">
        <v>235</v>
      </c>
      <c r="D2505" s="384">
        <v>635.83000000000004</v>
      </c>
      <c r="E2505" s="383" t="s">
        <v>153</v>
      </c>
    </row>
    <row r="2506" spans="1:5" s="11" customFormat="1" ht="36" customHeight="1">
      <c r="A2506" s="381">
        <v>90285</v>
      </c>
      <c r="B2506" s="382" t="s">
        <v>4385</v>
      </c>
      <c r="C2506" s="383" t="s">
        <v>235</v>
      </c>
      <c r="D2506" s="384">
        <v>774.69</v>
      </c>
      <c r="E2506" s="383" t="s">
        <v>153</v>
      </c>
    </row>
    <row r="2507" spans="1:5" s="11" customFormat="1" ht="24" customHeight="1">
      <c r="A2507" s="381">
        <v>94962</v>
      </c>
      <c r="B2507" s="382" t="s">
        <v>1898</v>
      </c>
      <c r="C2507" s="383" t="s">
        <v>235</v>
      </c>
      <c r="D2507" s="384">
        <v>351.92</v>
      </c>
      <c r="E2507" s="383" t="s">
        <v>153</v>
      </c>
    </row>
    <row r="2508" spans="1:5" s="11" customFormat="1" ht="24" customHeight="1">
      <c r="A2508" s="381">
        <v>94963</v>
      </c>
      <c r="B2508" s="382" t="s">
        <v>749</v>
      </c>
      <c r="C2508" s="383" t="s">
        <v>235</v>
      </c>
      <c r="D2508" s="384">
        <v>406.23</v>
      </c>
      <c r="E2508" s="383" t="s">
        <v>153</v>
      </c>
    </row>
    <row r="2509" spans="1:5" s="11" customFormat="1" ht="24" customHeight="1">
      <c r="A2509" s="381">
        <v>94964</v>
      </c>
      <c r="B2509" s="382" t="s">
        <v>1744</v>
      </c>
      <c r="C2509" s="383" t="s">
        <v>235</v>
      </c>
      <c r="D2509" s="384">
        <v>454.62</v>
      </c>
      <c r="E2509" s="383" t="s">
        <v>153</v>
      </c>
    </row>
    <row r="2510" spans="1:5" s="11" customFormat="1" ht="24" customHeight="1">
      <c r="A2510" s="381">
        <v>94965</v>
      </c>
      <c r="B2510" s="382" t="s">
        <v>4386</v>
      </c>
      <c r="C2510" s="383" t="s">
        <v>235</v>
      </c>
      <c r="D2510" s="384">
        <v>483.88</v>
      </c>
      <c r="E2510" s="383" t="s">
        <v>153</v>
      </c>
    </row>
    <row r="2511" spans="1:5" s="11" customFormat="1" ht="24" customHeight="1">
      <c r="A2511" s="381">
        <v>94966</v>
      </c>
      <c r="B2511" s="382" t="s">
        <v>4387</v>
      </c>
      <c r="C2511" s="383" t="s">
        <v>235</v>
      </c>
      <c r="D2511" s="384">
        <v>506.21</v>
      </c>
      <c r="E2511" s="383" t="s">
        <v>153</v>
      </c>
    </row>
    <row r="2512" spans="1:5" s="11" customFormat="1" ht="24" customHeight="1">
      <c r="A2512" s="381">
        <v>94967</v>
      </c>
      <c r="B2512" s="382" t="s">
        <v>4388</v>
      </c>
      <c r="C2512" s="383" t="s">
        <v>235</v>
      </c>
      <c r="D2512" s="384">
        <v>595.57000000000005</v>
      </c>
      <c r="E2512" s="383" t="s">
        <v>153</v>
      </c>
    </row>
    <row r="2513" spans="1:5" s="11" customFormat="1" ht="24" customHeight="1">
      <c r="A2513" s="381">
        <v>94968</v>
      </c>
      <c r="B2513" s="382" t="s">
        <v>824</v>
      </c>
      <c r="C2513" s="383" t="s">
        <v>235</v>
      </c>
      <c r="D2513" s="384">
        <v>351.25</v>
      </c>
      <c r="E2513" s="383" t="s">
        <v>153</v>
      </c>
    </row>
    <row r="2514" spans="1:5" s="11" customFormat="1" ht="24" customHeight="1">
      <c r="A2514" s="381">
        <v>94969</v>
      </c>
      <c r="B2514" s="382" t="s">
        <v>4389</v>
      </c>
      <c r="C2514" s="383" t="s">
        <v>235</v>
      </c>
      <c r="D2514" s="384">
        <v>403.19</v>
      </c>
      <c r="E2514" s="383" t="s">
        <v>153</v>
      </c>
    </row>
    <row r="2515" spans="1:5" s="11" customFormat="1" ht="24" customHeight="1">
      <c r="A2515" s="381">
        <v>94970</v>
      </c>
      <c r="B2515" s="382" t="s">
        <v>688</v>
      </c>
      <c r="C2515" s="383" t="s">
        <v>235</v>
      </c>
      <c r="D2515" s="384">
        <v>447.69</v>
      </c>
      <c r="E2515" s="383" t="s">
        <v>153</v>
      </c>
    </row>
    <row r="2516" spans="1:5" s="11" customFormat="1" ht="24" customHeight="1">
      <c r="A2516" s="381">
        <v>94971</v>
      </c>
      <c r="B2516" s="382" t="s">
        <v>641</v>
      </c>
      <c r="C2516" s="383" t="s">
        <v>235</v>
      </c>
      <c r="D2516" s="384">
        <v>481.29</v>
      </c>
      <c r="E2516" s="383" t="s">
        <v>153</v>
      </c>
    </row>
    <row r="2517" spans="1:5" s="11" customFormat="1" ht="24" customHeight="1">
      <c r="A2517" s="381">
        <v>94972</v>
      </c>
      <c r="B2517" s="382" t="s">
        <v>646</v>
      </c>
      <c r="C2517" s="383" t="s">
        <v>235</v>
      </c>
      <c r="D2517" s="384">
        <v>503.61</v>
      </c>
      <c r="E2517" s="383" t="s">
        <v>153</v>
      </c>
    </row>
    <row r="2518" spans="1:5" s="11" customFormat="1" ht="24" customHeight="1">
      <c r="A2518" s="381">
        <v>94973</v>
      </c>
      <c r="B2518" s="382" t="s">
        <v>4390</v>
      </c>
      <c r="C2518" s="383" t="s">
        <v>235</v>
      </c>
      <c r="D2518" s="384">
        <v>592.23</v>
      </c>
      <c r="E2518" s="383" t="s">
        <v>153</v>
      </c>
    </row>
    <row r="2519" spans="1:5" s="11" customFormat="1" ht="24" customHeight="1">
      <c r="A2519" s="381">
        <v>94974</v>
      </c>
      <c r="B2519" s="382" t="s">
        <v>470</v>
      </c>
      <c r="C2519" s="383" t="s">
        <v>235</v>
      </c>
      <c r="D2519" s="384">
        <v>394.35</v>
      </c>
      <c r="E2519" s="383" t="s">
        <v>153</v>
      </c>
    </row>
    <row r="2520" spans="1:5" s="11" customFormat="1" ht="24" customHeight="1">
      <c r="A2520" s="381">
        <v>94975</v>
      </c>
      <c r="B2520" s="382" t="s">
        <v>4391</v>
      </c>
      <c r="C2520" s="383" t="s">
        <v>235</v>
      </c>
      <c r="D2520" s="384">
        <v>444.47</v>
      </c>
      <c r="E2520" s="383" t="s">
        <v>153</v>
      </c>
    </row>
    <row r="2521" spans="1:5" s="11" customFormat="1" ht="24" customHeight="1">
      <c r="A2521" s="381">
        <v>96555</v>
      </c>
      <c r="B2521" s="382" t="s">
        <v>4392</v>
      </c>
      <c r="C2521" s="383" t="s">
        <v>235</v>
      </c>
      <c r="D2521" s="384">
        <v>660.54</v>
      </c>
      <c r="E2521" s="383" t="s">
        <v>153</v>
      </c>
    </row>
    <row r="2522" spans="1:5" s="11" customFormat="1" ht="24" customHeight="1">
      <c r="A2522" s="381">
        <v>96556</v>
      </c>
      <c r="B2522" s="382" t="s">
        <v>4393</v>
      </c>
      <c r="C2522" s="383" t="s">
        <v>235</v>
      </c>
      <c r="D2522" s="384">
        <v>720.65</v>
      </c>
      <c r="E2522" s="383" t="s">
        <v>153</v>
      </c>
    </row>
    <row r="2523" spans="1:5" s="11" customFormat="1" ht="24" customHeight="1">
      <c r="A2523" s="381">
        <v>96557</v>
      </c>
      <c r="B2523" s="382" t="s">
        <v>4394</v>
      </c>
      <c r="C2523" s="383" t="s">
        <v>235</v>
      </c>
      <c r="D2523" s="384">
        <v>605.72</v>
      </c>
      <c r="E2523" s="383" t="s">
        <v>153</v>
      </c>
    </row>
    <row r="2524" spans="1:5" s="11" customFormat="1" ht="24" customHeight="1">
      <c r="A2524" s="381">
        <v>96558</v>
      </c>
      <c r="B2524" s="382" t="s">
        <v>4395</v>
      </c>
      <c r="C2524" s="383" t="s">
        <v>235</v>
      </c>
      <c r="D2524" s="384">
        <v>611.07000000000005</v>
      </c>
      <c r="E2524" s="383" t="s">
        <v>153</v>
      </c>
    </row>
    <row r="2525" spans="1:5" s="11" customFormat="1" ht="36" customHeight="1">
      <c r="A2525" s="381">
        <v>99235</v>
      </c>
      <c r="B2525" s="382" t="s">
        <v>4396</v>
      </c>
      <c r="C2525" s="383" t="s">
        <v>235</v>
      </c>
      <c r="D2525" s="384">
        <v>588.17999999999995</v>
      </c>
      <c r="E2525" s="383" t="s">
        <v>153</v>
      </c>
    </row>
    <row r="2526" spans="1:5" s="11" customFormat="1" ht="36" customHeight="1">
      <c r="A2526" s="381">
        <v>99431</v>
      </c>
      <c r="B2526" s="382" t="s">
        <v>4397</v>
      </c>
      <c r="C2526" s="383" t="s">
        <v>235</v>
      </c>
      <c r="D2526" s="384">
        <v>606.42999999999995</v>
      </c>
      <c r="E2526" s="383" t="s">
        <v>153</v>
      </c>
    </row>
    <row r="2527" spans="1:5" s="11" customFormat="1" ht="36" customHeight="1">
      <c r="A2527" s="381">
        <v>99432</v>
      </c>
      <c r="B2527" s="382" t="s">
        <v>4398</v>
      </c>
      <c r="C2527" s="383" t="s">
        <v>235</v>
      </c>
      <c r="D2527" s="384">
        <v>589.16</v>
      </c>
      <c r="E2527" s="383" t="s">
        <v>153</v>
      </c>
    </row>
    <row r="2528" spans="1:5" s="11" customFormat="1" ht="36" customHeight="1">
      <c r="A2528" s="381">
        <v>99433</v>
      </c>
      <c r="B2528" s="382" t="s">
        <v>4399</v>
      </c>
      <c r="C2528" s="383" t="s">
        <v>235</v>
      </c>
      <c r="D2528" s="384">
        <v>636.33000000000004</v>
      </c>
      <c r="E2528" s="383" t="s">
        <v>153</v>
      </c>
    </row>
    <row r="2529" spans="1:5" s="11" customFormat="1" ht="36" customHeight="1">
      <c r="A2529" s="381">
        <v>99434</v>
      </c>
      <c r="B2529" s="382" t="s">
        <v>4400</v>
      </c>
      <c r="C2529" s="383" t="s">
        <v>235</v>
      </c>
      <c r="D2529" s="384">
        <v>609.30999999999995</v>
      </c>
      <c r="E2529" s="383" t="s">
        <v>153</v>
      </c>
    </row>
    <row r="2530" spans="1:5" s="11" customFormat="1" ht="36" customHeight="1">
      <c r="A2530" s="381">
        <v>99435</v>
      </c>
      <c r="B2530" s="382" t="s">
        <v>4401</v>
      </c>
      <c r="C2530" s="383" t="s">
        <v>235</v>
      </c>
      <c r="D2530" s="384">
        <v>591.13</v>
      </c>
      <c r="E2530" s="383" t="s">
        <v>153</v>
      </c>
    </row>
    <row r="2531" spans="1:5" s="11" customFormat="1" ht="36" customHeight="1">
      <c r="A2531" s="381">
        <v>99436</v>
      </c>
      <c r="B2531" s="382" t="s">
        <v>4402</v>
      </c>
      <c r="C2531" s="383" t="s">
        <v>235</v>
      </c>
      <c r="D2531" s="384">
        <v>651.37</v>
      </c>
      <c r="E2531" s="383" t="s">
        <v>153</v>
      </c>
    </row>
    <row r="2532" spans="1:5" s="11" customFormat="1" ht="36" customHeight="1">
      <c r="A2532" s="381">
        <v>99437</v>
      </c>
      <c r="B2532" s="382" t="s">
        <v>4403</v>
      </c>
      <c r="C2532" s="383" t="s">
        <v>235</v>
      </c>
      <c r="D2532" s="384">
        <v>622.98</v>
      </c>
      <c r="E2532" s="383" t="s">
        <v>153</v>
      </c>
    </row>
    <row r="2533" spans="1:5" s="11" customFormat="1" ht="36" customHeight="1">
      <c r="A2533" s="381">
        <v>99438</v>
      </c>
      <c r="B2533" s="382" t="s">
        <v>4404</v>
      </c>
      <c r="C2533" s="383" t="s">
        <v>235</v>
      </c>
      <c r="D2533" s="384">
        <v>627.1</v>
      </c>
      <c r="E2533" s="383" t="s">
        <v>153</v>
      </c>
    </row>
    <row r="2534" spans="1:5" s="11" customFormat="1" ht="36" customHeight="1">
      <c r="A2534" s="381">
        <v>99439</v>
      </c>
      <c r="B2534" s="382" t="s">
        <v>4405</v>
      </c>
      <c r="C2534" s="383" t="s">
        <v>235</v>
      </c>
      <c r="D2534" s="384">
        <v>596.67999999999995</v>
      </c>
      <c r="E2534" s="383" t="s">
        <v>153</v>
      </c>
    </row>
    <row r="2535" spans="1:5" s="11" customFormat="1" ht="36" customHeight="1">
      <c r="A2535" s="381">
        <v>102473</v>
      </c>
      <c r="B2535" s="382" t="s">
        <v>4406</v>
      </c>
      <c r="C2535" s="383" t="s">
        <v>235</v>
      </c>
      <c r="D2535" s="384">
        <v>460.77</v>
      </c>
      <c r="E2535" s="383" t="s">
        <v>153</v>
      </c>
    </row>
    <row r="2536" spans="1:5" s="11" customFormat="1" ht="24" customHeight="1">
      <c r="A2536" s="381">
        <v>102474</v>
      </c>
      <c r="B2536" s="382" t="s">
        <v>4407</v>
      </c>
      <c r="C2536" s="383" t="s">
        <v>235</v>
      </c>
      <c r="D2536" s="384">
        <v>513.37</v>
      </c>
      <c r="E2536" s="383" t="s">
        <v>153</v>
      </c>
    </row>
    <row r="2537" spans="1:5" s="11" customFormat="1" ht="24" customHeight="1">
      <c r="A2537" s="381">
        <v>102475</v>
      </c>
      <c r="B2537" s="382" t="s">
        <v>4408</v>
      </c>
      <c r="C2537" s="383" t="s">
        <v>235</v>
      </c>
      <c r="D2537" s="384">
        <v>567.35</v>
      </c>
      <c r="E2537" s="383" t="s">
        <v>153</v>
      </c>
    </row>
    <row r="2538" spans="1:5" s="11" customFormat="1" ht="24" customHeight="1">
      <c r="A2538" s="381">
        <v>102476</v>
      </c>
      <c r="B2538" s="382" t="s">
        <v>4409</v>
      </c>
      <c r="C2538" s="383" t="s">
        <v>235</v>
      </c>
      <c r="D2538" s="384">
        <v>599.87</v>
      </c>
      <c r="E2538" s="383" t="s">
        <v>153</v>
      </c>
    </row>
    <row r="2539" spans="1:5" s="11" customFormat="1" ht="24" customHeight="1">
      <c r="A2539" s="381">
        <v>102477</v>
      </c>
      <c r="B2539" s="382" t="s">
        <v>4410</v>
      </c>
      <c r="C2539" s="383" t="s">
        <v>235</v>
      </c>
      <c r="D2539" s="384">
        <v>640.33000000000004</v>
      </c>
      <c r="E2539" s="383" t="s">
        <v>153</v>
      </c>
    </row>
    <row r="2540" spans="1:5" s="11" customFormat="1" ht="24" customHeight="1">
      <c r="A2540" s="381">
        <v>102478</v>
      </c>
      <c r="B2540" s="382" t="s">
        <v>4411</v>
      </c>
      <c r="C2540" s="383" t="s">
        <v>235</v>
      </c>
      <c r="D2540" s="384">
        <v>716.47</v>
      </c>
      <c r="E2540" s="383" t="s">
        <v>153</v>
      </c>
    </row>
    <row r="2541" spans="1:5" s="11" customFormat="1" ht="36" customHeight="1">
      <c r="A2541" s="381">
        <v>102479</v>
      </c>
      <c r="B2541" s="382" t="s">
        <v>4412</v>
      </c>
      <c r="C2541" s="383" t="s">
        <v>235</v>
      </c>
      <c r="D2541" s="384">
        <v>460.6</v>
      </c>
      <c r="E2541" s="383" t="s">
        <v>153</v>
      </c>
    </row>
    <row r="2542" spans="1:5" s="11" customFormat="1" ht="24" customHeight="1">
      <c r="A2542" s="381">
        <v>102480</v>
      </c>
      <c r="B2542" s="382" t="s">
        <v>4413</v>
      </c>
      <c r="C2542" s="383" t="s">
        <v>235</v>
      </c>
      <c r="D2542" s="384">
        <v>510.75</v>
      </c>
      <c r="E2542" s="383" t="s">
        <v>153</v>
      </c>
    </row>
    <row r="2543" spans="1:5" s="11" customFormat="1" ht="24" customHeight="1">
      <c r="A2543" s="381">
        <v>102481</v>
      </c>
      <c r="B2543" s="382" t="s">
        <v>4414</v>
      </c>
      <c r="C2543" s="383" t="s">
        <v>235</v>
      </c>
      <c r="D2543" s="384">
        <v>560.85</v>
      </c>
      <c r="E2543" s="383" t="s">
        <v>153</v>
      </c>
    </row>
    <row r="2544" spans="1:5" s="11" customFormat="1" ht="24" customHeight="1">
      <c r="A2544" s="381">
        <v>102482</v>
      </c>
      <c r="B2544" s="382" t="s">
        <v>4415</v>
      </c>
      <c r="C2544" s="383" t="s">
        <v>235</v>
      </c>
      <c r="D2544" s="384">
        <v>600.24</v>
      </c>
      <c r="E2544" s="383" t="s">
        <v>153</v>
      </c>
    </row>
    <row r="2545" spans="1:5" s="11" customFormat="1" ht="24" customHeight="1">
      <c r="A2545" s="381">
        <v>102483</v>
      </c>
      <c r="B2545" s="382" t="s">
        <v>4416</v>
      </c>
      <c r="C2545" s="383" t="s">
        <v>235</v>
      </c>
      <c r="D2545" s="384">
        <v>638.4</v>
      </c>
      <c r="E2545" s="383" t="s">
        <v>153</v>
      </c>
    </row>
    <row r="2546" spans="1:5" s="11" customFormat="1" ht="24" customHeight="1">
      <c r="A2546" s="381">
        <v>102484</v>
      </c>
      <c r="B2546" s="382" t="s">
        <v>4417</v>
      </c>
      <c r="C2546" s="383" t="s">
        <v>235</v>
      </c>
      <c r="D2546" s="384">
        <v>718.13</v>
      </c>
      <c r="E2546" s="383" t="s">
        <v>153</v>
      </c>
    </row>
    <row r="2547" spans="1:5" s="11" customFormat="1" ht="24" customHeight="1">
      <c r="A2547" s="381">
        <v>102485</v>
      </c>
      <c r="B2547" s="382" t="s">
        <v>4418</v>
      </c>
      <c r="C2547" s="383" t="s">
        <v>235</v>
      </c>
      <c r="D2547" s="384">
        <v>505.56</v>
      </c>
      <c r="E2547" s="383" t="s">
        <v>153</v>
      </c>
    </row>
    <row r="2548" spans="1:5" s="11" customFormat="1" ht="24" customHeight="1">
      <c r="A2548" s="381">
        <v>102486</v>
      </c>
      <c r="B2548" s="382" t="s">
        <v>4419</v>
      </c>
      <c r="C2548" s="383" t="s">
        <v>235</v>
      </c>
      <c r="D2548" s="384">
        <v>552.46</v>
      </c>
      <c r="E2548" s="383" t="s">
        <v>153</v>
      </c>
    </row>
    <row r="2549" spans="1:5" s="11" customFormat="1" ht="24" customHeight="1">
      <c r="A2549" s="381">
        <v>102487</v>
      </c>
      <c r="B2549" s="382" t="s">
        <v>4420</v>
      </c>
      <c r="C2549" s="383" t="s">
        <v>235</v>
      </c>
      <c r="D2549" s="384">
        <v>484.47</v>
      </c>
      <c r="E2549" s="383" t="s">
        <v>153</v>
      </c>
    </row>
    <row r="2550" spans="1:5" s="11" customFormat="1" ht="36" customHeight="1">
      <c r="A2550" s="381">
        <v>103183</v>
      </c>
      <c r="B2550" s="382" t="s">
        <v>4421</v>
      </c>
      <c r="C2550" s="383" t="s">
        <v>235</v>
      </c>
      <c r="D2550" s="384">
        <v>625.09</v>
      </c>
      <c r="E2550" s="383" t="s">
        <v>153</v>
      </c>
    </row>
    <row r="2551" spans="1:5" s="11" customFormat="1" ht="36" customHeight="1">
      <c r="A2551" s="381">
        <v>103184</v>
      </c>
      <c r="B2551" s="382" t="s">
        <v>4422</v>
      </c>
      <c r="C2551" s="383" t="s">
        <v>235</v>
      </c>
      <c r="D2551" s="384">
        <v>596.5</v>
      </c>
      <c r="E2551" s="383" t="s">
        <v>153</v>
      </c>
    </row>
    <row r="2552" spans="1:5" s="11" customFormat="1" ht="24" customHeight="1">
      <c r="A2552" s="381">
        <v>103669</v>
      </c>
      <c r="B2552" s="382" t="s">
        <v>4423</v>
      </c>
      <c r="C2552" s="383" t="s">
        <v>235</v>
      </c>
      <c r="D2552" s="384">
        <v>784.49</v>
      </c>
      <c r="E2552" s="383" t="s">
        <v>153</v>
      </c>
    </row>
    <row r="2553" spans="1:5" s="11" customFormat="1" ht="24" customHeight="1">
      <c r="A2553" s="381">
        <v>103670</v>
      </c>
      <c r="B2553" s="382" t="s">
        <v>4424</v>
      </c>
      <c r="C2553" s="383" t="s">
        <v>235</v>
      </c>
      <c r="D2553" s="384">
        <v>201.12</v>
      </c>
      <c r="E2553" s="383" t="s">
        <v>153</v>
      </c>
    </row>
    <row r="2554" spans="1:5" s="11" customFormat="1" ht="24" customHeight="1">
      <c r="A2554" s="381">
        <v>103671</v>
      </c>
      <c r="B2554" s="382" t="s">
        <v>4425</v>
      </c>
      <c r="C2554" s="383" t="s">
        <v>235</v>
      </c>
      <c r="D2554" s="384">
        <v>615.97</v>
      </c>
      <c r="E2554" s="383" t="s">
        <v>153</v>
      </c>
    </row>
    <row r="2555" spans="1:5" s="11" customFormat="1" ht="24" customHeight="1">
      <c r="A2555" s="381">
        <v>103672</v>
      </c>
      <c r="B2555" s="382" t="s">
        <v>4426</v>
      </c>
      <c r="C2555" s="383" t="s">
        <v>235</v>
      </c>
      <c r="D2555" s="384">
        <v>577.83000000000004</v>
      </c>
      <c r="E2555" s="383" t="s">
        <v>153</v>
      </c>
    </row>
    <row r="2556" spans="1:5" s="11" customFormat="1" ht="24" customHeight="1">
      <c r="A2556" s="381">
        <v>103673</v>
      </c>
      <c r="B2556" s="382" t="s">
        <v>4427</v>
      </c>
      <c r="C2556" s="383" t="s">
        <v>235</v>
      </c>
      <c r="D2556" s="384">
        <v>28.04</v>
      </c>
      <c r="E2556" s="383" t="s">
        <v>153</v>
      </c>
    </row>
    <row r="2557" spans="1:5" s="11" customFormat="1" ht="24" customHeight="1">
      <c r="A2557" s="381">
        <v>103674</v>
      </c>
      <c r="B2557" s="382" t="s">
        <v>674</v>
      </c>
      <c r="C2557" s="383" t="s">
        <v>235</v>
      </c>
      <c r="D2557" s="384">
        <v>591.95000000000005</v>
      </c>
      <c r="E2557" s="383" t="s">
        <v>153</v>
      </c>
    </row>
    <row r="2558" spans="1:5" s="11" customFormat="1" ht="24" customHeight="1">
      <c r="A2558" s="381">
        <v>103675</v>
      </c>
      <c r="B2558" s="382" t="s">
        <v>4428</v>
      </c>
      <c r="C2558" s="383" t="s">
        <v>235</v>
      </c>
      <c r="D2558" s="384">
        <v>578.48</v>
      </c>
      <c r="E2558" s="383" t="s">
        <v>153</v>
      </c>
    </row>
    <row r="2559" spans="1:5" s="11" customFormat="1" ht="36" customHeight="1">
      <c r="A2559" s="381">
        <v>103676</v>
      </c>
      <c r="B2559" s="382" t="s">
        <v>4429</v>
      </c>
      <c r="C2559" s="383" t="s">
        <v>235</v>
      </c>
      <c r="D2559" s="384">
        <v>821.32</v>
      </c>
      <c r="E2559" s="383" t="s">
        <v>153</v>
      </c>
    </row>
    <row r="2560" spans="1:5" s="11" customFormat="1" ht="36" customHeight="1">
      <c r="A2560" s="381">
        <v>103677</v>
      </c>
      <c r="B2560" s="382" t="s">
        <v>4430</v>
      </c>
      <c r="C2560" s="383" t="s">
        <v>235</v>
      </c>
      <c r="D2560" s="384">
        <v>706.69</v>
      </c>
      <c r="E2560" s="383" t="s">
        <v>153</v>
      </c>
    </row>
    <row r="2561" spans="1:5" s="11" customFormat="1" ht="36" customHeight="1">
      <c r="A2561" s="381">
        <v>103678</v>
      </c>
      <c r="B2561" s="382" t="s">
        <v>4431</v>
      </c>
      <c r="C2561" s="383" t="s">
        <v>235</v>
      </c>
      <c r="D2561" s="384">
        <v>757.13</v>
      </c>
      <c r="E2561" s="383" t="s">
        <v>153</v>
      </c>
    </row>
    <row r="2562" spans="1:5" s="11" customFormat="1" ht="36" customHeight="1">
      <c r="A2562" s="381">
        <v>103679</v>
      </c>
      <c r="B2562" s="382" t="s">
        <v>4432</v>
      </c>
      <c r="C2562" s="383" t="s">
        <v>235</v>
      </c>
      <c r="D2562" s="384">
        <v>678.2</v>
      </c>
      <c r="E2562" s="383" t="s">
        <v>153</v>
      </c>
    </row>
    <row r="2563" spans="1:5" s="11" customFormat="1" ht="36" customHeight="1">
      <c r="A2563" s="381">
        <v>103680</v>
      </c>
      <c r="B2563" s="382" t="s">
        <v>4433</v>
      </c>
      <c r="C2563" s="383" t="s">
        <v>235</v>
      </c>
      <c r="D2563" s="384">
        <v>711.71</v>
      </c>
      <c r="E2563" s="383" t="s">
        <v>153</v>
      </c>
    </row>
    <row r="2564" spans="1:5" s="11" customFormat="1" ht="36" customHeight="1">
      <c r="A2564" s="381">
        <v>103681</v>
      </c>
      <c r="B2564" s="382" t="s">
        <v>4434</v>
      </c>
      <c r="C2564" s="383" t="s">
        <v>235</v>
      </c>
      <c r="D2564" s="384">
        <v>633.86</v>
      </c>
      <c r="E2564" s="383" t="s">
        <v>153</v>
      </c>
    </row>
    <row r="2565" spans="1:5" s="11" customFormat="1" ht="36" customHeight="1">
      <c r="A2565" s="381">
        <v>103682</v>
      </c>
      <c r="B2565" s="382" t="s">
        <v>4435</v>
      </c>
      <c r="C2565" s="383" t="s">
        <v>235</v>
      </c>
      <c r="D2565" s="384">
        <v>795.93</v>
      </c>
      <c r="E2565" s="383" t="s">
        <v>153</v>
      </c>
    </row>
    <row r="2566" spans="1:5" s="11" customFormat="1" ht="36" customHeight="1">
      <c r="A2566" s="381">
        <v>103683</v>
      </c>
      <c r="B2566" s="382" t="s">
        <v>4436</v>
      </c>
      <c r="C2566" s="383" t="s">
        <v>235</v>
      </c>
      <c r="D2566" s="384">
        <v>990.59</v>
      </c>
      <c r="E2566" s="383" t="s">
        <v>153</v>
      </c>
    </row>
    <row r="2567" spans="1:5" s="11" customFormat="1" ht="24" customHeight="1">
      <c r="A2567" s="381">
        <v>103684</v>
      </c>
      <c r="B2567" s="382" t="s">
        <v>4437</v>
      </c>
      <c r="C2567" s="383" t="s">
        <v>235</v>
      </c>
      <c r="D2567" s="384">
        <v>590.04999999999995</v>
      </c>
      <c r="E2567" s="383" t="s">
        <v>153</v>
      </c>
    </row>
    <row r="2568" spans="1:5" s="11" customFormat="1" ht="24" customHeight="1">
      <c r="A2568" s="381">
        <v>103685</v>
      </c>
      <c r="B2568" s="382" t="s">
        <v>4438</v>
      </c>
      <c r="C2568" s="383" t="s">
        <v>235</v>
      </c>
      <c r="D2568" s="384">
        <v>581.58000000000004</v>
      </c>
      <c r="E2568" s="383" t="s">
        <v>153</v>
      </c>
    </row>
    <row r="2569" spans="1:5" s="11" customFormat="1" ht="24" customHeight="1">
      <c r="A2569" s="381">
        <v>103686</v>
      </c>
      <c r="B2569" s="382" t="s">
        <v>4439</v>
      </c>
      <c r="C2569" s="383" t="s">
        <v>235</v>
      </c>
      <c r="D2569" s="384">
        <v>623.12</v>
      </c>
      <c r="E2569" s="383" t="s">
        <v>153</v>
      </c>
    </row>
    <row r="2570" spans="1:5" s="11" customFormat="1" ht="24" customHeight="1">
      <c r="A2570" s="381">
        <v>103687</v>
      </c>
      <c r="B2570" s="382" t="s">
        <v>4440</v>
      </c>
      <c r="C2570" s="383" t="s">
        <v>235</v>
      </c>
      <c r="D2570" s="384">
        <v>867.12</v>
      </c>
      <c r="E2570" s="383" t="s">
        <v>153</v>
      </c>
    </row>
    <row r="2571" spans="1:5" s="11" customFormat="1" ht="24" customHeight="1">
      <c r="A2571" s="381">
        <v>103688</v>
      </c>
      <c r="B2571" s="382" t="s">
        <v>4441</v>
      </c>
      <c r="C2571" s="383" t="s">
        <v>235</v>
      </c>
      <c r="D2571" s="384">
        <v>702.52</v>
      </c>
      <c r="E2571" s="383" t="s">
        <v>153</v>
      </c>
    </row>
    <row r="2572" spans="1:5" s="11" customFormat="1" ht="36" customHeight="1">
      <c r="A2572" s="381">
        <v>101963</v>
      </c>
      <c r="B2572" s="382" t="s">
        <v>4442</v>
      </c>
      <c r="C2572" s="383" t="s">
        <v>47</v>
      </c>
      <c r="D2572" s="384">
        <v>182.83</v>
      </c>
      <c r="E2572" s="383" t="s">
        <v>153</v>
      </c>
    </row>
    <row r="2573" spans="1:5" s="11" customFormat="1" ht="36" customHeight="1">
      <c r="A2573" s="381">
        <v>101964</v>
      </c>
      <c r="B2573" s="382" t="s">
        <v>4443</v>
      </c>
      <c r="C2573" s="383" t="s">
        <v>47</v>
      </c>
      <c r="D2573" s="384">
        <v>171.36</v>
      </c>
      <c r="E2573" s="383" t="s">
        <v>153</v>
      </c>
    </row>
    <row r="2574" spans="1:5" s="11" customFormat="1" ht="24" customHeight="1">
      <c r="A2574" s="381">
        <v>101165</v>
      </c>
      <c r="B2574" s="382" t="s">
        <v>4444</v>
      </c>
      <c r="C2574" s="383" t="s">
        <v>235</v>
      </c>
      <c r="D2574" s="384">
        <v>726.39</v>
      </c>
      <c r="E2574" s="383" t="s">
        <v>153</v>
      </c>
    </row>
    <row r="2575" spans="1:5" s="11" customFormat="1" ht="24" customHeight="1">
      <c r="A2575" s="381">
        <v>101166</v>
      </c>
      <c r="B2575" s="382" t="s">
        <v>4445</v>
      </c>
      <c r="C2575" s="383" t="s">
        <v>235</v>
      </c>
      <c r="D2575" s="384">
        <v>555.23</v>
      </c>
      <c r="E2575" s="383" t="s">
        <v>153</v>
      </c>
    </row>
    <row r="2576" spans="1:5" s="11" customFormat="1" ht="24" customHeight="1">
      <c r="A2576" s="381">
        <v>98575</v>
      </c>
      <c r="B2576" s="382" t="s">
        <v>4446</v>
      </c>
      <c r="C2576" s="383" t="s">
        <v>53</v>
      </c>
      <c r="D2576" s="384">
        <v>94.68</v>
      </c>
      <c r="E2576" s="383" t="s">
        <v>153</v>
      </c>
    </row>
    <row r="2577" spans="1:5" s="11" customFormat="1" ht="24" customHeight="1">
      <c r="A2577" s="381">
        <v>98576</v>
      </c>
      <c r="B2577" s="382" t="s">
        <v>4447</v>
      </c>
      <c r="C2577" s="383" t="s">
        <v>53</v>
      </c>
      <c r="D2577" s="384">
        <v>19.809999999999999</v>
      </c>
      <c r="E2577" s="383" t="s">
        <v>153</v>
      </c>
    </row>
    <row r="2578" spans="1:5" s="11" customFormat="1" ht="24" customHeight="1">
      <c r="A2578" s="381">
        <v>98577</v>
      </c>
      <c r="B2578" s="382" t="s">
        <v>4448</v>
      </c>
      <c r="C2578" s="383" t="s">
        <v>53</v>
      </c>
      <c r="D2578" s="384">
        <v>38.68</v>
      </c>
      <c r="E2578" s="383" t="s">
        <v>153</v>
      </c>
    </row>
    <row r="2579" spans="1:5" s="11" customFormat="1" ht="12" customHeight="1">
      <c r="A2579" s="381">
        <v>93182</v>
      </c>
      <c r="B2579" s="382" t="s">
        <v>4449</v>
      </c>
      <c r="C2579" s="383" t="s">
        <v>53</v>
      </c>
      <c r="D2579" s="384">
        <v>48.92</v>
      </c>
      <c r="E2579" s="383" t="s">
        <v>153</v>
      </c>
    </row>
    <row r="2580" spans="1:5" s="11" customFormat="1" ht="12" customHeight="1">
      <c r="A2580" s="381">
        <v>93183</v>
      </c>
      <c r="B2580" s="382" t="s">
        <v>4450</v>
      </c>
      <c r="C2580" s="383" t="s">
        <v>53</v>
      </c>
      <c r="D2580" s="384">
        <v>63.02</v>
      </c>
      <c r="E2580" s="383" t="s">
        <v>153</v>
      </c>
    </row>
    <row r="2581" spans="1:5" s="11" customFormat="1" ht="12" customHeight="1">
      <c r="A2581" s="381">
        <v>93184</v>
      </c>
      <c r="B2581" s="382" t="s">
        <v>4451</v>
      </c>
      <c r="C2581" s="383" t="s">
        <v>53</v>
      </c>
      <c r="D2581" s="384">
        <v>35.79</v>
      </c>
      <c r="E2581" s="383" t="s">
        <v>153</v>
      </c>
    </row>
    <row r="2582" spans="1:5" s="11" customFormat="1" ht="12" customHeight="1">
      <c r="A2582" s="381">
        <v>93185</v>
      </c>
      <c r="B2582" s="382" t="s">
        <v>4452</v>
      </c>
      <c r="C2582" s="383" t="s">
        <v>53</v>
      </c>
      <c r="D2582" s="384">
        <v>62.18</v>
      </c>
      <c r="E2582" s="383" t="s">
        <v>153</v>
      </c>
    </row>
    <row r="2583" spans="1:5" s="11" customFormat="1" ht="24" customHeight="1">
      <c r="A2583" s="381">
        <v>93186</v>
      </c>
      <c r="B2583" s="382" t="s">
        <v>4453</v>
      </c>
      <c r="C2583" s="383" t="s">
        <v>53</v>
      </c>
      <c r="D2583" s="384">
        <v>90.53</v>
      </c>
      <c r="E2583" s="383" t="s">
        <v>153</v>
      </c>
    </row>
    <row r="2584" spans="1:5" s="11" customFormat="1" ht="24" customHeight="1">
      <c r="A2584" s="381">
        <v>93187</v>
      </c>
      <c r="B2584" s="382" t="s">
        <v>4454</v>
      </c>
      <c r="C2584" s="383" t="s">
        <v>53</v>
      </c>
      <c r="D2584" s="384">
        <v>103.7</v>
      </c>
      <c r="E2584" s="383" t="s">
        <v>153</v>
      </c>
    </row>
    <row r="2585" spans="1:5" s="11" customFormat="1" ht="24" customHeight="1">
      <c r="A2585" s="381">
        <v>93188</v>
      </c>
      <c r="B2585" s="382" t="s">
        <v>4455</v>
      </c>
      <c r="C2585" s="383" t="s">
        <v>53</v>
      </c>
      <c r="D2585" s="384">
        <v>86.62</v>
      </c>
      <c r="E2585" s="383" t="s">
        <v>153</v>
      </c>
    </row>
    <row r="2586" spans="1:5" s="11" customFormat="1" ht="24" customHeight="1">
      <c r="A2586" s="381">
        <v>93189</v>
      </c>
      <c r="B2586" s="382" t="s">
        <v>4456</v>
      </c>
      <c r="C2586" s="383" t="s">
        <v>53</v>
      </c>
      <c r="D2586" s="384">
        <v>105.19</v>
      </c>
      <c r="E2586" s="383" t="s">
        <v>153</v>
      </c>
    </row>
    <row r="2587" spans="1:5" s="11" customFormat="1" ht="24" customHeight="1">
      <c r="A2587" s="381">
        <v>93190</v>
      </c>
      <c r="B2587" s="382" t="s">
        <v>4457</v>
      </c>
      <c r="C2587" s="383" t="s">
        <v>53</v>
      </c>
      <c r="D2587" s="384">
        <v>42.77</v>
      </c>
      <c r="E2587" s="383" t="s">
        <v>153</v>
      </c>
    </row>
    <row r="2588" spans="1:5" s="11" customFormat="1" ht="24" customHeight="1">
      <c r="A2588" s="381">
        <v>93191</v>
      </c>
      <c r="B2588" s="382" t="s">
        <v>4458</v>
      </c>
      <c r="C2588" s="383" t="s">
        <v>53</v>
      </c>
      <c r="D2588" s="384">
        <v>44.54</v>
      </c>
      <c r="E2588" s="383" t="s">
        <v>153</v>
      </c>
    </row>
    <row r="2589" spans="1:5" s="11" customFormat="1" ht="24" customHeight="1">
      <c r="A2589" s="381">
        <v>93192</v>
      </c>
      <c r="B2589" s="382" t="s">
        <v>4459</v>
      </c>
      <c r="C2589" s="383" t="s">
        <v>53</v>
      </c>
      <c r="D2589" s="384">
        <v>50.3</v>
      </c>
      <c r="E2589" s="383" t="s">
        <v>153</v>
      </c>
    </row>
    <row r="2590" spans="1:5" s="11" customFormat="1" ht="24" customHeight="1">
      <c r="A2590" s="381">
        <v>93193</v>
      </c>
      <c r="B2590" s="382" t="s">
        <v>4460</v>
      </c>
      <c r="C2590" s="383" t="s">
        <v>53</v>
      </c>
      <c r="D2590" s="384">
        <v>46.18</v>
      </c>
      <c r="E2590" s="383" t="s">
        <v>153</v>
      </c>
    </row>
    <row r="2591" spans="1:5" s="11" customFormat="1" ht="12" customHeight="1">
      <c r="A2591" s="381">
        <v>93194</v>
      </c>
      <c r="B2591" s="382" t="s">
        <v>4461</v>
      </c>
      <c r="C2591" s="383" t="s">
        <v>53</v>
      </c>
      <c r="D2591" s="384">
        <v>47.86</v>
      </c>
      <c r="E2591" s="383" t="s">
        <v>153</v>
      </c>
    </row>
    <row r="2592" spans="1:5" s="11" customFormat="1" ht="24" customHeight="1">
      <c r="A2592" s="381">
        <v>93195</v>
      </c>
      <c r="B2592" s="382" t="s">
        <v>4462</v>
      </c>
      <c r="C2592" s="383" t="s">
        <v>53</v>
      </c>
      <c r="D2592" s="384">
        <v>58.82</v>
      </c>
      <c r="E2592" s="383" t="s">
        <v>153</v>
      </c>
    </row>
    <row r="2593" spans="1:5" s="11" customFormat="1" ht="24" customHeight="1">
      <c r="A2593" s="381">
        <v>93196</v>
      </c>
      <c r="B2593" s="382" t="s">
        <v>4463</v>
      </c>
      <c r="C2593" s="383" t="s">
        <v>53</v>
      </c>
      <c r="D2593" s="384">
        <v>86.66</v>
      </c>
      <c r="E2593" s="383" t="s">
        <v>153</v>
      </c>
    </row>
    <row r="2594" spans="1:5" s="11" customFormat="1" ht="24" customHeight="1">
      <c r="A2594" s="381">
        <v>93197</v>
      </c>
      <c r="B2594" s="382" t="s">
        <v>4464</v>
      </c>
      <c r="C2594" s="383" t="s">
        <v>53</v>
      </c>
      <c r="D2594" s="384">
        <v>97.79</v>
      </c>
      <c r="E2594" s="383" t="s">
        <v>153</v>
      </c>
    </row>
    <row r="2595" spans="1:5" s="11" customFormat="1" ht="24" customHeight="1">
      <c r="A2595" s="381">
        <v>93198</v>
      </c>
      <c r="B2595" s="382" t="s">
        <v>4465</v>
      </c>
      <c r="C2595" s="383" t="s">
        <v>53</v>
      </c>
      <c r="D2595" s="384">
        <v>35.22</v>
      </c>
      <c r="E2595" s="383" t="s">
        <v>153</v>
      </c>
    </row>
    <row r="2596" spans="1:5" s="11" customFormat="1" ht="24" customHeight="1">
      <c r="A2596" s="381">
        <v>93199</v>
      </c>
      <c r="B2596" s="382" t="s">
        <v>4466</v>
      </c>
      <c r="C2596" s="383" t="s">
        <v>53</v>
      </c>
      <c r="D2596" s="384">
        <v>34.81</v>
      </c>
      <c r="E2596" s="383" t="s">
        <v>153</v>
      </c>
    </row>
    <row r="2597" spans="1:5" s="11" customFormat="1" ht="24" customHeight="1">
      <c r="A2597" s="381">
        <v>93200</v>
      </c>
      <c r="B2597" s="382" t="s">
        <v>4467</v>
      </c>
      <c r="C2597" s="383" t="s">
        <v>53</v>
      </c>
      <c r="D2597" s="384">
        <v>2.5499999999999998</v>
      </c>
      <c r="E2597" s="383" t="s">
        <v>153</v>
      </c>
    </row>
    <row r="2598" spans="1:5" s="11" customFormat="1" ht="24" customHeight="1">
      <c r="A2598" s="381">
        <v>93201</v>
      </c>
      <c r="B2598" s="382" t="s">
        <v>4468</v>
      </c>
      <c r="C2598" s="383" t="s">
        <v>53</v>
      </c>
      <c r="D2598" s="384">
        <v>4.87</v>
      </c>
      <c r="E2598" s="383" t="s">
        <v>153</v>
      </c>
    </row>
    <row r="2599" spans="1:5" s="11" customFormat="1" ht="24" customHeight="1">
      <c r="A2599" s="381">
        <v>93202</v>
      </c>
      <c r="B2599" s="382" t="s">
        <v>4469</v>
      </c>
      <c r="C2599" s="383" t="s">
        <v>53</v>
      </c>
      <c r="D2599" s="384">
        <v>21.52</v>
      </c>
      <c r="E2599" s="383" t="s">
        <v>153</v>
      </c>
    </row>
    <row r="2600" spans="1:5" s="11" customFormat="1" ht="24" customHeight="1">
      <c r="A2600" s="381">
        <v>93203</v>
      </c>
      <c r="B2600" s="382" t="s">
        <v>4470</v>
      </c>
      <c r="C2600" s="383" t="s">
        <v>53</v>
      </c>
      <c r="D2600" s="384">
        <v>14.76</v>
      </c>
      <c r="E2600" s="383" t="s">
        <v>153</v>
      </c>
    </row>
    <row r="2601" spans="1:5" s="11" customFormat="1" ht="12" customHeight="1">
      <c r="A2601" s="381">
        <v>93204</v>
      </c>
      <c r="B2601" s="382" t="s">
        <v>4471</v>
      </c>
      <c r="C2601" s="383" t="s">
        <v>53</v>
      </c>
      <c r="D2601" s="384">
        <v>62.01</v>
      </c>
      <c r="E2601" s="383" t="s">
        <v>153</v>
      </c>
    </row>
    <row r="2602" spans="1:5" s="11" customFormat="1" ht="24" customHeight="1">
      <c r="A2602" s="381">
        <v>93205</v>
      </c>
      <c r="B2602" s="382" t="s">
        <v>4472</v>
      </c>
      <c r="C2602" s="383" t="s">
        <v>53</v>
      </c>
      <c r="D2602" s="384">
        <v>34.32</v>
      </c>
      <c r="E2602" s="383" t="s">
        <v>153</v>
      </c>
    </row>
    <row r="2603" spans="1:5" s="11" customFormat="1" ht="36" customHeight="1">
      <c r="A2603" s="381">
        <v>95952</v>
      </c>
      <c r="B2603" s="382" t="s">
        <v>4473</v>
      </c>
      <c r="C2603" s="383" t="s">
        <v>235</v>
      </c>
      <c r="D2603" s="385">
        <v>2182.5500000000002</v>
      </c>
      <c r="E2603" s="383" t="s">
        <v>153</v>
      </c>
    </row>
    <row r="2604" spans="1:5" s="11" customFormat="1" ht="36" customHeight="1">
      <c r="A2604" s="381">
        <v>95953</v>
      </c>
      <c r="B2604" s="382" t="s">
        <v>4474</v>
      </c>
      <c r="C2604" s="383" t="s">
        <v>235</v>
      </c>
      <c r="D2604" s="385">
        <v>3615.16</v>
      </c>
      <c r="E2604" s="383" t="s">
        <v>153</v>
      </c>
    </row>
    <row r="2605" spans="1:5" s="11" customFormat="1" ht="36" customHeight="1">
      <c r="A2605" s="381">
        <v>95954</v>
      </c>
      <c r="B2605" s="382" t="s">
        <v>4475</v>
      </c>
      <c r="C2605" s="383" t="s">
        <v>235</v>
      </c>
      <c r="D2605" s="385">
        <v>2434.79</v>
      </c>
      <c r="E2605" s="383" t="s">
        <v>153</v>
      </c>
    </row>
    <row r="2606" spans="1:5" s="11" customFormat="1" ht="36" customHeight="1">
      <c r="A2606" s="381">
        <v>95955</v>
      </c>
      <c r="B2606" s="382" t="s">
        <v>4476</v>
      </c>
      <c r="C2606" s="383" t="s">
        <v>235</v>
      </c>
      <c r="D2606" s="385">
        <v>3180.82</v>
      </c>
      <c r="E2606" s="383" t="s">
        <v>153</v>
      </c>
    </row>
    <row r="2607" spans="1:5" s="11" customFormat="1" ht="36" customHeight="1">
      <c r="A2607" s="381">
        <v>95956</v>
      </c>
      <c r="B2607" s="382" t="s">
        <v>4477</v>
      </c>
      <c r="C2607" s="383" t="s">
        <v>235</v>
      </c>
      <c r="D2607" s="385">
        <v>2393.36</v>
      </c>
      <c r="E2607" s="383" t="s">
        <v>153</v>
      </c>
    </row>
    <row r="2608" spans="1:5" s="11" customFormat="1" ht="24" customHeight="1">
      <c r="A2608" s="381">
        <v>95957</v>
      </c>
      <c r="B2608" s="382" t="s">
        <v>4478</v>
      </c>
      <c r="C2608" s="383" t="s">
        <v>235</v>
      </c>
      <c r="D2608" s="385">
        <v>3172.05</v>
      </c>
      <c r="E2608" s="383" t="s">
        <v>153</v>
      </c>
    </row>
    <row r="2609" spans="1:5" s="11" customFormat="1" ht="24" customHeight="1">
      <c r="A2609" s="381">
        <v>95969</v>
      </c>
      <c r="B2609" s="382" t="s">
        <v>4479</v>
      </c>
      <c r="C2609" s="383" t="s">
        <v>235</v>
      </c>
      <c r="D2609" s="385">
        <v>3073.32</v>
      </c>
      <c r="E2609" s="383" t="s">
        <v>153</v>
      </c>
    </row>
    <row r="2610" spans="1:5" s="11" customFormat="1" ht="24" customHeight="1">
      <c r="A2610" s="381">
        <v>97733</v>
      </c>
      <c r="B2610" s="382" t="s">
        <v>4480</v>
      </c>
      <c r="C2610" s="383" t="s">
        <v>235</v>
      </c>
      <c r="D2610" s="385">
        <v>2737.68</v>
      </c>
      <c r="E2610" s="383" t="s">
        <v>153</v>
      </c>
    </row>
    <row r="2611" spans="1:5" s="11" customFormat="1" ht="24" customHeight="1">
      <c r="A2611" s="381">
        <v>97734</v>
      </c>
      <c r="B2611" s="382" t="s">
        <v>4481</v>
      </c>
      <c r="C2611" s="383" t="s">
        <v>235</v>
      </c>
      <c r="D2611" s="385">
        <v>2369.0300000000002</v>
      </c>
      <c r="E2611" s="383" t="s">
        <v>153</v>
      </c>
    </row>
    <row r="2612" spans="1:5" s="11" customFormat="1" ht="24" customHeight="1">
      <c r="A2612" s="381">
        <v>97735</v>
      </c>
      <c r="B2612" s="382" t="s">
        <v>1418</v>
      </c>
      <c r="C2612" s="383" t="s">
        <v>235</v>
      </c>
      <c r="D2612" s="385">
        <v>2011.22</v>
      </c>
      <c r="E2612" s="383" t="s">
        <v>153</v>
      </c>
    </row>
    <row r="2613" spans="1:5" s="11" customFormat="1" ht="24" customHeight="1">
      <c r="A2613" s="381">
        <v>97736</v>
      </c>
      <c r="B2613" s="382" t="s">
        <v>4482</v>
      </c>
      <c r="C2613" s="383" t="s">
        <v>235</v>
      </c>
      <c r="D2613" s="385">
        <v>1360.43</v>
      </c>
      <c r="E2613" s="383" t="s">
        <v>153</v>
      </c>
    </row>
    <row r="2614" spans="1:5" s="11" customFormat="1" ht="24" customHeight="1">
      <c r="A2614" s="381">
        <v>97737</v>
      </c>
      <c r="B2614" s="382" t="s">
        <v>4483</v>
      </c>
      <c r="C2614" s="383" t="s">
        <v>235</v>
      </c>
      <c r="D2614" s="385">
        <v>2765.32</v>
      </c>
      <c r="E2614" s="383" t="s">
        <v>153</v>
      </c>
    </row>
    <row r="2615" spans="1:5" s="11" customFormat="1" ht="24" customHeight="1">
      <c r="A2615" s="381">
        <v>97738</v>
      </c>
      <c r="B2615" s="382" t="s">
        <v>4484</v>
      </c>
      <c r="C2615" s="383" t="s">
        <v>235</v>
      </c>
      <c r="D2615" s="385">
        <v>4935.7</v>
      </c>
      <c r="E2615" s="383" t="s">
        <v>153</v>
      </c>
    </row>
    <row r="2616" spans="1:5" s="11" customFormat="1" ht="24" customHeight="1">
      <c r="A2616" s="381">
        <v>97739</v>
      </c>
      <c r="B2616" s="382" t="s">
        <v>4485</v>
      </c>
      <c r="C2616" s="383" t="s">
        <v>235</v>
      </c>
      <c r="D2616" s="385">
        <v>2558.69</v>
      </c>
      <c r="E2616" s="383" t="s">
        <v>153</v>
      </c>
    </row>
    <row r="2617" spans="1:5" s="11" customFormat="1" ht="24" customHeight="1">
      <c r="A2617" s="381">
        <v>97740</v>
      </c>
      <c r="B2617" s="382" t="s">
        <v>4486</v>
      </c>
      <c r="C2617" s="383" t="s">
        <v>235</v>
      </c>
      <c r="D2617" s="385">
        <v>1968.3</v>
      </c>
      <c r="E2617" s="383" t="s">
        <v>153</v>
      </c>
    </row>
    <row r="2618" spans="1:5" s="11" customFormat="1" ht="24" customHeight="1">
      <c r="A2618" s="381">
        <v>98615</v>
      </c>
      <c r="B2618" s="382" t="s">
        <v>4487</v>
      </c>
      <c r="C2618" s="383" t="s">
        <v>47</v>
      </c>
      <c r="D2618" s="384">
        <v>136.83000000000001</v>
      </c>
      <c r="E2618" s="383" t="s">
        <v>153</v>
      </c>
    </row>
    <row r="2619" spans="1:5" s="11" customFormat="1" ht="24" customHeight="1">
      <c r="A2619" s="381">
        <v>98616</v>
      </c>
      <c r="B2619" s="382" t="s">
        <v>4488</v>
      </c>
      <c r="C2619" s="383" t="s">
        <v>47</v>
      </c>
      <c r="D2619" s="384">
        <v>105.38</v>
      </c>
      <c r="E2619" s="383" t="s">
        <v>153</v>
      </c>
    </row>
    <row r="2620" spans="1:5" s="11" customFormat="1" ht="24" customHeight="1">
      <c r="A2620" s="381">
        <v>98617</v>
      </c>
      <c r="B2620" s="382" t="s">
        <v>4489</v>
      </c>
      <c r="C2620" s="383" t="s">
        <v>47</v>
      </c>
      <c r="D2620" s="384">
        <v>97.49</v>
      </c>
      <c r="E2620" s="383" t="s">
        <v>153</v>
      </c>
    </row>
    <row r="2621" spans="1:5" s="11" customFormat="1" ht="24" customHeight="1">
      <c r="A2621" s="381">
        <v>98618</v>
      </c>
      <c r="B2621" s="382" t="s">
        <v>4490</v>
      </c>
      <c r="C2621" s="383" t="s">
        <v>47</v>
      </c>
      <c r="D2621" s="384">
        <v>133.75</v>
      </c>
      <c r="E2621" s="383" t="s">
        <v>153</v>
      </c>
    </row>
    <row r="2622" spans="1:5" s="11" customFormat="1" ht="24" customHeight="1">
      <c r="A2622" s="381">
        <v>98619</v>
      </c>
      <c r="B2622" s="382" t="s">
        <v>4491</v>
      </c>
      <c r="C2622" s="383" t="s">
        <v>47</v>
      </c>
      <c r="D2622" s="384">
        <v>121.78</v>
      </c>
      <c r="E2622" s="383" t="s">
        <v>153</v>
      </c>
    </row>
    <row r="2623" spans="1:5" s="11" customFormat="1" ht="24" customHeight="1">
      <c r="A2623" s="381">
        <v>98620</v>
      </c>
      <c r="B2623" s="382" t="s">
        <v>4492</v>
      </c>
      <c r="C2623" s="383" t="s">
        <v>47</v>
      </c>
      <c r="D2623" s="384">
        <v>115.72</v>
      </c>
      <c r="E2623" s="383" t="s">
        <v>153</v>
      </c>
    </row>
    <row r="2624" spans="1:5" s="11" customFormat="1" ht="24" customHeight="1">
      <c r="A2624" s="381">
        <v>98621</v>
      </c>
      <c r="B2624" s="382" t="s">
        <v>4493</v>
      </c>
      <c r="C2624" s="383" t="s">
        <v>47</v>
      </c>
      <c r="D2624" s="384">
        <v>151.88999999999999</v>
      </c>
      <c r="E2624" s="383" t="s">
        <v>153</v>
      </c>
    </row>
    <row r="2625" spans="1:5" s="11" customFormat="1" ht="24" customHeight="1">
      <c r="A2625" s="381">
        <v>98622</v>
      </c>
      <c r="B2625" s="382" t="s">
        <v>4494</v>
      </c>
      <c r="C2625" s="383" t="s">
        <v>47</v>
      </c>
      <c r="D2625" s="384">
        <v>142.25</v>
      </c>
      <c r="E2625" s="383" t="s">
        <v>153</v>
      </c>
    </row>
    <row r="2626" spans="1:5" s="11" customFormat="1" ht="24" customHeight="1">
      <c r="A2626" s="381">
        <v>98623</v>
      </c>
      <c r="B2626" s="382" t="s">
        <v>4495</v>
      </c>
      <c r="C2626" s="383" t="s">
        <v>47</v>
      </c>
      <c r="D2626" s="384">
        <v>137.34</v>
      </c>
      <c r="E2626" s="383" t="s">
        <v>153</v>
      </c>
    </row>
    <row r="2627" spans="1:5" s="11" customFormat="1" ht="24" customHeight="1">
      <c r="A2627" s="381">
        <v>98624</v>
      </c>
      <c r="B2627" s="382" t="s">
        <v>4496</v>
      </c>
      <c r="C2627" s="383" t="s">
        <v>47</v>
      </c>
      <c r="D2627" s="384">
        <v>171.42</v>
      </c>
      <c r="E2627" s="383" t="s">
        <v>153</v>
      </c>
    </row>
    <row r="2628" spans="1:5" s="11" customFormat="1" ht="24" customHeight="1">
      <c r="A2628" s="381">
        <v>98625</v>
      </c>
      <c r="B2628" s="382" t="s">
        <v>4497</v>
      </c>
      <c r="C2628" s="383" t="s">
        <v>47</v>
      </c>
      <c r="D2628" s="384">
        <v>163.28</v>
      </c>
      <c r="E2628" s="383" t="s">
        <v>153</v>
      </c>
    </row>
    <row r="2629" spans="1:5" s="11" customFormat="1" ht="24" customHeight="1">
      <c r="A2629" s="381">
        <v>98626</v>
      </c>
      <c r="B2629" s="382" t="s">
        <v>4498</v>
      </c>
      <c r="C2629" s="383" t="s">
        <v>47</v>
      </c>
      <c r="D2629" s="384">
        <v>159.09</v>
      </c>
      <c r="E2629" s="383" t="s">
        <v>153</v>
      </c>
    </row>
    <row r="2630" spans="1:5" s="11" customFormat="1" ht="24" customHeight="1">
      <c r="A2630" s="381">
        <v>98655</v>
      </c>
      <c r="B2630" s="382" t="s">
        <v>4499</v>
      </c>
      <c r="C2630" s="383" t="s">
        <v>53</v>
      </c>
      <c r="D2630" s="384">
        <v>617.49</v>
      </c>
      <c r="E2630" s="383" t="s">
        <v>153</v>
      </c>
    </row>
    <row r="2631" spans="1:5" s="11" customFormat="1" ht="24" customHeight="1">
      <c r="A2631" s="381">
        <v>98656</v>
      </c>
      <c r="B2631" s="382" t="s">
        <v>4500</v>
      </c>
      <c r="C2631" s="383" t="s">
        <v>53</v>
      </c>
      <c r="D2631" s="384">
        <v>628.39</v>
      </c>
      <c r="E2631" s="383" t="s">
        <v>153</v>
      </c>
    </row>
    <row r="2632" spans="1:5" s="11" customFormat="1" ht="24" customHeight="1">
      <c r="A2632" s="381">
        <v>98657</v>
      </c>
      <c r="B2632" s="382" t="s">
        <v>4501</v>
      </c>
      <c r="C2632" s="383" t="s">
        <v>53</v>
      </c>
      <c r="D2632" s="384">
        <v>639.29999999999995</v>
      </c>
      <c r="E2632" s="383" t="s">
        <v>153</v>
      </c>
    </row>
    <row r="2633" spans="1:5" s="11" customFormat="1" ht="24" customHeight="1">
      <c r="A2633" s="381">
        <v>98658</v>
      </c>
      <c r="B2633" s="382" t="s">
        <v>4502</v>
      </c>
      <c r="C2633" s="383" t="s">
        <v>53</v>
      </c>
      <c r="D2633" s="384">
        <v>650.22</v>
      </c>
      <c r="E2633" s="383" t="s">
        <v>153</v>
      </c>
    </row>
    <row r="2634" spans="1:5" s="11" customFormat="1" ht="24" customHeight="1">
      <c r="A2634" s="381">
        <v>98659</v>
      </c>
      <c r="B2634" s="382" t="s">
        <v>4503</v>
      </c>
      <c r="C2634" s="383" t="s">
        <v>53</v>
      </c>
      <c r="D2634" s="384">
        <v>672.03</v>
      </c>
      <c r="E2634" s="383" t="s">
        <v>153</v>
      </c>
    </row>
    <row r="2635" spans="1:5" s="11" customFormat="1" ht="24" customHeight="1">
      <c r="A2635" s="381">
        <v>98746</v>
      </c>
      <c r="B2635" s="382" t="s">
        <v>4504</v>
      </c>
      <c r="C2635" s="383" t="s">
        <v>53</v>
      </c>
      <c r="D2635" s="384">
        <v>52.62</v>
      </c>
      <c r="E2635" s="383" t="s">
        <v>153</v>
      </c>
    </row>
    <row r="2636" spans="1:5" s="11" customFormat="1" ht="24" customHeight="1">
      <c r="A2636" s="381">
        <v>98749</v>
      </c>
      <c r="B2636" s="382" t="s">
        <v>4505</v>
      </c>
      <c r="C2636" s="383" t="s">
        <v>53</v>
      </c>
      <c r="D2636" s="384">
        <v>65.040000000000006</v>
      </c>
      <c r="E2636" s="383" t="s">
        <v>153</v>
      </c>
    </row>
    <row r="2637" spans="1:5" s="11" customFormat="1" ht="24" customHeight="1">
      <c r="A2637" s="381">
        <v>98750</v>
      </c>
      <c r="B2637" s="382" t="s">
        <v>4506</v>
      </c>
      <c r="C2637" s="383" t="s">
        <v>53</v>
      </c>
      <c r="D2637" s="384">
        <v>80.260000000000005</v>
      </c>
      <c r="E2637" s="383" t="s">
        <v>153</v>
      </c>
    </row>
    <row r="2638" spans="1:5" s="11" customFormat="1" ht="24" customHeight="1">
      <c r="A2638" s="381">
        <v>98751</v>
      </c>
      <c r="B2638" s="382" t="s">
        <v>4507</v>
      </c>
      <c r="C2638" s="383" t="s">
        <v>53</v>
      </c>
      <c r="D2638" s="384">
        <v>120.08</v>
      </c>
      <c r="E2638" s="383" t="s">
        <v>153</v>
      </c>
    </row>
    <row r="2639" spans="1:5" s="11" customFormat="1" ht="24" customHeight="1">
      <c r="A2639" s="381">
        <v>98752</v>
      </c>
      <c r="B2639" s="382" t="s">
        <v>4508</v>
      </c>
      <c r="C2639" s="383" t="s">
        <v>53</v>
      </c>
      <c r="D2639" s="384">
        <v>168.32</v>
      </c>
      <c r="E2639" s="383" t="s">
        <v>153</v>
      </c>
    </row>
    <row r="2640" spans="1:5" s="11" customFormat="1" ht="24" customHeight="1">
      <c r="A2640" s="381">
        <v>98753</v>
      </c>
      <c r="B2640" s="382" t="s">
        <v>4509</v>
      </c>
      <c r="C2640" s="383" t="s">
        <v>53</v>
      </c>
      <c r="D2640" s="384">
        <v>228.55</v>
      </c>
      <c r="E2640" s="383" t="s">
        <v>153</v>
      </c>
    </row>
    <row r="2641" spans="1:5" s="11" customFormat="1" ht="36" customHeight="1">
      <c r="A2641" s="381">
        <v>100763</v>
      </c>
      <c r="B2641" s="382" t="s">
        <v>4510</v>
      </c>
      <c r="C2641" s="383" t="s">
        <v>476</v>
      </c>
      <c r="D2641" s="384">
        <v>17.190000000000001</v>
      </c>
      <c r="E2641" s="383" t="s">
        <v>153</v>
      </c>
    </row>
    <row r="2642" spans="1:5" s="11" customFormat="1" ht="36" customHeight="1">
      <c r="A2642" s="381">
        <v>100764</v>
      </c>
      <c r="B2642" s="382" t="s">
        <v>4511</v>
      </c>
      <c r="C2642" s="383" t="s">
        <v>476</v>
      </c>
      <c r="D2642" s="384">
        <v>17.03</v>
      </c>
      <c r="E2642" s="383" t="s">
        <v>153</v>
      </c>
    </row>
    <row r="2643" spans="1:5" s="11" customFormat="1" ht="36" customHeight="1">
      <c r="A2643" s="381">
        <v>100765</v>
      </c>
      <c r="B2643" s="382" t="s">
        <v>4512</v>
      </c>
      <c r="C2643" s="383" t="s">
        <v>476</v>
      </c>
      <c r="D2643" s="384">
        <v>16.79</v>
      </c>
      <c r="E2643" s="383" t="s">
        <v>153</v>
      </c>
    </row>
    <row r="2644" spans="1:5" s="11" customFormat="1" ht="36" customHeight="1">
      <c r="A2644" s="381">
        <v>100766</v>
      </c>
      <c r="B2644" s="382" t="s">
        <v>4513</v>
      </c>
      <c r="C2644" s="383" t="s">
        <v>476</v>
      </c>
      <c r="D2644" s="384">
        <v>16.920000000000002</v>
      </c>
      <c r="E2644" s="383" t="s">
        <v>153</v>
      </c>
    </row>
    <row r="2645" spans="1:5" s="11" customFormat="1" ht="48" customHeight="1">
      <c r="A2645" s="381">
        <v>100767</v>
      </c>
      <c r="B2645" s="382" t="s">
        <v>4514</v>
      </c>
      <c r="C2645" s="383" t="s">
        <v>476</v>
      </c>
      <c r="D2645" s="384">
        <v>16.18</v>
      </c>
      <c r="E2645" s="383" t="s">
        <v>153</v>
      </c>
    </row>
    <row r="2646" spans="1:5" s="11" customFormat="1" ht="48" customHeight="1">
      <c r="A2646" s="381">
        <v>100768</v>
      </c>
      <c r="B2646" s="382" t="s">
        <v>4515</v>
      </c>
      <c r="C2646" s="383" t="s">
        <v>476</v>
      </c>
      <c r="D2646" s="384">
        <v>20.97</v>
      </c>
      <c r="E2646" s="383" t="s">
        <v>153</v>
      </c>
    </row>
    <row r="2647" spans="1:5" s="11" customFormat="1" ht="48" customHeight="1">
      <c r="A2647" s="381">
        <v>100769</v>
      </c>
      <c r="B2647" s="382" t="s">
        <v>4516</v>
      </c>
      <c r="C2647" s="383" t="s">
        <v>476</v>
      </c>
      <c r="D2647" s="384">
        <v>21.89</v>
      </c>
      <c r="E2647" s="383" t="s">
        <v>153</v>
      </c>
    </row>
    <row r="2648" spans="1:5" s="11" customFormat="1" ht="48" customHeight="1">
      <c r="A2648" s="381">
        <v>100770</v>
      </c>
      <c r="B2648" s="382" t="s">
        <v>4517</v>
      </c>
      <c r="C2648" s="383" t="s">
        <v>476</v>
      </c>
      <c r="D2648" s="384">
        <v>21.15</v>
      </c>
      <c r="E2648" s="383" t="s">
        <v>153</v>
      </c>
    </row>
    <row r="2649" spans="1:5" s="11" customFormat="1" ht="48" customHeight="1">
      <c r="A2649" s="381">
        <v>100771</v>
      </c>
      <c r="B2649" s="382" t="s">
        <v>4518</v>
      </c>
      <c r="C2649" s="383" t="s">
        <v>476</v>
      </c>
      <c r="D2649" s="384">
        <v>28.65</v>
      </c>
      <c r="E2649" s="383" t="s">
        <v>153</v>
      </c>
    </row>
    <row r="2650" spans="1:5" s="11" customFormat="1" ht="36" customHeight="1">
      <c r="A2650" s="381">
        <v>100772</v>
      </c>
      <c r="B2650" s="382" t="s">
        <v>4519</v>
      </c>
      <c r="C2650" s="383" t="s">
        <v>476</v>
      </c>
      <c r="D2650" s="384">
        <v>16.739999999999998</v>
      </c>
      <c r="E2650" s="383" t="s">
        <v>153</v>
      </c>
    </row>
    <row r="2651" spans="1:5" s="11" customFormat="1" ht="36" customHeight="1">
      <c r="A2651" s="381">
        <v>100773</v>
      </c>
      <c r="B2651" s="382" t="s">
        <v>4520</v>
      </c>
      <c r="C2651" s="383" t="s">
        <v>476</v>
      </c>
      <c r="D2651" s="384">
        <v>20.81</v>
      </c>
      <c r="E2651" s="383" t="s">
        <v>153</v>
      </c>
    </row>
    <row r="2652" spans="1:5" s="11" customFormat="1" ht="36" customHeight="1">
      <c r="A2652" s="381">
        <v>100774</v>
      </c>
      <c r="B2652" s="382" t="s">
        <v>4521</v>
      </c>
      <c r="C2652" s="383" t="s">
        <v>476</v>
      </c>
      <c r="D2652" s="384">
        <v>13.02</v>
      </c>
      <c r="E2652" s="383" t="s">
        <v>153</v>
      </c>
    </row>
    <row r="2653" spans="1:5" s="11" customFormat="1" ht="36" customHeight="1">
      <c r="A2653" s="381">
        <v>100775</v>
      </c>
      <c r="B2653" s="382" t="s">
        <v>4522</v>
      </c>
      <c r="C2653" s="383" t="s">
        <v>476</v>
      </c>
      <c r="D2653" s="384">
        <v>14.86</v>
      </c>
      <c r="E2653" s="383" t="s">
        <v>153</v>
      </c>
    </row>
    <row r="2654" spans="1:5" s="11" customFormat="1" ht="36" customHeight="1">
      <c r="A2654" s="381">
        <v>100776</v>
      </c>
      <c r="B2654" s="382" t="s">
        <v>4523</v>
      </c>
      <c r="C2654" s="383" t="s">
        <v>476</v>
      </c>
      <c r="D2654" s="384">
        <v>20.9</v>
      </c>
      <c r="E2654" s="383" t="s">
        <v>153</v>
      </c>
    </row>
    <row r="2655" spans="1:5" s="11" customFormat="1" ht="36" customHeight="1">
      <c r="A2655" s="381">
        <v>100777</v>
      </c>
      <c r="B2655" s="382" t="s">
        <v>4524</v>
      </c>
      <c r="C2655" s="383" t="s">
        <v>476</v>
      </c>
      <c r="D2655" s="384">
        <v>15.05</v>
      </c>
      <c r="E2655" s="383" t="s">
        <v>153</v>
      </c>
    </row>
    <row r="2656" spans="1:5" s="11" customFormat="1" ht="36" customHeight="1">
      <c r="A2656" s="381">
        <v>100778</v>
      </c>
      <c r="B2656" s="382" t="s">
        <v>4525</v>
      </c>
      <c r="C2656" s="383" t="s">
        <v>476</v>
      </c>
      <c r="D2656" s="384">
        <v>11.39</v>
      </c>
      <c r="E2656" s="383" t="s">
        <v>153</v>
      </c>
    </row>
    <row r="2657" spans="1:5" s="11" customFormat="1" ht="24" customHeight="1">
      <c r="A2657" s="381">
        <v>98560</v>
      </c>
      <c r="B2657" s="382" t="s">
        <v>4526</v>
      </c>
      <c r="C2657" s="383" t="s">
        <v>47</v>
      </c>
      <c r="D2657" s="384">
        <v>40.840000000000003</v>
      </c>
      <c r="E2657" s="383" t="s">
        <v>232</v>
      </c>
    </row>
    <row r="2658" spans="1:5" s="11" customFormat="1" ht="24" customHeight="1">
      <c r="A2658" s="381">
        <v>98561</v>
      </c>
      <c r="B2658" s="382" t="s">
        <v>4527</v>
      </c>
      <c r="C2658" s="383" t="s">
        <v>47</v>
      </c>
      <c r="D2658" s="384">
        <v>35.11</v>
      </c>
      <c r="E2658" s="383" t="s">
        <v>232</v>
      </c>
    </row>
    <row r="2659" spans="1:5" s="11" customFormat="1" ht="24" customHeight="1">
      <c r="A2659" s="381">
        <v>98562</v>
      </c>
      <c r="B2659" s="382" t="s">
        <v>4528</v>
      </c>
      <c r="C2659" s="383" t="s">
        <v>47</v>
      </c>
      <c r="D2659" s="384">
        <v>38</v>
      </c>
      <c r="E2659" s="383" t="s">
        <v>232</v>
      </c>
    </row>
    <row r="2660" spans="1:5" s="11" customFormat="1" ht="24" customHeight="1">
      <c r="A2660" s="381">
        <v>98555</v>
      </c>
      <c r="B2660" s="382" t="s">
        <v>4529</v>
      </c>
      <c r="C2660" s="383" t="s">
        <v>47</v>
      </c>
      <c r="D2660" s="384">
        <v>24.73</v>
      </c>
      <c r="E2660" s="383" t="s">
        <v>232</v>
      </c>
    </row>
    <row r="2661" spans="1:5" s="11" customFormat="1" ht="24" customHeight="1">
      <c r="A2661" s="381">
        <v>98556</v>
      </c>
      <c r="B2661" s="382" t="s">
        <v>4530</v>
      </c>
      <c r="C2661" s="383" t="s">
        <v>47</v>
      </c>
      <c r="D2661" s="384">
        <v>45.55</v>
      </c>
      <c r="E2661" s="383" t="s">
        <v>232</v>
      </c>
    </row>
    <row r="2662" spans="1:5" s="11" customFormat="1" ht="24" customHeight="1">
      <c r="A2662" s="381">
        <v>98558</v>
      </c>
      <c r="B2662" s="382" t="s">
        <v>4531</v>
      </c>
      <c r="C2662" s="383" t="s">
        <v>297</v>
      </c>
      <c r="D2662" s="384">
        <v>7.13</v>
      </c>
      <c r="E2662" s="383" t="s">
        <v>232</v>
      </c>
    </row>
    <row r="2663" spans="1:5" s="11" customFormat="1" ht="12" customHeight="1">
      <c r="A2663" s="381">
        <v>98559</v>
      </c>
      <c r="B2663" s="382" t="s">
        <v>4532</v>
      </c>
      <c r="C2663" s="383" t="s">
        <v>53</v>
      </c>
      <c r="D2663" s="384">
        <v>3.97</v>
      </c>
      <c r="E2663" s="383" t="s">
        <v>232</v>
      </c>
    </row>
    <row r="2664" spans="1:5" s="11" customFormat="1" ht="24" customHeight="1">
      <c r="A2664" s="381">
        <v>98546</v>
      </c>
      <c r="B2664" s="382" t="s">
        <v>4533</v>
      </c>
      <c r="C2664" s="383" t="s">
        <v>47</v>
      </c>
      <c r="D2664" s="384">
        <v>88.89</v>
      </c>
      <c r="E2664" s="383" t="s">
        <v>232</v>
      </c>
    </row>
    <row r="2665" spans="1:5" s="11" customFormat="1" ht="24" customHeight="1">
      <c r="A2665" s="381">
        <v>98547</v>
      </c>
      <c r="B2665" s="382" t="s">
        <v>4534</v>
      </c>
      <c r="C2665" s="383" t="s">
        <v>47</v>
      </c>
      <c r="D2665" s="384">
        <v>171.51</v>
      </c>
      <c r="E2665" s="383" t="s">
        <v>232</v>
      </c>
    </row>
    <row r="2666" spans="1:5" s="11" customFormat="1" ht="24" customHeight="1">
      <c r="A2666" s="381">
        <v>98553</v>
      </c>
      <c r="B2666" s="382" t="s">
        <v>4535</v>
      </c>
      <c r="C2666" s="383" t="s">
        <v>47</v>
      </c>
      <c r="D2666" s="384">
        <v>158.97999999999999</v>
      </c>
      <c r="E2666" s="383" t="s">
        <v>232</v>
      </c>
    </row>
    <row r="2667" spans="1:5" s="11" customFormat="1" ht="24" customHeight="1">
      <c r="A2667" s="381">
        <v>98554</v>
      </c>
      <c r="B2667" s="382" t="s">
        <v>4536</v>
      </c>
      <c r="C2667" s="383" t="s">
        <v>47</v>
      </c>
      <c r="D2667" s="384">
        <v>47.17</v>
      </c>
      <c r="E2667" s="383" t="s">
        <v>232</v>
      </c>
    </row>
    <row r="2668" spans="1:5" s="11" customFormat="1" ht="12" customHeight="1">
      <c r="A2668" s="381">
        <v>98557</v>
      </c>
      <c r="B2668" s="382" t="s">
        <v>4537</v>
      </c>
      <c r="C2668" s="383" t="s">
        <v>47</v>
      </c>
      <c r="D2668" s="384">
        <v>39.090000000000003</v>
      </c>
      <c r="E2668" s="383" t="s">
        <v>232</v>
      </c>
    </row>
    <row r="2669" spans="1:5" s="11" customFormat="1" ht="24" customHeight="1">
      <c r="A2669" s="381">
        <v>98563</v>
      </c>
      <c r="B2669" s="382" t="s">
        <v>4538</v>
      </c>
      <c r="C2669" s="383" t="s">
        <v>47</v>
      </c>
      <c r="D2669" s="384">
        <v>30.46</v>
      </c>
      <c r="E2669" s="383" t="s">
        <v>232</v>
      </c>
    </row>
    <row r="2670" spans="1:5" s="11" customFormat="1" ht="24" customHeight="1">
      <c r="A2670" s="381">
        <v>98564</v>
      </c>
      <c r="B2670" s="382" t="s">
        <v>4539</v>
      </c>
      <c r="C2670" s="383" t="s">
        <v>47</v>
      </c>
      <c r="D2670" s="384">
        <v>45.6</v>
      </c>
      <c r="E2670" s="383" t="s">
        <v>232</v>
      </c>
    </row>
    <row r="2671" spans="1:5" s="11" customFormat="1" ht="24" customHeight="1">
      <c r="A2671" s="381">
        <v>98565</v>
      </c>
      <c r="B2671" s="382" t="s">
        <v>4540</v>
      </c>
      <c r="C2671" s="383" t="s">
        <v>47</v>
      </c>
      <c r="D2671" s="384">
        <v>43.41</v>
      </c>
      <c r="E2671" s="383" t="s">
        <v>232</v>
      </c>
    </row>
    <row r="2672" spans="1:5" s="11" customFormat="1" ht="24" customHeight="1">
      <c r="A2672" s="381">
        <v>98566</v>
      </c>
      <c r="B2672" s="382" t="s">
        <v>4541</v>
      </c>
      <c r="C2672" s="383" t="s">
        <v>47</v>
      </c>
      <c r="D2672" s="384">
        <v>58.53</v>
      </c>
      <c r="E2672" s="383" t="s">
        <v>232</v>
      </c>
    </row>
    <row r="2673" spans="1:5" s="11" customFormat="1" ht="24" customHeight="1">
      <c r="A2673" s="381">
        <v>98567</v>
      </c>
      <c r="B2673" s="382" t="s">
        <v>4542</v>
      </c>
      <c r="C2673" s="383" t="s">
        <v>47</v>
      </c>
      <c r="D2673" s="384">
        <v>55.59</v>
      </c>
      <c r="E2673" s="383" t="s">
        <v>232</v>
      </c>
    </row>
    <row r="2674" spans="1:5" s="11" customFormat="1" ht="24" customHeight="1">
      <c r="A2674" s="381">
        <v>98568</v>
      </c>
      <c r="B2674" s="382" t="s">
        <v>4543</v>
      </c>
      <c r="C2674" s="383" t="s">
        <v>47</v>
      </c>
      <c r="D2674" s="384">
        <v>70.7</v>
      </c>
      <c r="E2674" s="383" t="s">
        <v>232</v>
      </c>
    </row>
    <row r="2675" spans="1:5" s="11" customFormat="1" ht="24" customHeight="1">
      <c r="A2675" s="381">
        <v>98569</v>
      </c>
      <c r="B2675" s="382" t="s">
        <v>4544</v>
      </c>
      <c r="C2675" s="383" t="s">
        <v>47</v>
      </c>
      <c r="D2675" s="384">
        <v>68.5</v>
      </c>
      <c r="E2675" s="383" t="s">
        <v>232</v>
      </c>
    </row>
    <row r="2676" spans="1:5" s="11" customFormat="1" ht="24" customHeight="1">
      <c r="A2676" s="381">
        <v>98570</v>
      </c>
      <c r="B2676" s="382" t="s">
        <v>4545</v>
      </c>
      <c r="C2676" s="383" t="s">
        <v>47</v>
      </c>
      <c r="D2676" s="384">
        <v>83.64</v>
      </c>
      <c r="E2676" s="383" t="s">
        <v>232</v>
      </c>
    </row>
    <row r="2677" spans="1:5" s="11" customFormat="1" ht="24" customHeight="1">
      <c r="A2677" s="381">
        <v>98571</v>
      </c>
      <c r="B2677" s="382" t="s">
        <v>4546</v>
      </c>
      <c r="C2677" s="383" t="s">
        <v>47</v>
      </c>
      <c r="D2677" s="384">
        <v>34.83</v>
      </c>
      <c r="E2677" s="383" t="s">
        <v>232</v>
      </c>
    </row>
    <row r="2678" spans="1:5" s="11" customFormat="1" ht="24" customHeight="1">
      <c r="A2678" s="381">
        <v>98572</v>
      </c>
      <c r="B2678" s="382" t="s">
        <v>4547</v>
      </c>
      <c r="C2678" s="383" t="s">
        <v>47</v>
      </c>
      <c r="D2678" s="384">
        <v>42.78</v>
      </c>
      <c r="E2678" s="383" t="s">
        <v>232</v>
      </c>
    </row>
    <row r="2679" spans="1:5" s="11" customFormat="1" ht="24" customHeight="1">
      <c r="A2679" s="381">
        <v>98573</v>
      </c>
      <c r="B2679" s="382" t="s">
        <v>4548</v>
      </c>
      <c r="C2679" s="383" t="s">
        <v>47</v>
      </c>
      <c r="D2679" s="384">
        <v>57.61</v>
      </c>
      <c r="E2679" s="383" t="s">
        <v>232</v>
      </c>
    </row>
    <row r="2680" spans="1:5" s="11" customFormat="1" ht="24" customHeight="1">
      <c r="A2680" s="381">
        <v>91831</v>
      </c>
      <c r="B2680" s="382" t="s">
        <v>4549</v>
      </c>
      <c r="C2680" s="383" t="s">
        <v>53</v>
      </c>
      <c r="D2680" s="384">
        <v>7.26</v>
      </c>
      <c r="E2680" s="383" t="s">
        <v>244</v>
      </c>
    </row>
    <row r="2681" spans="1:5" s="11" customFormat="1" ht="36" customHeight="1">
      <c r="A2681" s="381">
        <v>91833</v>
      </c>
      <c r="B2681" s="382" t="s">
        <v>4550</v>
      </c>
      <c r="C2681" s="383" t="s">
        <v>53</v>
      </c>
      <c r="D2681" s="384">
        <v>7.75</v>
      </c>
      <c r="E2681" s="383" t="s">
        <v>244</v>
      </c>
    </row>
    <row r="2682" spans="1:5" s="11" customFormat="1" ht="24" customHeight="1">
      <c r="A2682" s="381">
        <v>91834</v>
      </c>
      <c r="B2682" s="382" t="s">
        <v>4551</v>
      </c>
      <c r="C2682" s="383" t="s">
        <v>53</v>
      </c>
      <c r="D2682" s="384">
        <v>7.97</v>
      </c>
      <c r="E2682" s="383" t="s">
        <v>244</v>
      </c>
    </row>
    <row r="2683" spans="1:5" s="11" customFormat="1" ht="36" customHeight="1">
      <c r="A2683" s="381">
        <v>91835</v>
      </c>
      <c r="B2683" s="382" t="s">
        <v>4552</v>
      </c>
      <c r="C2683" s="383" t="s">
        <v>53</v>
      </c>
      <c r="D2683" s="384">
        <v>9.23</v>
      </c>
      <c r="E2683" s="383" t="s">
        <v>244</v>
      </c>
    </row>
    <row r="2684" spans="1:5" s="11" customFormat="1" ht="24" customHeight="1">
      <c r="A2684" s="381">
        <v>91836</v>
      </c>
      <c r="B2684" s="382" t="s">
        <v>4553</v>
      </c>
      <c r="C2684" s="383" t="s">
        <v>53</v>
      </c>
      <c r="D2684" s="384">
        <v>10.36</v>
      </c>
      <c r="E2684" s="383" t="s">
        <v>244</v>
      </c>
    </row>
    <row r="2685" spans="1:5" s="11" customFormat="1" ht="24" customHeight="1">
      <c r="A2685" s="381">
        <v>91837</v>
      </c>
      <c r="B2685" s="382" t="s">
        <v>4554</v>
      </c>
      <c r="C2685" s="383" t="s">
        <v>53</v>
      </c>
      <c r="D2685" s="384">
        <v>13.32</v>
      </c>
      <c r="E2685" s="383" t="s">
        <v>244</v>
      </c>
    </row>
    <row r="2686" spans="1:5" s="11" customFormat="1" ht="24" customHeight="1">
      <c r="A2686" s="381">
        <v>91839</v>
      </c>
      <c r="B2686" s="382" t="s">
        <v>4555</v>
      </c>
      <c r="C2686" s="383" t="s">
        <v>53</v>
      </c>
      <c r="D2686" s="384">
        <v>9.84</v>
      </c>
      <c r="E2686" s="383" t="s">
        <v>244</v>
      </c>
    </row>
    <row r="2687" spans="1:5" s="11" customFormat="1" ht="24" customHeight="1">
      <c r="A2687" s="381">
        <v>91840</v>
      </c>
      <c r="B2687" s="382" t="s">
        <v>4556</v>
      </c>
      <c r="C2687" s="383" t="s">
        <v>53</v>
      </c>
      <c r="D2687" s="384">
        <v>12.48</v>
      </c>
      <c r="E2687" s="383" t="s">
        <v>244</v>
      </c>
    </row>
    <row r="2688" spans="1:5" s="11" customFormat="1" ht="24" customHeight="1">
      <c r="A2688" s="381">
        <v>91841</v>
      </c>
      <c r="B2688" s="382" t="s">
        <v>4557</v>
      </c>
      <c r="C2688" s="383" t="s">
        <v>53</v>
      </c>
      <c r="D2688" s="384">
        <v>11.65</v>
      </c>
      <c r="E2688" s="383" t="s">
        <v>244</v>
      </c>
    </row>
    <row r="2689" spans="1:5" s="11" customFormat="1" ht="24" customHeight="1">
      <c r="A2689" s="381">
        <v>91842</v>
      </c>
      <c r="B2689" s="382" t="s">
        <v>4558</v>
      </c>
      <c r="C2689" s="383" t="s">
        <v>53</v>
      </c>
      <c r="D2689" s="384">
        <v>4.71</v>
      </c>
      <c r="E2689" s="383" t="s">
        <v>244</v>
      </c>
    </row>
    <row r="2690" spans="1:5" s="11" customFormat="1" ht="36" customHeight="1">
      <c r="A2690" s="381">
        <v>91843</v>
      </c>
      <c r="B2690" s="382" t="s">
        <v>4559</v>
      </c>
      <c r="C2690" s="383" t="s">
        <v>53</v>
      </c>
      <c r="D2690" s="384">
        <v>5.2</v>
      </c>
      <c r="E2690" s="383" t="s">
        <v>244</v>
      </c>
    </row>
    <row r="2691" spans="1:5" s="11" customFormat="1" ht="24" customHeight="1">
      <c r="A2691" s="381">
        <v>91844</v>
      </c>
      <c r="B2691" s="382" t="s">
        <v>4560</v>
      </c>
      <c r="C2691" s="383" t="s">
        <v>53</v>
      </c>
      <c r="D2691" s="384">
        <v>5.42</v>
      </c>
      <c r="E2691" s="383" t="s">
        <v>244</v>
      </c>
    </row>
    <row r="2692" spans="1:5" s="11" customFormat="1" ht="36" customHeight="1">
      <c r="A2692" s="381">
        <v>91845</v>
      </c>
      <c r="B2692" s="382" t="s">
        <v>4561</v>
      </c>
      <c r="C2692" s="383" t="s">
        <v>53</v>
      </c>
      <c r="D2692" s="384">
        <v>6.68</v>
      </c>
      <c r="E2692" s="383" t="s">
        <v>244</v>
      </c>
    </row>
    <row r="2693" spans="1:5" s="11" customFormat="1" ht="24" customHeight="1">
      <c r="A2693" s="381">
        <v>91846</v>
      </c>
      <c r="B2693" s="382" t="s">
        <v>4562</v>
      </c>
      <c r="C2693" s="383" t="s">
        <v>53</v>
      </c>
      <c r="D2693" s="384">
        <v>7.81</v>
      </c>
      <c r="E2693" s="383" t="s">
        <v>244</v>
      </c>
    </row>
    <row r="2694" spans="1:5" s="11" customFormat="1" ht="24" customHeight="1">
      <c r="A2694" s="381">
        <v>91847</v>
      </c>
      <c r="B2694" s="382" t="s">
        <v>4563</v>
      </c>
      <c r="C2694" s="383" t="s">
        <v>53</v>
      </c>
      <c r="D2694" s="384">
        <v>10.77</v>
      </c>
      <c r="E2694" s="383" t="s">
        <v>244</v>
      </c>
    </row>
    <row r="2695" spans="1:5" s="11" customFormat="1" ht="24" customHeight="1">
      <c r="A2695" s="381">
        <v>91849</v>
      </c>
      <c r="B2695" s="382" t="s">
        <v>4564</v>
      </c>
      <c r="C2695" s="383" t="s">
        <v>53</v>
      </c>
      <c r="D2695" s="384">
        <v>7.29</v>
      </c>
      <c r="E2695" s="383" t="s">
        <v>244</v>
      </c>
    </row>
    <row r="2696" spans="1:5" s="11" customFormat="1" ht="24" customHeight="1">
      <c r="A2696" s="381">
        <v>91850</v>
      </c>
      <c r="B2696" s="382" t="s">
        <v>4565</v>
      </c>
      <c r="C2696" s="383" t="s">
        <v>53</v>
      </c>
      <c r="D2696" s="384">
        <v>9.99</v>
      </c>
      <c r="E2696" s="383" t="s">
        <v>244</v>
      </c>
    </row>
    <row r="2697" spans="1:5" s="11" customFormat="1" ht="24" customHeight="1">
      <c r="A2697" s="381">
        <v>91851</v>
      </c>
      <c r="B2697" s="382" t="s">
        <v>4566</v>
      </c>
      <c r="C2697" s="383" t="s">
        <v>53</v>
      </c>
      <c r="D2697" s="384">
        <v>9.16</v>
      </c>
      <c r="E2697" s="383" t="s">
        <v>244</v>
      </c>
    </row>
    <row r="2698" spans="1:5" s="11" customFormat="1" ht="24" customHeight="1">
      <c r="A2698" s="381">
        <v>91852</v>
      </c>
      <c r="B2698" s="382" t="s">
        <v>4567</v>
      </c>
      <c r="C2698" s="383" t="s">
        <v>53</v>
      </c>
      <c r="D2698" s="384">
        <v>6.46</v>
      </c>
      <c r="E2698" s="383" t="s">
        <v>244</v>
      </c>
    </row>
    <row r="2699" spans="1:5" s="11" customFormat="1" ht="36" customHeight="1">
      <c r="A2699" s="381">
        <v>91853</v>
      </c>
      <c r="B2699" s="382" t="s">
        <v>4568</v>
      </c>
      <c r="C2699" s="383" t="s">
        <v>53</v>
      </c>
      <c r="D2699" s="384">
        <v>6.92</v>
      </c>
      <c r="E2699" s="383" t="s">
        <v>244</v>
      </c>
    </row>
    <row r="2700" spans="1:5" s="11" customFormat="1" ht="24" customHeight="1">
      <c r="A2700" s="381">
        <v>91854</v>
      </c>
      <c r="B2700" s="382" t="s">
        <v>4569</v>
      </c>
      <c r="C2700" s="383" t="s">
        <v>53</v>
      </c>
      <c r="D2700" s="384">
        <v>7.13</v>
      </c>
      <c r="E2700" s="383" t="s">
        <v>244</v>
      </c>
    </row>
    <row r="2701" spans="1:5" s="11" customFormat="1" ht="36" customHeight="1">
      <c r="A2701" s="381">
        <v>91855</v>
      </c>
      <c r="B2701" s="382" t="s">
        <v>4570</v>
      </c>
      <c r="C2701" s="383" t="s">
        <v>53</v>
      </c>
      <c r="D2701" s="384">
        <v>8.3000000000000007</v>
      </c>
      <c r="E2701" s="383" t="s">
        <v>244</v>
      </c>
    </row>
    <row r="2702" spans="1:5" s="11" customFormat="1" ht="24" customHeight="1">
      <c r="A2702" s="381">
        <v>91856</v>
      </c>
      <c r="B2702" s="382" t="s">
        <v>4571</v>
      </c>
      <c r="C2702" s="383" t="s">
        <v>53</v>
      </c>
      <c r="D2702" s="384">
        <v>9.41</v>
      </c>
      <c r="E2702" s="383" t="s">
        <v>244</v>
      </c>
    </row>
    <row r="2703" spans="1:5" s="11" customFormat="1" ht="24" customHeight="1">
      <c r="A2703" s="381">
        <v>91857</v>
      </c>
      <c r="B2703" s="382" t="s">
        <v>4572</v>
      </c>
      <c r="C2703" s="383" t="s">
        <v>53</v>
      </c>
      <c r="D2703" s="384">
        <v>12.14</v>
      </c>
      <c r="E2703" s="383" t="s">
        <v>244</v>
      </c>
    </row>
    <row r="2704" spans="1:5" s="11" customFormat="1" ht="24" customHeight="1">
      <c r="A2704" s="381">
        <v>91859</v>
      </c>
      <c r="B2704" s="382" t="s">
        <v>4573</v>
      </c>
      <c r="C2704" s="383" t="s">
        <v>53</v>
      </c>
      <c r="D2704" s="384">
        <v>8.93</v>
      </c>
      <c r="E2704" s="383" t="s">
        <v>244</v>
      </c>
    </row>
    <row r="2705" spans="1:5" s="11" customFormat="1" ht="24" customHeight="1">
      <c r="A2705" s="381">
        <v>91860</v>
      </c>
      <c r="B2705" s="382" t="s">
        <v>4574</v>
      </c>
      <c r="C2705" s="383" t="s">
        <v>53</v>
      </c>
      <c r="D2705" s="384">
        <v>11.46</v>
      </c>
      <c r="E2705" s="383" t="s">
        <v>244</v>
      </c>
    </row>
    <row r="2706" spans="1:5" s="11" customFormat="1" ht="24" customHeight="1">
      <c r="A2706" s="381">
        <v>91861</v>
      </c>
      <c r="B2706" s="382" t="s">
        <v>4575</v>
      </c>
      <c r="C2706" s="383" t="s">
        <v>53</v>
      </c>
      <c r="D2706" s="384">
        <v>10.69</v>
      </c>
      <c r="E2706" s="383" t="s">
        <v>244</v>
      </c>
    </row>
    <row r="2707" spans="1:5" s="11" customFormat="1" ht="24" customHeight="1">
      <c r="A2707" s="381">
        <v>91862</v>
      </c>
      <c r="B2707" s="382" t="s">
        <v>4576</v>
      </c>
      <c r="C2707" s="383" t="s">
        <v>53</v>
      </c>
      <c r="D2707" s="384">
        <v>8.7899999999999991</v>
      </c>
      <c r="E2707" s="383" t="s">
        <v>244</v>
      </c>
    </row>
    <row r="2708" spans="1:5" s="11" customFormat="1" ht="24" customHeight="1">
      <c r="A2708" s="381">
        <v>91863</v>
      </c>
      <c r="B2708" s="382" t="s">
        <v>4577</v>
      </c>
      <c r="C2708" s="383" t="s">
        <v>53</v>
      </c>
      <c r="D2708" s="384">
        <v>10.210000000000001</v>
      </c>
      <c r="E2708" s="383" t="s">
        <v>244</v>
      </c>
    </row>
    <row r="2709" spans="1:5" s="11" customFormat="1" ht="24" customHeight="1">
      <c r="A2709" s="381">
        <v>91864</v>
      </c>
      <c r="B2709" s="382" t="s">
        <v>4578</v>
      </c>
      <c r="C2709" s="383" t="s">
        <v>53</v>
      </c>
      <c r="D2709" s="384">
        <v>13.43</v>
      </c>
      <c r="E2709" s="383" t="s">
        <v>244</v>
      </c>
    </row>
    <row r="2710" spans="1:5" s="11" customFormat="1" ht="24" customHeight="1">
      <c r="A2710" s="381">
        <v>91865</v>
      </c>
      <c r="B2710" s="382" t="s">
        <v>4579</v>
      </c>
      <c r="C2710" s="383" t="s">
        <v>53</v>
      </c>
      <c r="D2710" s="384">
        <v>16.57</v>
      </c>
      <c r="E2710" s="383" t="s">
        <v>244</v>
      </c>
    </row>
    <row r="2711" spans="1:5" s="11" customFormat="1" ht="24" customHeight="1">
      <c r="A2711" s="381">
        <v>91866</v>
      </c>
      <c r="B2711" s="382" t="s">
        <v>4580</v>
      </c>
      <c r="C2711" s="383" t="s">
        <v>53</v>
      </c>
      <c r="D2711" s="384">
        <v>6.33</v>
      </c>
      <c r="E2711" s="383" t="s">
        <v>244</v>
      </c>
    </row>
    <row r="2712" spans="1:5" s="11" customFormat="1" ht="24" customHeight="1">
      <c r="A2712" s="381">
        <v>91867</v>
      </c>
      <c r="B2712" s="382" t="s">
        <v>4581</v>
      </c>
      <c r="C2712" s="383" t="s">
        <v>53</v>
      </c>
      <c r="D2712" s="384">
        <v>7.76</v>
      </c>
      <c r="E2712" s="383" t="s">
        <v>244</v>
      </c>
    </row>
    <row r="2713" spans="1:5" s="11" customFormat="1" ht="24" customHeight="1">
      <c r="A2713" s="381">
        <v>91868</v>
      </c>
      <c r="B2713" s="382" t="s">
        <v>4582</v>
      </c>
      <c r="C2713" s="383" t="s">
        <v>53</v>
      </c>
      <c r="D2713" s="384">
        <v>10.98</v>
      </c>
      <c r="E2713" s="383" t="s">
        <v>244</v>
      </c>
    </row>
    <row r="2714" spans="1:5" s="11" customFormat="1" ht="24" customHeight="1">
      <c r="A2714" s="381">
        <v>91869</v>
      </c>
      <c r="B2714" s="382" t="s">
        <v>4583</v>
      </c>
      <c r="C2714" s="383" t="s">
        <v>53</v>
      </c>
      <c r="D2714" s="384">
        <v>14.13</v>
      </c>
      <c r="E2714" s="383" t="s">
        <v>244</v>
      </c>
    </row>
    <row r="2715" spans="1:5" s="11" customFormat="1" ht="24" customHeight="1">
      <c r="A2715" s="381">
        <v>91870</v>
      </c>
      <c r="B2715" s="382" t="s">
        <v>4584</v>
      </c>
      <c r="C2715" s="383" t="s">
        <v>53</v>
      </c>
      <c r="D2715" s="384">
        <v>8.59</v>
      </c>
      <c r="E2715" s="383" t="s">
        <v>244</v>
      </c>
    </row>
    <row r="2716" spans="1:5" s="11" customFormat="1" ht="24" customHeight="1">
      <c r="A2716" s="381">
        <v>91871</v>
      </c>
      <c r="B2716" s="382" t="s">
        <v>4585</v>
      </c>
      <c r="C2716" s="383" t="s">
        <v>53</v>
      </c>
      <c r="D2716" s="384">
        <v>10.039999999999999</v>
      </c>
      <c r="E2716" s="383" t="s">
        <v>244</v>
      </c>
    </row>
    <row r="2717" spans="1:5" s="11" customFormat="1" ht="24" customHeight="1">
      <c r="A2717" s="381">
        <v>91872</v>
      </c>
      <c r="B2717" s="382" t="s">
        <v>4586</v>
      </c>
      <c r="C2717" s="383" t="s">
        <v>53</v>
      </c>
      <c r="D2717" s="384">
        <v>13.26</v>
      </c>
      <c r="E2717" s="383" t="s">
        <v>244</v>
      </c>
    </row>
    <row r="2718" spans="1:5" s="11" customFormat="1" ht="24" customHeight="1">
      <c r="A2718" s="381">
        <v>91873</v>
      </c>
      <c r="B2718" s="382" t="s">
        <v>4587</v>
      </c>
      <c r="C2718" s="383" t="s">
        <v>53</v>
      </c>
      <c r="D2718" s="384">
        <v>16.37</v>
      </c>
      <c r="E2718" s="383" t="s">
        <v>244</v>
      </c>
    </row>
    <row r="2719" spans="1:5" s="11" customFormat="1" ht="24" customHeight="1">
      <c r="A2719" s="381">
        <v>93008</v>
      </c>
      <c r="B2719" s="382" t="s">
        <v>4588</v>
      </c>
      <c r="C2719" s="383" t="s">
        <v>53</v>
      </c>
      <c r="D2719" s="384">
        <v>14.34</v>
      </c>
      <c r="E2719" s="383" t="s">
        <v>244</v>
      </c>
    </row>
    <row r="2720" spans="1:5" s="11" customFormat="1" ht="24" customHeight="1">
      <c r="A2720" s="381">
        <v>93009</v>
      </c>
      <c r="B2720" s="382" t="s">
        <v>4589</v>
      </c>
      <c r="C2720" s="383" t="s">
        <v>53</v>
      </c>
      <c r="D2720" s="384">
        <v>21.59</v>
      </c>
      <c r="E2720" s="383" t="s">
        <v>244</v>
      </c>
    </row>
    <row r="2721" spans="1:5" s="11" customFormat="1" ht="24" customHeight="1">
      <c r="A2721" s="381">
        <v>93010</v>
      </c>
      <c r="B2721" s="382" t="s">
        <v>4590</v>
      </c>
      <c r="C2721" s="383" t="s">
        <v>53</v>
      </c>
      <c r="D2721" s="384">
        <v>30.34</v>
      </c>
      <c r="E2721" s="383" t="s">
        <v>244</v>
      </c>
    </row>
    <row r="2722" spans="1:5" s="11" customFormat="1" ht="24" customHeight="1">
      <c r="A2722" s="381">
        <v>93011</v>
      </c>
      <c r="B2722" s="382" t="s">
        <v>4591</v>
      </c>
      <c r="C2722" s="383" t="s">
        <v>53</v>
      </c>
      <c r="D2722" s="384">
        <v>37.29</v>
      </c>
      <c r="E2722" s="383" t="s">
        <v>244</v>
      </c>
    </row>
    <row r="2723" spans="1:5" s="11" customFormat="1" ht="24" customHeight="1">
      <c r="A2723" s="381">
        <v>93012</v>
      </c>
      <c r="B2723" s="382" t="s">
        <v>4592</v>
      </c>
      <c r="C2723" s="383" t="s">
        <v>53</v>
      </c>
      <c r="D2723" s="384">
        <v>56.83</v>
      </c>
      <c r="E2723" s="383" t="s">
        <v>244</v>
      </c>
    </row>
    <row r="2724" spans="1:5" s="11" customFormat="1" ht="24" customHeight="1">
      <c r="A2724" s="381">
        <v>95726</v>
      </c>
      <c r="B2724" s="382" t="s">
        <v>4593</v>
      </c>
      <c r="C2724" s="383" t="s">
        <v>53</v>
      </c>
      <c r="D2724" s="384">
        <v>6.25</v>
      </c>
      <c r="E2724" s="383" t="s">
        <v>244</v>
      </c>
    </row>
    <row r="2725" spans="1:5" s="11" customFormat="1" ht="24" customHeight="1">
      <c r="A2725" s="381">
        <v>95727</v>
      </c>
      <c r="B2725" s="382" t="s">
        <v>4594</v>
      </c>
      <c r="C2725" s="383" t="s">
        <v>53</v>
      </c>
      <c r="D2725" s="384">
        <v>7.04</v>
      </c>
      <c r="E2725" s="383" t="s">
        <v>244</v>
      </c>
    </row>
    <row r="2726" spans="1:5" s="11" customFormat="1" ht="24" customHeight="1">
      <c r="A2726" s="381">
        <v>95728</v>
      </c>
      <c r="B2726" s="382" t="s">
        <v>4595</v>
      </c>
      <c r="C2726" s="383" t="s">
        <v>53</v>
      </c>
      <c r="D2726" s="384">
        <v>8.84</v>
      </c>
      <c r="E2726" s="383" t="s">
        <v>244</v>
      </c>
    </row>
    <row r="2727" spans="1:5" s="11" customFormat="1" ht="24" customHeight="1">
      <c r="A2727" s="381">
        <v>95729</v>
      </c>
      <c r="B2727" s="382" t="s">
        <v>1121</v>
      </c>
      <c r="C2727" s="383" t="s">
        <v>53</v>
      </c>
      <c r="D2727" s="384">
        <v>7.74</v>
      </c>
      <c r="E2727" s="383" t="s">
        <v>244</v>
      </c>
    </row>
    <row r="2728" spans="1:5" s="11" customFormat="1" ht="24" customHeight="1">
      <c r="A2728" s="381">
        <v>95730</v>
      </c>
      <c r="B2728" s="382" t="s">
        <v>1122</v>
      </c>
      <c r="C2728" s="383" t="s">
        <v>53</v>
      </c>
      <c r="D2728" s="384">
        <v>8.52</v>
      </c>
      <c r="E2728" s="383" t="s">
        <v>244</v>
      </c>
    </row>
    <row r="2729" spans="1:5" s="11" customFormat="1" ht="24" customHeight="1">
      <c r="A2729" s="381">
        <v>95731</v>
      </c>
      <c r="B2729" s="382" t="s">
        <v>1123</v>
      </c>
      <c r="C2729" s="383" t="s">
        <v>53</v>
      </c>
      <c r="D2729" s="384">
        <v>10.32</v>
      </c>
      <c r="E2729" s="383" t="s">
        <v>244</v>
      </c>
    </row>
    <row r="2730" spans="1:5" s="11" customFormat="1" ht="24" customHeight="1">
      <c r="A2730" s="381">
        <v>97667</v>
      </c>
      <c r="B2730" s="382" t="s">
        <v>4596</v>
      </c>
      <c r="C2730" s="383" t="s">
        <v>53</v>
      </c>
      <c r="D2730" s="384">
        <v>8.57</v>
      </c>
      <c r="E2730" s="383" t="s">
        <v>244</v>
      </c>
    </row>
    <row r="2731" spans="1:5" s="11" customFormat="1" ht="24" customHeight="1">
      <c r="A2731" s="381">
        <v>97668</v>
      </c>
      <c r="B2731" s="382" t="s">
        <v>4597</v>
      </c>
      <c r="C2731" s="383" t="s">
        <v>53</v>
      </c>
      <c r="D2731" s="384">
        <v>12.24</v>
      </c>
      <c r="E2731" s="383" t="s">
        <v>244</v>
      </c>
    </row>
    <row r="2732" spans="1:5" s="11" customFormat="1" ht="24" customHeight="1">
      <c r="A2732" s="381">
        <v>97669</v>
      </c>
      <c r="B2732" s="382" t="s">
        <v>4598</v>
      </c>
      <c r="C2732" s="383" t="s">
        <v>53</v>
      </c>
      <c r="D2732" s="384">
        <v>17.78</v>
      </c>
      <c r="E2732" s="383" t="s">
        <v>244</v>
      </c>
    </row>
    <row r="2733" spans="1:5" s="11" customFormat="1" ht="24" customHeight="1">
      <c r="A2733" s="381">
        <v>97670</v>
      </c>
      <c r="B2733" s="382" t="s">
        <v>4599</v>
      </c>
      <c r="C2733" s="383" t="s">
        <v>53</v>
      </c>
      <c r="D2733" s="384">
        <v>23.47</v>
      </c>
      <c r="E2733" s="383" t="s">
        <v>244</v>
      </c>
    </row>
    <row r="2734" spans="1:5" s="11" customFormat="1" ht="24" customHeight="1">
      <c r="A2734" s="381">
        <v>91874</v>
      </c>
      <c r="B2734" s="382" t="s">
        <v>4600</v>
      </c>
      <c r="C2734" s="383" t="s">
        <v>297</v>
      </c>
      <c r="D2734" s="384">
        <v>3.53</v>
      </c>
      <c r="E2734" s="383" t="s">
        <v>244</v>
      </c>
    </row>
    <row r="2735" spans="1:5" s="11" customFormat="1" ht="24" customHeight="1">
      <c r="A2735" s="381">
        <v>91875</v>
      </c>
      <c r="B2735" s="382" t="s">
        <v>4601</v>
      </c>
      <c r="C2735" s="383" t="s">
        <v>297</v>
      </c>
      <c r="D2735" s="384">
        <v>4.68</v>
      </c>
      <c r="E2735" s="383" t="s">
        <v>244</v>
      </c>
    </row>
    <row r="2736" spans="1:5" s="11" customFormat="1" ht="24" customHeight="1">
      <c r="A2736" s="381">
        <v>91876</v>
      </c>
      <c r="B2736" s="382" t="s">
        <v>4602</v>
      </c>
      <c r="C2736" s="383" t="s">
        <v>297</v>
      </c>
      <c r="D2736" s="384">
        <v>6.2</v>
      </c>
      <c r="E2736" s="383" t="s">
        <v>244</v>
      </c>
    </row>
    <row r="2737" spans="1:5" s="11" customFormat="1" ht="24" customHeight="1">
      <c r="A2737" s="381">
        <v>91877</v>
      </c>
      <c r="B2737" s="382" t="s">
        <v>4603</v>
      </c>
      <c r="C2737" s="383" t="s">
        <v>297</v>
      </c>
      <c r="D2737" s="384">
        <v>8.25</v>
      </c>
      <c r="E2737" s="383" t="s">
        <v>244</v>
      </c>
    </row>
    <row r="2738" spans="1:5" s="11" customFormat="1" ht="24" customHeight="1">
      <c r="A2738" s="381">
        <v>91878</v>
      </c>
      <c r="B2738" s="382" t="s">
        <v>4604</v>
      </c>
      <c r="C2738" s="383" t="s">
        <v>297</v>
      </c>
      <c r="D2738" s="384">
        <v>4.5199999999999996</v>
      </c>
      <c r="E2738" s="383" t="s">
        <v>244</v>
      </c>
    </row>
    <row r="2739" spans="1:5" s="11" customFormat="1" ht="24" customHeight="1">
      <c r="A2739" s="381">
        <v>91879</v>
      </c>
      <c r="B2739" s="382" t="s">
        <v>4605</v>
      </c>
      <c r="C2739" s="383" t="s">
        <v>297</v>
      </c>
      <c r="D2739" s="384">
        <v>5.64</v>
      </c>
      <c r="E2739" s="383" t="s">
        <v>244</v>
      </c>
    </row>
    <row r="2740" spans="1:5" s="11" customFormat="1" ht="24" customHeight="1">
      <c r="A2740" s="381">
        <v>91880</v>
      </c>
      <c r="B2740" s="382" t="s">
        <v>4606</v>
      </c>
      <c r="C2740" s="383" t="s">
        <v>297</v>
      </c>
      <c r="D2740" s="384">
        <v>7.18</v>
      </c>
      <c r="E2740" s="383" t="s">
        <v>244</v>
      </c>
    </row>
    <row r="2741" spans="1:5" s="11" customFormat="1" ht="24" customHeight="1">
      <c r="A2741" s="381">
        <v>91881</v>
      </c>
      <c r="B2741" s="382" t="s">
        <v>4607</v>
      </c>
      <c r="C2741" s="383" t="s">
        <v>297</v>
      </c>
      <c r="D2741" s="384">
        <v>9.25</v>
      </c>
      <c r="E2741" s="383" t="s">
        <v>244</v>
      </c>
    </row>
    <row r="2742" spans="1:5" s="11" customFormat="1" ht="24" customHeight="1">
      <c r="A2742" s="381">
        <v>91882</v>
      </c>
      <c r="B2742" s="382" t="s">
        <v>4608</v>
      </c>
      <c r="C2742" s="383" t="s">
        <v>297</v>
      </c>
      <c r="D2742" s="384">
        <v>5.58</v>
      </c>
      <c r="E2742" s="383" t="s">
        <v>244</v>
      </c>
    </row>
    <row r="2743" spans="1:5" s="11" customFormat="1" ht="24" customHeight="1">
      <c r="A2743" s="381">
        <v>91884</v>
      </c>
      <c r="B2743" s="382" t="s">
        <v>4609</v>
      </c>
      <c r="C2743" s="383" t="s">
        <v>297</v>
      </c>
      <c r="D2743" s="384">
        <v>6.46</v>
      </c>
      <c r="E2743" s="383" t="s">
        <v>244</v>
      </c>
    </row>
    <row r="2744" spans="1:5" s="11" customFormat="1" ht="24" customHeight="1">
      <c r="A2744" s="381">
        <v>91885</v>
      </c>
      <c r="B2744" s="382" t="s">
        <v>4610</v>
      </c>
      <c r="C2744" s="383" t="s">
        <v>297</v>
      </c>
      <c r="D2744" s="384">
        <v>7.66</v>
      </c>
      <c r="E2744" s="383" t="s">
        <v>244</v>
      </c>
    </row>
    <row r="2745" spans="1:5" s="11" customFormat="1" ht="24" customHeight="1">
      <c r="A2745" s="381">
        <v>91886</v>
      </c>
      <c r="B2745" s="382" t="s">
        <v>4611</v>
      </c>
      <c r="C2745" s="383" t="s">
        <v>297</v>
      </c>
      <c r="D2745" s="384">
        <v>9.35</v>
      </c>
      <c r="E2745" s="383" t="s">
        <v>244</v>
      </c>
    </row>
    <row r="2746" spans="1:5" s="11" customFormat="1" ht="36" customHeight="1">
      <c r="A2746" s="381">
        <v>91887</v>
      </c>
      <c r="B2746" s="382" t="s">
        <v>4612</v>
      </c>
      <c r="C2746" s="383" t="s">
        <v>297</v>
      </c>
      <c r="D2746" s="384">
        <v>6.64</v>
      </c>
      <c r="E2746" s="383" t="s">
        <v>244</v>
      </c>
    </row>
    <row r="2747" spans="1:5" s="11" customFormat="1" ht="36" customHeight="1">
      <c r="A2747" s="381">
        <v>91889</v>
      </c>
      <c r="B2747" s="382" t="s">
        <v>4613</v>
      </c>
      <c r="C2747" s="383" t="s">
        <v>297</v>
      </c>
      <c r="D2747" s="384">
        <v>6.38</v>
      </c>
      <c r="E2747" s="383" t="s">
        <v>244</v>
      </c>
    </row>
    <row r="2748" spans="1:5" s="11" customFormat="1" ht="36" customHeight="1">
      <c r="A2748" s="381">
        <v>91890</v>
      </c>
      <c r="B2748" s="382" t="s">
        <v>4614</v>
      </c>
      <c r="C2748" s="383" t="s">
        <v>297</v>
      </c>
      <c r="D2748" s="384">
        <v>7.86</v>
      </c>
      <c r="E2748" s="383" t="s">
        <v>244</v>
      </c>
    </row>
    <row r="2749" spans="1:5" s="11" customFormat="1" ht="36" customHeight="1">
      <c r="A2749" s="381">
        <v>91892</v>
      </c>
      <c r="B2749" s="382" t="s">
        <v>4615</v>
      </c>
      <c r="C2749" s="383" t="s">
        <v>297</v>
      </c>
      <c r="D2749" s="384">
        <v>9.58</v>
      </c>
      <c r="E2749" s="383" t="s">
        <v>244</v>
      </c>
    </row>
    <row r="2750" spans="1:5" s="11" customFormat="1" ht="36" customHeight="1">
      <c r="A2750" s="381">
        <v>91893</v>
      </c>
      <c r="B2750" s="382" t="s">
        <v>4616</v>
      </c>
      <c r="C2750" s="383" t="s">
        <v>297</v>
      </c>
      <c r="D2750" s="384">
        <v>10.77</v>
      </c>
      <c r="E2750" s="383" t="s">
        <v>244</v>
      </c>
    </row>
    <row r="2751" spans="1:5" s="11" customFormat="1" ht="36" customHeight="1">
      <c r="A2751" s="381">
        <v>91895</v>
      </c>
      <c r="B2751" s="382" t="s">
        <v>4617</v>
      </c>
      <c r="C2751" s="383" t="s">
        <v>297</v>
      </c>
      <c r="D2751" s="384">
        <v>12.52</v>
      </c>
      <c r="E2751" s="383" t="s">
        <v>244</v>
      </c>
    </row>
    <row r="2752" spans="1:5" s="11" customFormat="1" ht="36" customHeight="1">
      <c r="A2752" s="381">
        <v>91896</v>
      </c>
      <c r="B2752" s="382" t="s">
        <v>4618</v>
      </c>
      <c r="C2752" s="383" t="s">
        <v>297</v>
      </c>
      <c r="D2752" s="384">
        <v>13.12</v>
      </c>
      <c r="E2752" s="383" t="s">
        <v>244</v>
      </c>
    </row>
    <row r="2753" spans="1:5" s="11" customFormat="1" ht="36" customHeight="1">
      <c r="A2753" s="381">
        <v>91898</v>
      </c>
      <c r="B2753" s="382" t="s">
        <v>4619</v>
      </c>
      <c r="C2753" s="383" t="s">
        <v>297</v>
      </c>
      <c r="D2753" s="384">
        <v>15</v>
      </c>
      <c r="E2753" s="383" t="s">
        <v>244</v>
      </c>
    </row>
    <row r="2754" spans="1:5" s="11" customFormat="1" ht="36" customHeight="1">
      <c r="A2754" s="381">
        <v>91899</v>
      </c>
      <c r="B2754" s="382" t="s">
        <v>4620</v>
      </c>
      <c r="C2754" s="383" t="s">
        <v>297</v>
      </c>
      <c r="D2754" s="384">
        <v>8.07</v>
      </c>
      <c r="E2754" s="383" t="s">
        <v>244</v>
      </c>
    </row>
    <row r="2755" spans="1:5" s="11" customFormat="1" ht="36" customHeight="1">
      <c r="A2755" s="381">
        <v>91901</v>
      </c>
      <c r="B2755" s="382" t="s">
        <v>4621</v>
      </c>
      <c r="C2755" s="383" t="s">
        <v>297</v>
      </c>
      <c r="D2755" s="384">
        <v>7.81</v>
      </c>
      <c r="E2755" s="383" t="s">
        <v>244</v>
      </c>
    </row>
    <row r="2756" spans="1:5" s="11" customFormat="1" ht="36" customHeight="1">
      <c r="A2756" s="381">
        <v>91902</v>
      </c>
      <c r="B2756" s="382" t="s">
        <v>4622</v>
      </c>
      <c r="C2756" s="383" t="s">
        <v>297</v>
      </c>
      <c r="D2756" s="384">
        <v>9.2899999999999991</v>
      </c>
      <c r="E2756" s="383" t="s">
        <v>244</v>
      </c>
    </row>
    <row r="2757" spans="1:5" s="11" customFormat="1" ht="36" customHeight="1">
      <c r="A2757" s="381">
        <v>91904</v>
      </c>
      <c r="B2757" s="382" t="s">
        <v>4623</v>
      </c>
      <c r="C2757" s="383" t="s">
        <v>297</v>
      </c>
      <c r="D2757" s="384">
        <v>11.01</v>
      </c>
      <c r="E2757" s="383" t="s">
        <v>244</v>
      </c>
    </row>
    <row r="2758" spans="1:5" s="11" customFormat="1" ht="36" customHeight="1">
      <c r="A2758" s="381">
        <v>91905</v>
      </c>
      <c r="B2758" s="382" t="s">
        <v>4624</v>
      </c>
      <c r="C2758" s="383" t="s">
        <v>297</v>
      </c>
      <c r="D2758" s="384">
        <v>12.21</v>
      </c>
      <c r="E2758" s="383" t="s">
        <v>244</v>
      </c>
    </row>
    <row r="2759" spans="1:5" s="11" customFormat="1" ht="36" customHeight="1">
      <c r="A2759" s="381">
        <v>91907</v>
      </c>
      <c r="B2759" s="382" t="s">
        <v>4625</v>
      </c>
      <c r="C2759" s="383" t="s">
        <v>297</v>
      </c>
      <c r="D2759" s="384">
        <v>13.96</v>
      </c>
      <c r="E2759" s="383" t="s">
        <v>244</v>
      </c>
    </row>
    <row r="2760" spans="1:5" s="11" customFormat="1" ht="36" customHeight="1">
      <c r="A2760" s="381">
        <v>91908</v>
      </c>
      <c r="B2760" s="382" t="s">
        <v>4626</v>
      </c>
      <c r="C2760" s="383" t="s">
        <v>297</v>
      </c>
      <c r="D2760" s="384">
        <v>14.59</v>
      </c>
      <c r="E2760" s="383" t="s">
        <v>244</v>
      </c>
    </row>
    <row r="2761" spans="1:5" s="11" customFormat="1" ht="36" customHeight="1">
      <c r="A2761" s="381">
        <v>91910</v>
      </c>
      <c r="B2761" s="382" t="s">
        <v>4627</v>
      </c>
      <c r="C2761" s="383" t="s">
        <v>297</v>
      </c>
      <c r="D2761" s="384">
        <v>16.47</v>
      </c>
      <c r="E2761" s="383" t="s">
        <v>244</v>
      </c>
    </row>
    <row r="2762" spans="1:5" s="11" customFormat="1" ht="36" customHeight="1">
      <c r="A2762" s="381">
        <v>91911</v>
      </c>
      <c r="B2762" s="382" t="s">
        <v>4628</v>
      </c>
      <c r="C2762" s="383" t="s">
        <v>297</v>
      </c>
      <c r="D2762" s="384">
        <v>9.7100000000000009</v>
      </c>
      <c r="E2762" s="383" t="s">
        <v>244</v>
      </c>
    </row>
    <row r="2763" spans="1:5" s="11" customFormat="1" ht="36" customHeight="1">
      <c r="A2763" s="381">
        <v>91913</v>
      </c>
      <c r="B2763" s="382" t="s">
        <v>4629</v>
      </c>
      <c r="C2763" s="383" t="s">
        <v>297</v>
      </c>
      <c r="D2763" s="384">
        <v>9.4499999999999993</v>
      </c>
      <c r="E2763" s="383" t="s">
        <v>244</v>
      </c>
    </row>
    <row r="2764" spans="1:5" s="11" customFormat="1" ht="36" customHeight="1">
      <c r="A2764" s="381">
        <v>91914</v>
      </c>
      <c r="B2764" s="382" t="s">
        <v>4630</v>
      </c>
      <c r="C2764" s="383" t="s">
        <v>297</v>
      </c>
      <c r="D2764" s="384">
        <v>10.56</v>
      </c>
      <c r="E2764" s="383" t="s">
        <v>244</v>
      </c>
    </row>
    <row r="2765" spans="1:5" s="11" customFormat="1" ht="36" customHeight="1">
      <c r="A2765" s="381">
        <v>91916</v>
      </c>
      <c r="B2765" s="382" t="s">
        <v>4631</v>
      </c>
      <c r="C2765" s="383" t="s">
        <v>297</v>
      </c>
      <c r="D2765" s="384">
        <v>12.28</v>
      </c>
      <c r="E2765" s="383" t="s">
        <v>244</v>
      </c>
    </row>
    <row r="2766" spans="1:5" s="11" customFormat="1" ht="36" customHeight="1">
      <c r="A2766" s="381">
        <v>91917</v>
      </c>
      <c r="B2766" s="382" t="s">
        <v>4632</v>
      </c>
      <c r="C2766" s="383" t="s">
        <v>297</v>
      </c>
      <c r="D2766" s="384">
        <v>12.96</v>
      </c>
      <c r="E2766" s="383" t="s">
        <v>244</v>
      </c>
    </row>
    <row r="2767" spans="1:5" s="11" customFormat="1" ht="36" customHeight="1">
      <c r="A2767" s="381">
        <v>91919</v>
      </c>
      <c r="B2767" s="382" t="s">
        <v>4625</v>
      </c>
      <c r="C2767" s="383" t="s">
        <v>297</v>
      </c>
      <c r="D2767" s="384">
        <v>14.71</v>
      </c>
      <c r="E2767" s="383" t="s">
        <v>244</v>
      </c>
    </row>
    <row r="2768" spans="1:5" s="11" customFormat="1" ht="36" customHeight="1">
      <c r="A2768" s="381">
        <v>91920</v>
      </c>
      <c r="B2768" s="382" t="s">
        <v>4633</v>
      </c>
      <c r="C2768" s="383" t="s">
        <v>297</v>
      </c>
      <c r="D2768" s="384">
        <v>14.76</v>
      </c>
      <c r="E2768" s="383" t="s">
        <v>244</v>
      </c>
    </row>
    <row r="2769" spans="1:5" s="11" customFormat="1" ht="36" customHeight="1">
      <c r="A2769" s="381">
        <v>91922</v>
      </c>
      <c r="B2769" s="382" t="s">
        <v>4634</v>
      </c>
      <c r="C2769" s="383" t="s">
        <v>297</v>
      </c>
      <c r="D2769" s="384">
        <v>16.64</v>
      </c>
      <c r="E2769" s="383" t="s">
        <v>244</v>
      </c>
    </row>
    <row r="2770" spans="1:5" s="11" customFormat="1" ht="24" customHeight="1">
      <c r="A2770" s="381">
        <v>93013</v>
      </c>
      <c r="B2770" s="382" t="s">
        <v>4635</v>
      </c>
      <c r="C2770" s="383" t="s">
        <v>297</v>
      </c>
      <c r="D2770" s="384">
        <v>10.76</v>
      </c>
      <c r="E2770" s="383" t="s">
        <v>244</v>
      </c>
    </row>
    <row r="2771" spans="1:5" s="11" customFormat="1" ht="24" customHeight="1">
      <c r="A2771" s="381">
        <v>93014</v>
      </c>
      <c r="B2771" s="382" t="s">
        <v>4636</v>
      </c>
      <c r="C2771" s="383" t="s">
        <v>297</v>
      </c>
      <c r="D2771" s="384">
        <v>13.3</v>
      </c>
      <c r="E2771" s="383" t="s">
        <v>244</v>
      </c>
    </row>
    <row r="2772" spans="1:5" s="11" customFormat="1" ht="24" customHeight="1">
      <c r="A2772" s="381">
        <v>93015</v>
      </c>
      <c r="B2772" s="382" t="s">
        <v>4637</v>
      </c>
      <c r="C2772" s="383" t="s">
        <v>297</v>
      </c>
      <c r="D2772" s="384">
        <v>20.54</v>
      </c>
      <c r="E2772" s="383" t="s">
        <v>244</v>
      </c>
    </row>
    <row r="2773" spans="1:5" s="11" customFormat="1" ht="24" customHeight="1">
      <c r="A2773" s="381">
        <v>93016</v>
      </c>
      <c r="B2773" s="382" t="s">
        <v>4638</v>
      </c>
      <c r="C2773" s="383" t="s">
        <v>297</v>
      </c>
      <c r="D2773" s="384">
        <v>25.12</v>
      </c>
      <c r="E2773" s="383" t="s">
        <v>244</v>
      </c>
    </row>
    <row r="2774" spans="1:5" s="11" customFormat="1" ht="24" customHeight="1">
      <c r="A2774" s="381">
        <v>93017</v>
      </c>
      <c r="B2774" s="382" t="s">
        <v>4639</v>
      </c>
      <c r="C2774" s="383" t="s">
        <v>297</v>
      </c>
      <c r="D2774" s="384">
        <v>38.19</v>
      </c>
      <c r="E2774" s="383" t="s">
        <v>244</v>
      </c>
    </row>
    <row r="2775" spans="1:5" s="11" customFormat="1" ht="36" customHeight="1">
      <c r="A2775" s="381">
        <v>93018</v>
      </c>
      <c r="B2775" s="382" t="s">
        <v>4640</v>
      </c>
      <c r="C2775" s="383" t="s">
        <v>297</v>
      </c>
      <c r="D2775" s="384">
        <v>16.47</v>
      </c>
      <c r="E2775" s="383" t="s">
        <v>244</v>
      </c>
    </row>
    <row r="2776" spans="1:5" s="11" customFormat="1" ht="36" customHeight="1">
      <c r="A2776" s="381">
        <v>93020</v>
      </c>
      <c r="B2776" s="382" t="s">
        <v>4641</v>
      </c>
      <c r="C2776" s="383" t="s">
        <v>297</v>
      </c>
      <c r="D2776" s="384">
        <v>21.3</v>
      </c>
      <c r="E2776" s="383" t="s">
        <v>244</v>
      </c>
    </row>
    <row r="2777" spans="1:5" s="11" customFormat="1" ht="36" customHeight="1">
      <c r="A2777" s="381">
        <v>93022</v>
      </c>
      <c r="B2777" s="382" t="s">
        <v>4642</v>
      </c>
      <c r="C2777" s="383" t="s">
        <v>297</v>
      </c>
      <c r="D2777" s="384">
        <v>36.46</v>
      </c>
      <c r="E2777" s="383" t="s">
        <v>244</v>
      </c>
    </row>
    <row r="2778" spans="1:5" s="11" customFormat="1" ht="36" customHeight="1">
      <c r="A2778" s="381">
        <v>93024</v>
      </c>
      <c r="B2778" s="382" t="s">
        <v>4643</v>
      </c>
      <c r="C2778" s="383" t="s">
        <v>297</v>
      </c>
      <c r="D2778" s="384">
        <v>38.22</v>
      </c>
      <c r="E2778" s="383" t="s">
        <v>244</v>
      </c>
    </row>
    <row r="2779" spans="1:5" s="11" customFormat="1" ht="36" customHeight="1">
      <c r="A2779" s="381">
        <v>93026</v>
      </c>
      <c r="B2779" s="382" t="s">
        <v>4644</v>
      </c>
      <c r="C2779" s="383" t="s">
        <v>297</v>
      </c>
      <c r="D2779" s="384">
        <v>63.43</v>
      </c>
      <c r="E2779" s="383" t="s">
        <v>244</v>
      </c>
    </row>
    <row r="2780" spans="1:5" s="11" customFormat="1" ht="36" customHeight="1">
      <c r="A2780" s="381">
        <v>97559</v>
      </c>
      <c r="B2780" s="382" t="s">
        <v>4645</v>
      </c>
      <c r="C2780" s="383" t="s">
        <v>297</v>
      </c>
      <c r="D2780" s="384">
        <v>7.67</v>
      </c>
      <c r="E2780" s="383" t="s">
        <v>244</v>
      </c>
    </row>
    <row r="2781" spans="1:5" s="11" customFormat="1" ht="36" customHeight="1">
      <c r="A2781" s="381">
        <v>97562</v>
      </c>
      <c r="B2781" s="382" t="s">
        <v>4645</v>
      </c>
      <c r="C2781" s="383" t="s">
        <v>297</v>
      </c>
      <c r="D2781" s="384">
        <v>9.1</v>
      </c>
      <c r="E2781" s="383" t="s">
        <v>244</v>
      </c>
    </row>
    <row r="2782" spans="1:5" s="11" customFormat="1" ht="36" customHeight="1">
      <c r="A2782" s="381">
        <v>97564</v>
      </c>
      <c r="B2782" s="382" t="s">
        <v>4645</v>
      </c>
      <c r="C2782" s="383" t="s">
        <v>297</v>
      </c>
      <c r="D2782" s="384">
        <v>10.37</v>
      </c>
      <c r="E2782" s="383" t="s">
        <v>244</v>
      </c>
    </row>
    <row r="2783" spans="1:5" s="11" customFormat="1" ht="24" customHeight="1">
      <c r="A2783" s="381">
        <v>91924</v>
      </c>
      <c r="B2783" s="382" t="s">
        <v>4646</v>
      </c>
      <c r="C2783" s="383" t="s">
        <v>53</v>
      </c>
      <c r="D2783" s="384">
        <v>2.48</v>
      </c>
      <c r="E2783" s="383" t="s">
        <v>244</v>
      </c>
    </row>
    <row r="2784" spans="1:5" s="11" customFormat="1" ht="24" customHeight="1">
      <c r="A2784" s="381">
        <v>91925</v>
      </c>
      <c r="B2784" s="382" t="s">
        <v>4647</v>
      </c>
      <c r="C2784" s="383" t="s">
        <v>53</v>
      </c>
      <c r="D2784" s="384">
        <v>3.62</v>
      </c>
      <c r="E2784" s="383" t="s">
        <v>244</v>
      </c>
    </row>
    <row r="2785" spans="1:5" s="11" customFormat="1" ht="24" customHeight="1">
      <c r="A2785" s="381">
        <v>91926</v>
      </c>
      <c r="B2785" s="382" t="s">
        <v>4648</v>
      </c>
      <c r="C2785" s="383" t="s">
        <v>53</v>
      </c>
      <c r="D2785" s="384">
        <v>3.65</v>
      </c>
      <c r="E2785" s="383" t="s">
        <v>244</v>
      </c>
    </row>
    <row r="2786" spans="1:5" s="11" customFormat="1" ht="24" customHeight="1">
      <c r="A2786" s="381">
        <v>91927</v>
      </c>
      <c r="B2786" s="382" t="s">
        <v>4649</v>
      </c>
      <c r="C2786" s="383" t="s">
        <v>53</v>
      </c>
      <c r="D2786" s="384">
        <v>4.91</v>
      </c>
      <c r="E2786" s="383" t="s">
        <v>244</v>
      </c>
    </row>
    <row r="2787" spans="1:5" s="11" customFormat="1" ht="24" customHeight="1">
      <c r="A2787" s="381">
        <v>91928</v>
      </c>
      <c r="B2787" s="382" t="s">
        <v>4650</v>
      </c>
      <c r="C2787" s="383" t="s">
        <v>53</v>
      </c>
      <c r="D2787" s="384">
        <v>6.04</v>
      </c>
      <c r="E2787" s="383" t="s">
        <v>244</v>
      </c>
    </row>
    <row r="2788" spans="1:5" s="11" customFormat="1" ht="24" customHeight="1">
      <c r="A2788" s="381">
        <v>91929</v>
      </c>
      <c r="B2788" s="382" t="s">
        <v>4651</v>
      </c>
      <c r="C2788" s="383" t="s">
        <v>53</v>
      </c>
      <c r="D2788" s="384">
        <v>6.92</v>
      </c>
      <c r="E2788" s="383" t="s">
        <v>244</v>
      </c>
    </row>
    <row r="2789" spans="1:5" s="11" customFormat="1" ht="24" customHeight="1">
      <c r="A2789" s="381">
        <v>91930</v>
      </c>
      <c r="B2789" s="382" t="s">
        <v>4652</v>
      </c>
      <c r="C2789" s="383" t="s">
        <v>53</v>
      </c>
      <c r="D2789" s="384">
        <v>8.2899999999999991</v>
      </c>
      <c r="E2789" s="383" t="s">
        <v>244</v>
      </c>
    </row>
    <row r="2790" spans="1:5" s="11" customFormat="1" ht="24" customHeight="1">
      <c r="A2790" s="381">
        <v>91931</v>
      </c>
      <c r="B2790" s="382" t="s">
        <v>4653</v>
      </c>
      <c r="C2790" s="383" t="s">
        <v>53</v>
      </c>
      <c r="D2790" s="384">
        <v>9.35</v>
      </c>
      <c r="E2790" s="383" t="s">
        <v>244</v>
      </c>
    </row>
    <row r="2791" spans="1:5" s="11" customFormat="1" ht="24" customHeight="1">
      <c r="A2791" s="381">
        <v>91932</v>
      </c>
      <c r="B2791" s="382" t="s">
        <v>4654</v>
      </c>
      <c r="C2791" s="383" t="s">
        <v>53</v>
      </c>
      <c r="D2791" s="384">
        <v>13.74</v>
      </c>
      <c r="E2791" s="383" t="s">
        <v>244</v>
      </c>
    </row>
    <row r="2792" spans="1:5" s="11" customFormat="1" ht="24" customHeight="1">
      <c r="A2792" s="381">
        <v>91933</v>
      </c>
      <c r="B2792" s="382" t="s">
        <v>4655</v>
      </c>
      <c r="C2792" s="383" t="s">
        <v>53</v>
      </c>
      <c r="D2792" s="384">
        <v>14.75</v>
      </c>
      <c r="E2792" s="383" t="s">
        <v>244</v>
      </c>
    </row>
    <row r="2793" spans="1:5" s="11" customFormat="1" ht="24" customHeight="1">
      <c r="A2793" s="381">
        <v>91934</v>
      </c>
      <c r="B2793" s="382" t="s">
        <v>4656</v>
      </c>
      <c r="C2793" s="383" t="s">
        <v>53</v>
      </c>
      <c r="D2793" s="384">
        <v>21.03</v>
      </c>
      <c r="E2793" s="383" t="s">
        <v>244</v>
      </c>
    </row>
    <row r="2794" spans="1:5" s="11" customFormat="1" ht="24" customHeight="1">
      <c r="A2794" s="381">
        <v>91935</v>
      </c>
      <c r="B2794" s="382" t="s">
        <v>4657</v>
      </c>
      <c r="C2794" s="383" t="s">
        <v>53</v>
      </c>
      <c r="D2794" s="384">
        <v>22.5</v>
      </c>
      <c r="E2794" s="383" t="s">
        <v>244</v>
      </c>
    </row>
    <row r="2795" spans="1:5" s="11" customFormat="1" ht="24" customHeight="1">
      <c r="A2795" s="381">
        <v>92979</v>
      </c>
      <c r="B2795" s="382" t="s">
        <v>4658</v>
      </c>
      <c r="C2795" s="383" t="s">
        <v>53</v>
      </c>
      <c r="D2795" s="384">
        <v>9.92</v>
      </c>
      <c r="E2795" s="383" t="s">
        <v>244</v>
      </c>
    </row>
    <row r="2796" spans="1:5" s="11" customFormat="1" ht="24" customHeight="1">
      <c r="A2796" s="381">
        <v>92980</v>
      </c>
      <c r="B2796" s="382" t="s">
        <v>4659</v>
      </c>
      <c r="C2796" s="383" t="s">
        <v>53</v>
      </c>
      <c r="D2796" s="384">
        <v>10.79</v>
      </c>
      <c r="E2796" s="383" t="s">
        <v>244</v>
      </c>
    </row>
    <row r="2797" spans="1:5" s="11" customFormat="1" ht="24" customHeight="1">
      <c r="A2797" s="381">
        <v>92981</v>
      </c>
      <c r="B2797" s="382" t="s">
        <v>4660</v>
      </c>
      <c r="C2797" s="383" t="s">
        <v>53</v>
      </c>
      <c r="D2797" s="384">
        <v>15.22</v>
      </c>
      <c r="E2797" s="383" t="s">
        <v>244</v>
      </c>
    </row>
    <row r="2798" spans="1:5" s="11" customFormat="1" ht="24" customHeight="1">
      <c r="A2798" s="381">
        <v>92982</v>
      </c>
      <c r="B2798" s="382" t="s">
        <v>4661</v>
      </c>
      <c r="C2798" s="383" t="s">
        <v>53</v>
      </c>
      <c r="D2798" s="384">
        <v>16.489999999999998</v>
      </c>
      <c r="E2798" s="383" t="s">
        <v>244</v>
      </c>
    </row>
    <row r="2799" spans="1:5" s="11" customFormat="1" ht="36" customHeight="1">
      <c r="A2799" s="381">
        <v>92984</v>
      </c>
      <c r="B2799" s="382" t="s">
        <v>4662</v>
      </c>
      <c r="C2799" s="383" t="s">
        <v>53</v>
      </c>
      <c r="D2799" s="384">
        <v>26.2</v>
      </c>
      <c r="E2799" s="383" t="s">
        <v>244</v>
      </c>
    </row>
    <row r="2800" spans="1:5" s="11" customFormat="1" ht="36" customHeight="1">
      <c r="A2800" s="381">
        <v>92986</v>
      </c>
      <c r="B2800" s="382" t="s">
        <v>4663</v>
      </c>
      <c r="C2800" s="383" t="s">
        <v>53</v>
      </c>
      <c r="D2800" s="384">
        <v>35.619999999999997</v>
      </c>
      <c r="E2800" s="383" t="s">
        <v>244</v>
      </c>
    </row>
    <row r="2801" spans="1:5" s="11" customFormat="1" ht="36" customHeight="1">
      <c r="A2801" s="381">
        <v>92988</v>
      </c>
      <c r="B2801" s="382" t="s">
        <v>4664</v>
      </c>
      <c r="C2801" s="383" t="s">
        <v>53</v>
      </c>
      <c r="D2801" s="384">
        <v>50.19</v>
      </c>
      <c r="E2801" s="383" t="s">
        <v>244</v>
      </c>
    </row>
    <row r="2802" spans="1:5" s="11" customFormat="1" ht="36" customHeight="1">
      <c r="A2802" s="381">
        <v>92990</v>
      </c>
      <c r="B2802" s="382" t="s">
        <v>4665</v>
      </c>
      <c r="C2802" s="383" t="s">
        <v>53</v>
      </c>
      <c r="D2802" s="384">
        <v>69.040000000000006</v>
      </c>
      <c r="E2802" s="383" t="s">
        <v>244</v>
      </c>
    </row>
    <row r="2803" spans="1:5" s="11" customFormat="1" ht="36" customHeight="1">
      <c r="A2803" s="381">
        <v>92992</v>
      </c>
      <c r="B2803" s="382" t="s">
        <v>4666</v>
      </c>
      <c r="C2803" s="383" t="s">
        <v>53</v>
      </c>
      <c r="D2803" s="384">
        <v>91.32</v>
      </c>
      <c r="E2803" s="383" t="s">
        <v>244</v>
      </c>
    </row>
    <row r="2804" spans="1:5" s="11" customFormat="1" ht="36" customHeight="1">
      <c r="A2804" s="381">
        <v>92994</v>
      </c>
      <c r="B2804" s="382" t="s">
        <v>4667</v>
      </c>
      <c r="C2804" s="383" t="s">
        <v>53</v>
      </c>
      <c r="D2804" s="384">
        <v>118.37</v>
      </c>
      <c r="E2804" s="383" t="s">
        <v>244</v>
      </c>
    </row>
    <row r="2805" spans="1:5" s="11" customFormat="1" ht="36" customHeight="1">
      <c r="A2805" s="381">
        <v>92996</v>
      </c>
      <c r="B2805" s="382" t="s">
        <v>4668</v>
      </c>
      <c r="C2805" s="383" t="s">
        <v>53</v>
      </c>
      <c r="D2805" s="384">
        <v>146.38</v>
      </c>
      <c r="E2805" s="383" t="s">
        <v>244</v>
      </c>
    </row>
    <row r="2806" spans="1:5" s="11" customFormat="1" ht="36" customHeight="1">
      <c r="A2806" s="381">
        <v>92998</v>
      </c>
      <c r="B2806" s="382" t="s">
        <v>4669</v>
      </c>
      <c r="C2806" s="383" t="s">
        <v>53</v>
      </c>
      <c r="D2806" s="384">
        <v>179.17</v>
      </c>
      <c r="E2806" s="383" t="s">
        <v>244</v>
      </c>
    </row>
    <row r="2807" spans="1:5" s="11" customFormat="1" ht="36" customHeight="1">
      <c r="A2807" s="381">
        <v>93000</v>
      </c>
      <c r="B2807" s="382" t="s">
        <v>4670</v>
      </c>
      <c r="C2807" s="383" t="s">
        <v>53</v>
      </c>
      <c r="D2807" s="384">
        <v>235.4</v>
      </c>
      <c r="E2807" s="383" t="s">
        <v>244</v>
      </c>
    </row>
    <row r="2808" spans="1:5" s="11" customFormat="1" ht="36" customHeight="1">
      <c r="A2808" s="381">
        <v>93002</v>
      </c>
      <c r="B2808" s="382" t="s">
        <v>4671</v>
      </c>
      <c r="C2808" s="383" t="s">
        <v>53</v>
      </c>
      <c r="D2808" s="384">
        <v>294.24</v>
      </c>
      <c r="E2808" s="383" t="s">
        <v>244</v>
      </c>
    </row>
    <row r="2809" spans="1:5" s="11" customFormat="1" ht="24" customHeight="1">
      <c r="A2809" s="381">
        <v>101884</v>
      </c>
      <c r="B2809" s="382" t="s">
        <v>4672</v>
      </c>
      <c r="C2809" s="383" t="s">
        <v>53</v>
      </c>
      <c r="D2809" s="384">
        <v>9.74</v>
      </c>
      <c r="E2809" s="383" t="s">
        <v>244</v>
      </c>
    </row>
    <row r="2810" spans="1:5" s="11" customFormat="1" ht="24" customHeight="1">
      <c r="A2810" s="381">
        <v>101885</v>
      </c>
      <c r="B2810" s="382" t="s">
        <v>4673</v>
      </c>
      <c r="C2810" s="383" t="s">
        <v>53</v>
      </c>
      <c r="D2810" s="384">
        <v>10.61</v>
      </c>
      <c r="E2810" s="383" t="s">
        <v>244</v>
      </c>
    </row>
    <row r="2811" spans="1:5" s="11" customFormat="1" ht="24" customHeight="1">
      <c r="A2811" s="381">
        <v>101886</v>
      </c>
      <c r="B2811" s="382" t="s">
        <v>4674</v>
      </c>
      <c r="C2811" s="383" t="s">
        <v>53</v>
      </c>
      <c r="D2811" s="384">
        <v>15.02</v>
      </c>
      <c r="E2811" s="383" t="s">
        <v>244</v>
      </c>
    </row>
    <row r="2812" spans="1:5" s="11" customFormat="1" ht="24" customHeight="1">
      <c r="A2812" s="381">
        <v>101887</v>
      </c>
      <c r="B2812" s="382" t="s">
        <v>4675</v>
      </c>
      <c r="C2812" s="383" t="s">
        <v>53</v>
      </c>
      <c r="D2812" s="384">
        <v>16.29</v>
      </c>
      <c r="E2812" s="383" t="s">
        <v>244</v>
      </c>
    </row>
    <row r="2813" spans="1:5" s="11" customFormat="1" ht="24" customHeight="1">
      <c r="A2813" s="381">
        <v>101888</v>
      </c>
      <c r="B2813" s="382" t="s">
        <v>4676</v>
      </c>
      <c r="C2813" s="383" t="s">
        <v>53</v>
      </c>
      <c r="D2813" s="384">
        <v>24.11</v>
      </c>
      <c r="E2813" s="383" t="s">
        <v>244</v>
      </c>
    </row>
    <row r="2814" spans="1:5" s="11" customFormat="1" ht="24" customHeight="1">
      <c r="A2814" s="381">
        <v>101889</v>
      </c>
      <c r="B2814" s="382" t="s">
        <v>4677</v>
      </c>
      <c r="C2814" s="383" t="s">
        <v>53</v>
      </c>
      <c r="D2814" s="384">
        <v>24.82</v>
      </c>
      <c r="E2814" s="383" t="s">
        <v>244</v>
      </c>
    </row>
    <row r="2815" spans="1:5" s="11" customFormat="1" ht="24" customHeight="1">
      <c r="A2815" s="381">
        <v>91936</v>
      </c>
      <c r="B2815" s="382" t="s">
        <v>4678</v>
      </c>
      <c r="C2815" s="383" t="s">
        <v>297</v>
      </c>
      <c r="D2815" s="384">
        <v>10.25</v>
      </c>
      <c r="E2815" s="383" t="s">
        <v>244</v>
      </c>
    </row>
    <row r="2816" spans="1:5" s="11" customFormat="1" ht="24" customHeight="1">
      <c r="A2816" s="381">
        <v>91937</v>
      </c>
      <c r="B2816" s="382" t="s">
        <v>4679</v>
      </c>
      <c r="C2816" s="383" t="s">
        <v>297</v>
      </c>
      <c r="D2816" s="384">
        <v>8.59</v>
      </c>
      <c r="E2816" s="383" t="s">
        <v>244</v>
      </c>
    </row>
    <row r="2817" spans="1:5" s="11" customFormat="1" ht="24" customHeight="1">
      <c r="A2817" s="381">
        <v>91939</v>
      </c>
      <c r="B2817" s="382" t="s">
        <v>4680</v>
      </c>
      <c r="C2817" s="383" t="s">
        <v>297</v>
      </c>
      <c r="D2817" s="384">
        <v>20.350000000000001</v>
      </c>
      <c r="E2817" s="383" t="s">
        <v>244</v>
      </c>
    </row>
    <row r="2818" spans="1:5" s="11" customFormat="1" ht="24" customHeight="1">
      <c r="A2818" s="381">
        <v>91940</v>
      </c>
      <c r="B2818" s="382" t="s">
        <v>4681</v>
      </c>
      <c r="C2818" s="383" t="s">
        <v>297</v>
      </c>
      <c r="D2818" s="384">
        <v>11.07</v>
      </c>
      <c r="E2818" s="383" t="s">
        <v>244</v>
      </c>
    </row>
    <row r="2819" spans="1:5" s="11" customFormat="1" ht="24" customHeight="1">
      <c r="A2819" s="381">
        <v>91941</v>
      </c>
      <c r="B2819" s="382" t="s">
        <v>4682</v>
      </c>
      <c r="C2819" s="383" t="s">
        <v>297</v>
      </c>
      <c r="D2819" s="384">
        <v>7.59</v>
      </c>
      <c r="E2819" s="383" t="s">
        <v>244</v>
      </c>
    </row>
    <row r="2820" spans="1:5" s="11" customFormat="1" ht="24" customHeight="1">
      <c r="A2820" s="381">
        <v>91942</v>
      </c>
      <c r="B2820" s="382" t="s">
        <v>4683</v>
      </c>
      <c r="C2820" s="383" t="s">
        <v>297</v>
      </c>
      <c r="D2820" s="384">
        <v>25.22</v>
      </c>
      <c r="E2820" s="383" t="s">
        <v>244</v>
      </c>
    </row>
    <row r="2821" spans="1:5" s="11" customFormat="1" ht="24" customHeight="1">
      <c r="A2821" s="381">
        <v>91943</v>
      </c>
      <c r="B2821" s="382" t="s">
        <v>4684</v>
      </c>
      <c r="C2821" s="383" t="s">
        <v>297</v>
      </c>
      <c r="D2821" s="384">
        <v>14.54</v>
      </c>
      <c r="E2821" s="383" t="s">
        <v>244</v>
      </c>
    </row>
    <row r="2822" spans="1:5" s="11" customFormat="1" ht="24" customHeight="1">
      <c r="A2822" s="381">
        <v>91944</v>
      </c>
      <c r="B2822" s="382" t="s">
        <v>4685</v>
      </c>
      <c r="C2822" s="383" t="s">
        <v>297</v>
      </c>
      <c r="D2822" s="384">
        <v>10.54</v>
      </c>
      <c r="E2822" s="383" t="s">
        <v>244</v>
      </c>
    </row>
    <row r="2823" spans="1:5" s="11" customFormat="1" ht="24" customHeight="1">
      <c r="A2823" s="381">
        <v>92865</v>
      </c>
      <c r="B2823" s="382" t="s">
        <v>4686</v>
      </c>
      <c r="C2823" s="383" t="s">
        <v>297</v>
      </c>
      <c r="D2823" s="384">
        <v>8.7899999999999991</v>
      </c>
      <c r="E2823" s="383" t="s">
        <v>244</v>
      </c>
    </row>
    <row r="2824" spans="1:5" s="11" customFormat="1" ht="24" customHeight="1">
      <c r="A2824" s="381">
        <v>92866</v>
      </c>
      <c r="B2824" s="382" t="s">
        <v>4687</v>
      </c>
      <c r="C2824" s="383" t="s">
        <v>297</v>
      </c>
      <c r="D2824" s="384">
        <v>6.66</v>
      </c>
      <c r="E2824" s="383" t="s">
        <v>244</v>
      </c>
    </row>
    <row r="2825" spans="1:5" s="11" customFormat="1" ht="24" customHeight="1">
      <c r="A2825" s="381">
        <v>92867</v>
      </c>
      <c r="B2825" s="382" t="s">
        <v>4688</v>
      </c>
      <c r="C2825" s="383" t="s">
        <v>297</v>
      </c>
      <c r="D2825" s="384">
        <v>20.12</v>
      </c>
      <c r="E2825" s="383" t="s">
        <v>244</v>
      </c>
    </row>
    <row r="2826" spans="1:5" s="11" customFormat="1" ht="24" customHeight="1">
      <c r="A2826" s="381">
        <v>92868</v>
      </c>
      <c r="B2826" s="382" t="s">
        <v>4689</v>
      </c>
      <c r="C2826" s="383" t="s">
        <v>297</v>
      </c>
      <c r="D2826" s="384">
        <v>10.84</v>
      </c>
      <c r="E2826" s="383" t="s">
        <v>244</v>
      </c>
    </row>
    <row r="2827" spans="1:5" s="11" customFormat="1" ht="24" customHeight="1">
      <c r="A2827" s="381">
        <v>92869</v>
      </c>
      <c r="B2827" s="382" t="s">
        <v>4690</v>
      </c>
      <c r="C2827" s="383" t="s">
        <v>297</v>
      </c>
      <c r="D2827" s="384">
        <v>7.36</v>
      </c>
      <c r="E2827" s="383" t="s">
        <v>244</v>
      </c>
    </row>
    <row r="2828" spans="1:5" s="11" customFormat="1" ht="24" customHeight="1">
      <c r="A2828" s="381">
        <v>92870</v>
      </c>
      <c r="B2828" s="382" t="s">
        <v>4691</v>
      </c>
      <c r="C2828" s="383" t="s">
        <v>297</v>
      </c>
      <c r="D2828" s="384">
        <v>25.01</v>
      </c>
      <c r="E2828" s="383" t="s">
        <v>244</v>
      </c>
    </row>
    <row r="2829" spans="1:5" s="11" customFormat="1" ht="24" customHeight="1">
      <c r="A2829" s="381">
        <v>92871</v>
      </c>
      <c r="B2829" s="382" t="s">
        <v>4692</v>
      </c>
      <c r="C2829" s="383" t="s">
        <v>297</v>
      </c>
      <c r="D2829" s="384">
        <v>14.33</v>
      </c>
      <c r="E2829" s="383" t="s">
        <v>244</v>
      </c>
    </row>
    <row r="2830" spans="1:5" s="11" customFormat="1" ht="24" customHeight="1">
      <c r="A2830" s="381">
        <v>92872</v>
      </c>
      <c r="B2830" s="382" t="s">
        <v>4693</v>
      </c>
      <c r="C2830" s="383" t="s">
        <v>297</v>
      </c>
      <c r="D2830" s="384">
        <v>10.33</v>
      </c>
      <c r="E2830" s="383" t="s">
        <v>244</v>
      </c>
    </row>
    <row r="2831" spans="1:5" s="11" customFormat="1" ht="24" customHeight="1">
      <c r="A2831" s="381">
        <v>95777</v>
      </c>
      <c r="B2831" s="382" t="s">
        <v>4694</v>
      </c>
      <c r="C2831" s="383" t="s">
        <v>297</v>
      </c>
      <c r="D2831" s="384">
        <v>24.7</v>
      </c>
      <c r="E2831" s="383" t="s">
        <v>244</v>
      </c>
    </row>
    <row r="2832" spans="1:5" s="11" customFormat="1" ht="24" customHeight="1">
      <c r="A2832" s="381">
        <v>95778</v>
      </c>
      <c r="B2832" s="382" t="s">
        <v>4695</v>
      </c>
      <c r="C2832" s="383" t="s">
        <v>297</v>
      </c>
      <c r="D2832" s="384">
        <v>25.46</v>
      </c>
      <c r="E2832" s="383" t="s">
        <v>244</v>
      </c>
    </row>
    <row r="2833" spans="1:5" s="11" customFormat="1" ht="24" customHeight="1">
      <c r="A2833" s="381">
        <v>95779</v>
      </c>
      <c r="B2833" s="382" t="s">
        <v>4696</v>
      </c>
      <c r="C2833" s="383" t="s">
        <v>297</v>
      </c>
      <c r="D2833" s="384">
        <v>22.92</v>
      </c>
      <c r="E2833" s="383" t="s">
        <v>244</v>
      </c>
    </row>
    <row r="2834" spans="1:5" s="11" customFormat="1" ht="24" customHeight="1">
      <c r="A2834" s="381">
        <v>95780</v>
      </c>
      <c r="B2834" s="382" t="s">
        <v>4697</v>
      </c>
      <c r="C2834" s="383" t="s">
        <v>297</v>
      </c>
      <c r="D2834" s="384">
        <v>28.7</v>
      </c>
      <c r="E2834" s="383" t="s">
        <v>244</v>
      </c>
    </row>
    <row r="2835" spans="1:5" s="11" customFormat="1" ht="24" customHeight="1">
      <c r="A2835" s="381">
        <v>95781</v>
      </c>
      <c r="B2835" s="382" t="s">
        <v>4698</v>
      </c>
      <c r="C2835" s="383" t="s">
        <v>297</v>
      </c>
      <c r="D2835" s="384">
        <v>29.26</v>
      </c>
      <c r="E2835" s="383" t="s">
        <v>244</v>
      </c>
    </row>
    <row r="2836" spans="1:5" s="11" customFormat="1" ht="24" customHeight="1">
      <c r="A2836" s="381">
        <v>95782</v>
      </c>
      <c r="B2836" s="382" t="s">
        <v>4699</v>
      </c>
      <c r="C2836" s="383" t="s">
        <v>297</v>
      </c>
      <c r="D2836" s="384">
        <v>30.73</v>
      </c>
      <c r="E2836" s="383" t="s">
        <v>244</v>
      </c>
    </row>
    <row r="2837" spans="1:5" s="11" customFormat="1" ht="24" customHeight="1">
      <c r="A2837" s="381">
        <v>95785</v>
      </c>
      <c r="B2837" s="382" t="s">
        <v>4700</v>
      </c>
      <c r="C2837" s="383" t="s">
        <v>297</v>
      </c>
      <c r="D2837" s="384">
        <v>35.5</v>
      </c>
      <c r="E2837" s="383" t="s">
        <v>244</v>
      </c>
    </row>
    <row r="2838" spans="1:5" s="11" customFormat="1" ht="24" customHeight="1">
      <c r="A2838" s="381">
        <v>95787</v>
      </c>
      <c r="B2838" s="382" t="s">
        <v>4701</v>
      </c>
      <c r="C2838" s="383" t="s">
        <v>297</v>
      </c>
      <c r="D2838" s="384">
        <v>24.42</v>
      </c>
      <c r="E2838" s="383" t="s">
        <v>244</v>
      </c>
    </row>
    <row r="2839" spans="1:5" s="11" customFormat="1" ht="24" customHeight="1">
      <c r="A2839" s="381">
        <v>95789</v>
      </c>
      <c r="B2839" s="382" t="s">
        <v>4702</v>
      </c>
      <c r="C2839" s="383" t="s">
        <v>297</v>
      </c>
      <c r="D2839" s="384">
        <v>31.53</v>
      </c>
      <c r="E2839" s="383" t="s">
        <v>244</v>
      </c>
    </row>
    <row r="2840" spans="1:5" s="11" customFormat="1" ht="24" customHeight="1">
      <c r="A2840" s="381">
        <v>95791</v>
      </c>
      <c r="B2840" s="382" t="s">
        <v>4703</v>
      </c>
      <c r="C2840" s="383" t="s">
        <v>297</v>
      </c>
      <c r="D2840" s="384">
        <v>42.16</v>
      </c>
      <c r="E2840" s="383" t="s">
        <v>244</v>
      </c>
    </row>
    <row r="2841" spans="1:5" s="11" customFormat="1" ht="24" customHeight="1">
      <c r="A2841" s="381">
        <v>95795</v>
      </c>
      <c r="B2841" s="382" t="s">
        <v>4704</v>
      </c>
      <c r="C2841" s="383" t="s">
        <v>297</v>
      </c>
      <c r="D2841" s="384">
        <v>28.18</v>
      </c>
      <c r="E2841" s="383" t="s">
        <v>244</v>
      </c>
    </row>
    <row r="2842" spans="1:5" s="11" customFormat="1" ht="24" customHeight="1">
      <c r="A2842" s="381">
        <v>95796</v>
      </c>
      <c r="B2842" s="382" t="s">
        <v>4705</v>
      </c>
      <c r="C2842" s="383" t="s">
        <v>297</v>
      </c>
      <c r="D2842" s="384">
        <v>37.119999999999997</v>
      </c>
      <c r="E2842" s="383" t="s">
        <v>244</v>
      </c>
    </row>
    <row r="2843" spans="1:5" s="11" customFormat="1" ht="24" customHeight="1">
      <c r="A2843" s="381">
        <v>95797</v>
      </c>
      <c r="B2843" s="382" t="s">
        <v>4706</v>
      </c>
      <c r="C2843" s="383" t="s">
        <v>297</v>
      </c>
      <c r="D2843" s="384">
        <v>48.7</v>
      </c>
      <c r="E2843" s="383" t="s">
        <v>244</v>
      </c>
    </row>
    <row r="2844" spans="1:5" s="11" customFormat="1" ht="24" customHeight="1">
      <c r="A2844" s="381">
        <v>95801</v>
      </c>
      <c r="B2844" s="382" t="s">
        <v>4707</v>
      </c>
      <c r="C2844" s="383" t="s">
        <v>297</v>
      </c>
      <c r="D2844" s="384">
        <v>34.36</v>
      </c>
      <c r="E2844" s="383" t="s">
        <v>244</v>
      </c>
    </row>
    <row r="2845" spans="1:5" s="11" customFormat="1" ht="24" customHeight="1">
      <c r="A2845" s="381">
        <v>95802</v>
      </c>
      <c r="B2845" s="382" t="s">
        <v>4708</v>
      </c>
      <c r="C2845" s="383" t="s">
        <v>297</v>
      </c>
      <c r="D2845" s="384">
        <v>38.619999999999997</v>
      </c>
      <c r="E2845" s="383" t="s">
        <v>244</v>
      </c>
    </row>
    <row r="2846" spans="1:5" s="11" customFormat="1" ht="24" customHeight="1">
      <c r="A2846" s="381">
        <v>95803</v>
      </c>
      <c r="B2846" s="382" t="s">
        <v>4709</v>
      </c>
      <c r="C2846" s="383" t="s">
        <v>297</v>
      </c>
      <c r="D2846" s="384">
        <v>53.37</v>
      </c>
      <c r="E2846" s="383" t="s">
        <v>244</v>
      </c>
    </row>
    <row r="2847" spans="1:5" s="11" customFormat="1" ht="24" customHeight="1">
      <c r="A2847" s="381">
        <v>95804</v>
      </c>
      <c r="B2847" s="382" t="s">
        <v>4710</v>
      </c>
      <c r="C2847" s="383" t="s">
        <v>297</v>
      </c>
      <c r="D2847" s="384">
        <v>18.829999999999998</v>
      </c>
      <c r="E2847" s="383" t="s">
        <v>244</v>
      </c>
    </row>
    <row r="2848" spans="1:5" s="11" customFormat="1" ht="24" customHeight="1">
      <c r="A2848" s="381">
        <v>95805</v>
      </c>
      <c r="B2848" s="382" t="s">
        <v>4711</v>
      </c>
      <c r="C2848" s="383" t="s">
        <v>297</v>
      </c>
      <c r="D2848" s="384">
        <v>18.989999999999998</v>
      </c>
      <c r="E2848" s="383" t="s">
        <v>244</v>
      </c>
    </row>
    <row r="2849" spans="1:5" s="11" customFormat="1" ht="24" customHeight="1">
      <c r="A2849" s="381">
        <v>95806</v>
      </c>
      <c r="B2849" s="382" t="s">
        <v>4712</v>
      </c>
      <c r="C2849" s="383" t="s">
        <v>297</v>
      </c>
      <c r="D2849" s="384">
        <v>19.62</v>
      </c>
      <c r="E2849" s="383" t="s">
        <v>244</v>
      </c>
    </row>
    <row r="2850" spans="1:5" s="11" customFormat="1" ht="24" customHeight="1">
      <c r="A2850" s="381">
        <v>95807</v>
      </c>
      <c r="B2850" s="382" t="s">
        <v>4713</v>
      </c>
      <c r="C2850" s="383" t="s">
        <v>297</v>
      </c>
      <c r="D2850" s="384">
        <v>21.56</v>
      </c>
      <c r="E2850" s="383" t="s">
        <v>244</v>
      </c>
    </row>
    <row r="2851" spans="1:5" s="11" customFormat="1" ht="24" customHeight="1">
      <c r="A2851" s="381">
        <v>95808</v>
      </c>
      <c r="B2851" s="382" t="s">
        <v>4714</v>
      </c>
      <c r="C2851" s="383" t="s">
        <v>297</v>
      </c>
      <c r="D2851" s="384">
        <v>22.04</v>
      </c>
      <c r="E2851" s="383" t="s">
        <v>244</v>
      </c>
    </row>
    <row r="2852" spans="1:5" s="11" customFormat="1" ht="24" customHeight="1">
      <c r="A2852" s="381">
        <v>95809</v>
      </c>
      <c r="B2852" s="382" t="s">
        <v>4715</v>
      </c>
      <c r="C2852" s="383" t="s">
        <v>297</v>
      </c>
      <c r="D2852" s="384">
        <v>24.3</v>
      </c>
      <c r="E2852" s="383" t="s">
        <v>244</v>
      </c>
    </row>
    <row r="2853" spans="1:5" s="11" customFormat="1" ht="24" customHeight="1">
      <c r="A2853" s="381">
        <v>95810</v>
      </c>
      <c r="B2853" s="382" t="s">
        <v>4716</v>
      </c>
      <c r="C2853" s="383" t="s">
        <v>297</v>
      </c>
      <c r="D2853" s="384">
        <v>12.38</v>
      </c>
      <c r="E2853" s="383" t="s">
        <v>244</v>
      </c>
    </row>
    <row r="2854" spans="1:5" s="11" customFormat="1" ht="24" customHeight="1">
      <c r="A2854" s="381">
        <v>95811</v>
      </c>
      <c r="B2854" s="382" t="s">
        <v>4717</v>
      </c>
      <c r="C2854" s="383" t="s">
        <v>297</v>
      </c>
      <c r="D2854" s="384">
        <v>12.87</v>
      </c>
      <c r="E2854" s="383" t="s">
        <v>244</v>
      </c>
    </row>
    <row r="2855" spans="1:5" s="11" customFormat="1" ht="24" customHeight="1">
      <c r="A2855" s="381">
        <v>95812</v>
      </c>
      <c r="B2855" s="382" t="s">
        <v>4718</v>
      </c>
      <c r="C2855" s="383" t="s">
        <v>297</v>
      </c>
      <c r="D2855" s="384">
        <v>15.12</v>
      </c>
      <c r="E2855" s="383" t="s">
        <v>244</v>
      </c>
    </row>
    <row r="2856" spans="1:5" s="11" customFormat="1" ht="24" customHeight="1">
      <c r="A2856" s="381">
        <v>95813</v>
      </c>
      <c r="B2856" s="382" t="s">
        <v>4719</v>
      </c>
      <c r="C2856" s="383" t="s">
        <v>297</v>
      </c>
      <c r="D2856" s="384">
        <v>14.77</v>
      </c>
      <c r="E2856" s="383" t="s">
        <v>244</v>
      </c>
    </row>
    <row r="2857" spans="1:5" s="11" customFormat="1" ht="24" customHeight="1">
      <c r="A2857" s="381">
        <v>95814</v>
      </c>
      <c r="B2857" s="382" t="s">
        <v>4720</v>
      </c>
      <c r="C2857" s="383" t="s">
        <v>297</v>
      </c>
      <c r="D2857" s="384">
        <v>15.49</v>
      </c>
      <c r="E2857" s="383" t="s">
        <v>244</v>
      </c>
    </row>
    <row r="2858" spans="1:5" s="11" customFormat="1" ht="24" customHeight="1">
      <c r="A2858" s="381">
        <v>95815</v>
      </c>
      <c r="B2858" s="382" t="s">
        <v>4721</v>
      </c>
      <c r="C2858" s="383" t="s">
        <v>297</v>
      </c>
      <c r="D2858" s="384">
        <v>19.89</v>
      </c>
      <c r="E2858" s="383" t="s">
        <v>244</v>
      </c>
    </row>
    <row r="2859" spans="1:5" s="11" customFormat="1" ht="24" customHeight="1">
      <c r="A2859" s="381">
        <v>95816</v>
      </c>
      <c r="B2859" s="382" t="s">
        <v>4722</v>
      </c>
      <c r="C2859" s="383" t="s">
        <v>297</v>
      </c>
      <c r="D2859" s="384">
        <v>26.53</v>
      </c>
      <c r="E2859" s="383" t="s">
        <v>244</v>
      </c>
    </row>
    <row r="2860" spans="1:5" s="11" customFormat="1" ht="24" customHeight="1">
      <c r="A2860" s="381">
        <v>95817</v>
      </c>
      <c r="B2860" s="382" t="s">
        <v>4723</v>
      </c>
      <c r="C2860" s="383" t="s">
        <v>297</v>
      </c>
      <c r="D2860" s="384">
        <v>27.11</v>
      </c>
      <c r="E2860" s="383" t="s">
        <v>244</v>
      </c>
    </row>
    <row r="2861" spans="1:5" s="11" customFormat="1" ht="24" customHeight="1">
      <c r="A2861" s="381">
        <v>95818</v>
      </c>
      <c r="B2861" s="382" t="s">
        <v>4724</v>
      </c>
      <c r="C2861" s="383" t="s">
        <v>297</v>
      </c>
      <c r="D2861" s="384">
        <v>33.03</v>
      </c>
      <c r="E2861" s="383" t="s">
        <v>244</v>
      </c>
    </row>
    <row r="2862" spans="1:5" s="11" customFormat="1" ht="24" customHeight="1">
      <c r="A2862" s="381">
        <v>97881</v>
      </c>
      <c r="B2862" s="382" t="s">
        <v>4725</v>
      </c>
      <c r="C2862" s="383" t="s">
        <v>297</v>
      </c>
      <c r="D2862" s="384">
        <v>129.08000000000001</v>
      </c>
      <c r="E2862" s="383" t="s">
        <v>244</v>
      </c>
    </row>
    <row r="2863" spans="1:5" s="11" customFormat="1" ht="24" customHeight="1">
      <c r="A2863" s="381">
        <v>97882</v>
      </c>
      <c r="B2863" s="382" t="s">
        <v>4726</v>
      </c>
      <c r="C2863" s="383" t="s">
        <v>297</v>
      </c>
      <c r="D2863" s="384">
        <v>205.68</v>
      </c>
      <c r="E2863" s="383" t="s">
        <v>244</v>
      </c>
    </row>
    <row r="2864" spans="1:5" s="11" customFormat="1" ht="24" customHeight="1">
      <c r="A2864" s="381">
        <v>97883</v>
      </c>
      <c r="B2864" s="382" t="s">
        <v>4727</v>
      </c>
      <c r="C2864" s="383" t="s">
        <v>297</v>
      </c>
      <c r="D2864" s="384">
        <v>401</v>
      </c>
      <c r="E2864" s="383" t="s">
        <v>244</v>
      </c>
    </row>
    <row r="2865" spans="1:5" s="11" customFormat="1" ht="24" customHeight="1">
      <c r="A2865" s="381">
        <v>97884</v>
      </c>
      <c r="B2865" s="382" t="s">
        <v>4728</v>
      </c>
      <c r="C2865" s="383" t="s">
        <v>297</v>
      </c>
      <c r="D2865" s="384">
        <v>796.19</v>
      </c>
      <c r="E2865" s="383" t="s">
        <v>244</v>
      </c>
    </row>
    <row r="2866" spans="1:5" s="11" customFormat="1" ht="24" customHeight="1">
      <c r="A2866" s="381">
        <v>97885</v>
      </c>
      <c r="B2866" s="382" t="s">
        <v>4729</v>
      </c>
      <c r="C2866" s="383" t="s">
        <v>297</v>
      </c>
      <c r="D2866" s="385">
        <v>1234.3800000000001</v>
      </c>
      <c r="E2866" s="383" t="s">
        <v>244</v>
      </c>
    </row>
    <row r="2867" spans="1:5" s="11" customFormat="1" ht="24" customHeight="1">
      <c r="A2867" s="381">
        <v>97886</v>
      </c>
      <c r="B2867" s="382" t="s">
        <v>4730</v>
      </c>
      <c r="C2867" s="383" t="s">
        <v>297</v>
      </c>
      <c r="D2867" s="384">
        <v>135.96</v>
      </c>
      <c r="E2867" s="383" t="s">
        <v>244</v>
      </c>
    </row>
    <row r="2868" spans="1:5" s="11" customFormat="1" ht="24" customHeight="1">
      <c r="A2868" s="381">
        <v>97887</v>
      </c>
      <c r="B2868" s="382" t="s">
        <v>4731</v>
      </c>
      <c r="C2868" s="383" t="s">
        <v>297</v>
      </c>
      <c r="D2868" s="384">
        <v>214.85</v>
      </c>
      <c r="E2868" s="383" t="s">
        <v>244</v>
      </c>
    </row>
    <row r="2869" spans="1:5" s="11" customFormat="1" ht="24" customHeight="1">
      <c r="A2869" s="381">
        <v>97888</v>
      </c>
      <c r="B2869" s="382" t="s">
        <v>4732</v>
      </c>
      <c r="C2869" s="383" t="s">
        <v>297</v>
      </c>
      <c r="D2869" s="384">
        <v>419.67</v>
      </c>
      <c r="E2869" s="383" t="s">
        <v>244</v>
      </c>
    </row>
    <row r="2870" spans="1:5" s="11" customFormat="1" ht="24" customHeight="1">
      <c r="A2870" s="381">
        <v>97889</v>
      </c>
      <c r="B2870" s="382" t="s">
        <v>4733</v>
      </c>
      <c r="C2870" s="383" t="s">
        <v>297</v>
      </c>
      <c r="D2870" s="384">
        <v>567.98</v>
      </c>
      <c r="E2870" s="383" t="s">
        <v>244</v>
      </c>
    </row>
    <row r="2871" spans="1:5" s="11" customFormat="1" ht="24" customHeight="1">
      <c r="A2871" s="381">
        <v>97890</v>
      </c>
      <c r="B2871" s="382" t="s">
        <v>4734</v>
      </c>
      <c r="C2871" s="383" t="s">
        <v>297</v>
      </c>
      <c r="D2871" s="384">
        <v>659.95</v>
      </c>
      <c r="E2871" s="383" t="s">
        <v>244</v>
      </c>
    </row>
    <row r="2872" spans="1:5" s="11" customFormat="1" ht="24" customHeight="1">
      <c r="A2872" s="381">
        <v>97891</v>
      </c>
      <c r="B2872" s="382" t="s">
        <v>4735</v>
      </c>
      <c r="C2872" s="383" t="s">
        <v>297</v>
      </c>
      <c r="D2872" s="384">
        <v>157.49</v>
      </c>
      <c r="E2872" s="383" t="s">
        <v>244</v>
      </c>
    </row>
    <row r="2873" spans="1:5" s="11" customFormat="1" ht="24" customHeight="1">
      <c r="A2873" s="381">
        <v>97892</v>
      </c>
      <c r="B2873" s="382" t="s">
        <v>4736</v>
      </c>
      <c r="C2873" s="383" t="s">
        <v>297</v>
      </c>
      <c r="D2873" s="384">
        <v>298.44</v>
      </c>
      <c r="E2873" s="383" t="s">
        <v>244</v>
      </c>
    </row>
    <row r="2874" spans="1:5" s="11" customFormat="1" ht="24" customHeight="1">
      <c r="A2874" s="381">
        <v>97893</v>
      </c>
      <c r="B2874" s="382" t="s">
        <v>4737</v>
      </c>
      <c r="C2874" s="383" t="s">
        <v>297</v>
      </c>
      <c r="D2874" s="384">
        <v>413.36</v>
      </c>
      <c r="E2874" s="383" t="s">
        <v>244</v>
      </c>
    </row>
    <row r="2875" spans="1:5" s="11" customFormat="1" ht="24" customHeight="1">
      <c r="A2875" s="381">
        <v>97894</v>
      </c>
      <c r="B2875" s="382" t="s">
        <v>4738</v>
      </c>
      <c r="C2875" s="383" t="s">
        <v>297</v>
      </c>
      <c r="D2875" s="384">
        <v>472.58</v>
      </c>
      <c r="E2875" s="383" t="s">
        <v>244</v>
      </c>
    </row>
    <row r="2876" spans="1:5" s="11" customFormat="1" ht="24" customHeight="1">
      <c r="A2876" s="381">
        <v>93653</v>
      </c>
      <c r="B2876" s="382" t="s">
        <v>4739</v>
      </c>
      <c r="C2876" s="383" t="s">
        <v>297</v>
      </c>
      <c r="D2876" s="384">
        <v>10.28</v>
      </c>
      <c r="E2876" s="383" t="s">
        <v>244</v>
      </c>
    </row>
    <row r="2877" spans="1:5" s="11" customFormat="1" ht="24" customHeight="1">
      <c r="A2877" s="381">
        <v>93654</v>
      </c>
      <c r="B2877" s="382" t="s">
        <v>4740</v>
      </c>
      <c r="C2877" s="383" t="s">
        <v>297</v>
      </c>
      <c r="D2877" s="384">
        <v>10.7</v>
      </c>
      <c r="E2877" s="383" t="s">
        <v>244</v>
      </c>
    </row>
    <row r="2878" spans="1:5" s="11" customFormat="1" ht="24" customHeight="1">
      <c r="A2878" s="381">
        <v>93655</v>
      </c>
      <c r="B2878" s="382" t="s">
        <v>4741</v>
      </c>
      <c r="C2878" s="383" t="s">
        <v>297</v>
      </c>
      <c r="D2878" s="384">
        <v>11.64</v>
      </c>
      <c r="E2878" s="383" t="s">
        <v>244</v>
      </c>
    </row>
    <row r="2879" spans="1:5" s="11" customFormat="1" ht="24" customHeight="1">
      <c r="A2879" s="381">
        <v>93656</v>
      </c>
      <c r="B2879" s="382" t="s">
        <v>4742</v>
      </c>
      <c r="C2879" s="383" t="s">
        <v>297</v>
      </c>
      <c r="D2879" s="384">
        <v>11.64</v>
      </c>
      <c r="E2879" s="383" t="s">
        <v>244</v>
      </c>
    </row>
    <row r="2880" spans="1:5" s="11" customFormat="1" ht="24" customHeight="1">
      <c r="A2880" s="381">
        <v>93657</v>
      </c>
      <c r="B2880" s="382" t="s">
        <v>4743</v>
      </c>
      <c r="C2880" s="383" t="s">
        <v>297</v>
      </c>
      <c r="D2880" s="384">
        <v>12.73</v>
      </c>
      <c r="E2880" s="383" t="s">
        <v>244</v>
      </c>
    </row>
    <row r="2881" spans="1:5" s="11" customFormat="1" ht="24" customHeight="1">
      <c r="A2881" s="381">
        <v>93658</v>
      </c>
      <c r="B2881" s="382" t="s">
        <v>4744</v>
      </c>
      <c r="C2881" s="383" t="s">
        <v>297</v>
      </c>
      <c r="D2881" s="384">
        <v>18.29</v>
      </c>
      <c r="E2881" s="383" t="s">
        <v>244</v>
      </c>
    </row>
    <row r="2882" spans="1:5" s="11" customFormat="1" ht="24" customHeight="1">
      <c r="A2882" s="381">
        <v>93659</v>
      </c>
      <c r="B2882" s="382" t="s">
        <v>4745</v>
      </c>
      <c r="C2882" s="383" t="s">
        <v>297</v>
      </c>
      <c r="D2882" s="384">
        <v>20.440000000000001</v>
      </c>
      <c r="E2882" s="383" t="s">
        <v>244</v>
      </c>
    </row>
    <row r="2883" spans="1:5" s="11" customFormat="1" ht="24" customHeight="1">
      <c r="A2883" s="381">
        <v>93660</v>
      </c>
      <c r="B2883" s="382" t="s">
        <v>4746</v>
      </c>
      <c r="C2883" s="383" t="s">
        <v>297</v>
      </c>
      <c r="D2883" s="384">
        <v>50.84</v>
      </c>
      <c r="E2883" s="383" t="s">
        <v>244</v>
      </c>
    </row>
    <row r="2884" spans="1:5" s="11" customFormat="1" ht="24" customHeight="1">
      <c r="A2884" s="381">
        <v>93661</v>
      </c>
      <c r="B2884" s="382" t="s">
        <v>4747</v>
      </c>
      <c r="C2884" s="383" t="s">
        <v>297</v>
      </c>
      <c r="D2884" s="384">
        <v>51.69</v>
      </c>
      <c r="E2884" s="383" t="s">
        <v>244</v>
      </c>
    </row>
    <row r="2885" spans="1:5" s="11" customFormat="1" ht="24" customHeight="1">
      <c r="A2885" s="381">
        <v>93662</v>
      </c>
      <c r="B2885" s="382" t="s">
        <v>4748</v>
      </c>
      <c r="C2885" s="383" t="s">
        <v>297</v>
      </c>
      <c r="D2885" s="384">
        <v>53.56</v>
      </c>
      <c r="E2885" s="383" t="s">
        <v>244</v>
      </c>
    </row>
    <row r="2886" spans="1:5" s="11" customFormat="1" ht="24" customHeight="1">
      <c r="A2886" s="381">
        <v>93663</v>
      </c>
      <c r="B2886" s="382" t="s">
        <v>4749</v>
      </c>
      <c r="C2886" s="383" t="s">
        <v>297</v>
      </c>
      <c r="D2886" s="384">
        <v>53.56</v>
      </c>
      <c r="E2886" s="383" t="s">
        <v>244</v>
      </c>
    </row>
    <row r="2887" spans="1:5" s="11" customFormat="1" ht="24" customHeight="1">
      <c r="A2887" s="381">
        <v>93664</v>
      </c>
      <c r="B2887" s="382" t="s">
        <v>4750</v>
      </c>
      <c r="C2887" s="383" t="s">
        <v>297</v>
      </c>
      <c r="D2887" s="384">
        <v>55.75</v>
      </c>
      <c r="E2887" s="383" t="s">
        <v>244</v>
      </c>
    </row>
    <row r="2888" spans="1:5" s="11" customFormat="1" ht="24" customHeight="1">
      <c r="A2888" s="381">
        <v>93665</v>
      </c>
      <c r="B2888" s="382" t="s">
        <v>4751</v>
      </c>
      <c r="C2888" s="383" t="s">
        <v>297</v>
      </c>
      <c r="D2888" s="384">
        <v>58.3</v>
      </c>
      <c r="E2888" s="383" t="s">
        <v>244</v>
      </c>
    </row>
    <row r="2889" spans="1:5" s="11" customFormat="1" ht="24" customHeight="1">
      <c r="A2889" s="381">
        <v>93666</v>
      </c>
      <c r="B2889" s="382" t="s">
        <v>4752</v>
      </c>
      <c r="C2889" s="383" t="s">
        <v>297</v>
      </c>
      <c r="D2889" s="384">
        <v>62.61</v>
      </c>
      <c r="E2889" s="383" t="s">
        <v>244</v>
      </c>
    </row>
    <row r="2890" spans="1:5" s="11" customFormat="1" ht="24" customHeight="1">
      <c r="A2890" s="381">
        <v>93667</v>
      </c>
      <c r="B2890" s="382" t="s">
        <v>4753</v>
      </c>
      <c r="C2890" s="383" t="s">
        <v>297</v>
      </c>
      <c r="D2890" s="384">
        <v>63.49</v>
      </c>
      <c r="E2890" s="383" t="s">
        <v>244</v>
      </c>
    </row>
    <row r="2891" spans="1:5" s="11" customFormat="1" ht="24" customHeight="1">
      <c r="A2891" s="381">
        <v>93668</v>
      </c>
      <c r="B2891" s="382" t="s">
        <v>4754</v>
      </c>
      <c r="C2891" s="383" t="s">
        <v>297</v>
      </c>
      <c r="D2891" s="384">
        <v>64.760000000000005</v>
      </c>
      <c r="E2891" s="383" t="s">
        <v>244</v>
      </c>
    </row>
    <row r="2892" spans="1:5" s="11" customFormat="1" ht="24" customHeight="1">
      <c r="A2892" s="381">
        <v>93669</v>
      </c>
      <c r="B2892" s="382" t="s">
        <v>4755</v>
      </c>
      <c r="C2892" s="383" t="s">
        <v>297</v>
      </c>
      <c r="D2892" s="384">
        <v>67.569999999999993</v>
      </c>
      <c r="E2892" s="383" t="s">
        <v>244</v>
      </c>
    </row>
    <row r="2893" spans="1:5" s="11" customFormat="1" ht="24" customHeight="1">
      <c r="A2893" s="381">
        <v>93670</v>
      </c>
      <c r="B2893" s="382" t="s">
        <v>4756</v>
      </c>
      <c r="C2893" s="383" t="s">
        <v>297</v>
      </c>
      <c r="D2893" s="384">
        <v>67.569999999999993</v>
      </c>
      <c r="E2893" s="383" t="s">
        <v>244</v>
      </c>
    </row>
    <row r="2894" spans="1:5" s="11" customFormat="1" ht="24" customHeight="1">
      <c r="A2894" s="381">
        <v>93671</v>
      </c>
      <c r="B2894" s="382" t="s">
        <v>4757</v>
      </c>
      <c r="C2894" s="383" t="s">
        <v>297</v>
      </c>
      <c r="D2894" s="384">
        <v>70.84</v>
      </c>
      <c r="E2894" s="383" t="s">
        <v>244</v>
      </c>
    </row>
    <row r="2895" spans="1:5" s="11" customFormat="1" ht="24" customHeight="1">
      <c r="A2895" s="381">
        <v>93672</v>
      </c>
      <c r="B2895" s="382" t="s">
        <v>4758</v>
      </c>
      <c r="C2895" s="383" t="s">
        <v>297</v>
      </c>
      <c r="D2895" s="384">
        <v>75.75</v>
      </c>
      <c r="E2895" s="383" t="s">
        <v>244</v>
      </c>
    </row>
    <row r="2896" spans="1:5" s="11" customFormat="1" ht="24" customHeight="1">
      <c r="A2896" s="381">
        <v>93673</v>
      </c>
      <c r="B2896" s="382" t="s">
        <v>4759</v>
      </c>
      <c r="C2896" s="383" t="s">
        <v>297</v>
      </c>
      <c r="D2896" s="384">
        <v>82.2</v>
      </c>
      <c r="E2896" s="383" t="s">
        <v>244</v>
      </c>
    </row>
    <row r="2897" spans="1:5" s="11" customFormat="1" ht="24" customHeight="1">
      <c r="A2897" s="381">
        <v>97359</v>
      </c>
      <c r="B2897" s="382" t="s">
        <v>4760</v>
      </c>
      <c r="C2897" s="383" t="s">
        <v>297</v>
      </c>
      <c r="D2897" s="385">
        <v>4011.28</v>
      </c>
      <c r="E2897" s="383" t="s">
        <v>244</v>
      </c>
    </row>
    <row r="2898" spans="1:5" s="11" customFormat="1" ht="24" customHeight="1">
      <c r="A2898" s="381">
        <v>97360</v>
      </c>
      <c r="B2898" s="382" t="s">
        <v>4761</v>
      </c>
      <c r="C2898" s="383" t="s">
        <v>297</v>
      </c>
      <c r="D2898" s="385">
        <v>7765.8</v>
      </c>
      <c r="E2898" s="383" t="s">
        <v>244</v>
      </c>
    </row>
    <row r="2899" spans="1:5" s="11" customFormat="1" ht="24" customHeight="1">
      <c r="A2899" s="381">
        <v>97361</v>
      </c>
      <c r="B2899" s="382" t="s">
        <v>4762</v>
      </c>
      <c r="C2899" s="383" t="s">
        <v>297</v>
      </c>
      <c r="D2899" s="385">
        <v>10354.4</v>
      </c>
      <c r="E2899" s="383" t="s">
        <v>244</v>
      </c>
    </row>
    <row r="2900" spans="1:5" s="11" customFormat="1" ht="24" customHeight="1">
      <c r="A2900" s="381">
        <v>97362</v>
      </c>
      <c r="B2900" s="382" t="s">
        <v>4763</v>
      </c>
      <c r="C2900" s="383" t="s">
        <v>297</v>
      </c>
      <c r="D2900" s="385">
        <v>2101.0100000000002</v>
      </c>
      <c r="E2900" s="383" t="s">
        <v>244</v>
      </c>
    </row>
    <row r="2901" spans="1:5" s="11" customFormat="1" ht="36" customHeight="1">
      <c r="A2901" s="381">
        <v>101875</v>
      </c>
      <c r="B2901" s="382" t="s">
        <v>4764</v>
      </c>
      <c r="C2901" s="383" t="s">
        <v>297</v>
      </c>
      <c r="D2901" s="384">
        <v>443.09</v>
      </c>
      <c r="E2901" s="383" t="s">
        <v>244</v>
      </c>
    </row>
    <row r="2902" spans="1:5" s="11" customFormat="1" ht="24" customHeight="1">
      <c r="A2902" s="381">
        <v>101876</v>
      </c>
      <c r="B2902" s="382" t="s">
        <v>4765</v>
      </c>
      <c r="C2902" s="383" t="s">
        <v>297</v>
      </c>
      <c r="D2902" s="384">
        <v>84.01</v>
      </c>
      <c r="E2902" s="383" t="s">
        <v>244</v>
      </c>
    </row>
    <row r="2903" spans="1:5" s="11" customFormat="1" ht="24" customHeight="1">
      <c r="A2903" s="381">
        <v>101877</v>
      </c>
      <c r="B2903" s="382" t="s">
        <v>4766</v>
      </c>
      <c r="C2903" s="383" t="s">
        <v>297</v>
      </c>
      <c r="D2903" s="384">
        <v>56.44</v>
      </c>
      <c r="E2903" s="383" t="s">
        <v>244</v>
      </c>
    </row>
    <row r="2904" spans="1:5" s="11" customFormat="1" ht="36" customHeight="1">
      <c r="A2904" s="381">
        <v>101878</v>
      </c>
      <c r="B2904" s="382" t="s">
        <v>4767</v>
      </c>
      <c r="C2904" s="383" t="s">
        <v>297</v>
      </c>
      <c r="D2904" s="384">
        <v>596.48</v>
      </c>
      <c r="E2904" s="383" t="s">
        <v>244</v>
      </c>
    </row>
    <row r="2905" spans="1:5" s="11" customFormat="1" ht="36" customHeight="1">
      <c r="A2905" s="381">
        <v>101879</v>
      </c>
      <c r="B2905" s="382" t="s">
        <v>4768</v>
      </c>
      <c r="C2905" s="383" t="s">
        <v>297</v>
      </c>
      <c r="D2905" s="384">
        <v>644.96</v>
      </c>
      <c r="E2905" s="383" t="s">
        <v>244</v>
      </c>
    </row>
    <row r="2906" spans="1:5" s="11" customFormat="1" ht="36" customHeight="1">
      <c r="A2906" s="381">
        <v>101880</v>
      </c>
      <c r="B2906" s="382" t="s">
        <v>4769</v>
      </c>
      <c r="C2906" s="383" t="s">
        <v>297</v>
      </c>
      <c r="D2906" s="384">
        <v>741.93</v>
      </c>
      <c r="E2906" s="383" t="s">
        <v>244</v>
      </c>
    </row>
    <row r="2907" spans="1:5" s="11" customFormat="1" ht="36" customHeight="1">
      <c r="A2907" s="381">
        <v>101881</v>
      </c>
      <c r="B2907" s="382" t="s">
        <v>4770</v>
      </c>
      <c r="C2907" s="383" t="s">
        <v>297</v>
      </c>
      <c r="D2907" s="385">
        <v>1073.26</v>
      </c>
      <c r="E2907" s="383" t="s">
        <v>244</v>
      </c>
    </row>
    <row r="2908" spans="1:5" s="11" customFormat="1" ht="36" customHeight="1">
      <c r="A2908" s="381">
        <v>101882</v>
      </c>
      <c r="B2908" s="382" t="s">
        <v>4771</v>
      </c>
      <c r="C2908" s="383" t="s">
        <v>297</v>
      </c>
      <c r="D2908" s="385">
        <v>1530.02</v>
      </c>
      <c r="E2908" s="383" t="s">
        <v>244</v>
      </c>
    </row>
    <row r="2909" spans="1:5" s="11" customFormat="1" ht="36" customHeight="1">
      <c r="A2909" s="381">
        <v>101883</v>
      </c>
      <c r="B2909" s="382" t="s">
        <v>4772</v>
      </c>
      <c r="C2909" s="383" t="s">
        <v>297</v>
      </c>
      <c r="D2909" s="384">
        <v>614.39</v>
      </c>
      <c r="E2909" s="383" t="s">
        <v>244</v>
      </c>
    </row>
    <row r="2910" spans="1:5" s="11" customFormat="1" ht="24" customHeight="1">
      <c r="A2910" s="381">
        <v>101890</v>
      </c>
      <c r="B2910" s="382" t="s">
        <v>4773</v>
      </c>
      <c r="C2910" s="383" t="s">
        <v>297</v>
      </c>
      <c r="D2910" s="384">
        <v>14.04</v>
      </c>
      <c r="E2910" s="383" t="s">
        <v>244</v>
      </c>
    </row>
    <row r="2911" spans="1:5" s="11" customFormat="1" ht="24" customHeight="1">
      <c r="A2911" s="381">
        <v>101891</v>
      </c>
      <c r="B2911" s="382" t="s">
        <v>4774</v>
      </c>
      <c r="C2911" s="383" t="s">
        <v>297</v>
      </c>
      <c r="D2911" s="384">
        <v>23.88</v>
      </c>
      <c r="E2911" s="383" t="s">
        <v>244</v>
      </c>
    </row>
    <row r="2912" spans="1:5" s="11" customFormat="1" ht="24" customHeight="1">
      <c r="A2912" s="381">
        <v>101892</v>
      </c>
      <c r="B2912" s="382" t="s">
        <v>4775</v>
      </c>
      <c r="C2912" s="383" t="s">
        <v>297</v>
      </c>
      <c r="D2912" s="384">
        <v>63.6</v>
      </c>
      <c r="E2912" s="383" t="s">
        <v>244</v>
      </c>
    </row>
    <row r="2913" spans="1:5" s="11" customFormat="1" ht="24" customHeight="1">
      <c r="A2913" s="381">
        <v>101893</v>
      </c>
      <c r="B2913" s="382" t="s">
        <v>4776</v>
      </c>
      <c r="C2913" s="383" t="s">
        <v>297</v>
      </c>
      <c r="D2913" s="384">
        <v>81.12</v>
      </c>
      <c r="E2913" s="383" t="s">
        <v>244</v>
      </c>
    </row>
    <row r="2914" spans="1:5" s="11" customFormat="1" ht="24" customHeight="1">
      <c r="A2914" s="381">
        <v>101894</v>
      </c>
      <c r="B2914" s="382" t="s">
        <v>4777</v>
      </c>
      <c r="C2914" s="383" t="s">
        <v>297</v>
      </c>
      <c r="D2914" s="384">
        <v>134.16999999999999</v>
      </c>
      <c r="E2914" s="383" t="s">
        <v>244</v>
      </c>
    </row>
    <row r="2915" spans="1:5" s="11" customFormat="1" ht="24" customHeight="1">
      <c r="A2915" s="381">
        <v>101895</v>
      </c>
      <c r="B2915" s="382" t="s">
        <v>4778</v>
      </c>
      <c r="C2915" s="383" t="s">
        <v>297</v>
      </c>
      <c r="D2915" s="384">
        <v>371.7</v>
      </c>
      <c r="E2915" s="383" t="s">
        <v>244</v>
      </c>
    </row>
    <row r="2916" spans="1:5" s="11" customFormat="1" ht="24" customHeight="1">
      <c r="A2916" s="381">
        <v>101896</v>
      </c>
      <c r="B2916" s="382" t="s">
        <v>4779</v>
      </c>
      <c r="C2916" s="383" t="s">
        <v>297</v>
      </c>
      <c r="D2916" s="384">
        <v>564.14</v>
      </c>
      <c r="E2916" s="383" t="s">
        <v>244</v>
      </c>
    </row>
    <row r="2917" spans="1:5" s="11" customFormat="1" ht="24" customHeight="1">
      <c r="A2917" s="381">
        <v>101897</v>
      </c>
      <c r="B2917" s="382" t="s">
        <v>4780</v>
      </c>
      <c r="C2917" s="383" t="s">
        <v>297</v>
      </c>
      <c r="D2917" s="384">
        <v>907.71</v>
      </c>
      <c r="E2917" s="383" t="s">
        <v>244</v>
      </c>
    </row>
    <row r="2918" spans="1:5" s="11" customFormat="1" ht="24" customHeight="1">
      <c r="A2918" s="381">
        <v>101898</v>
      </c>
      <c r="B2918" s="382" t="s">
        <v>4781</v>
      </c>
      <c r="C2918" s="383" t="s">
        <v>297</v>
      </c>
      <c r="D2918" s="385">
        <v>1217.0899999999999</v>
      </c>
      <c r="E2918" s="383" t="s">
        <v>244</v>
      </c>
    </row>
    <row r="2919" spans="1:5" s="11" customFormat="1" ht="24" customHeight="1">
      <c r="A2919" s="381">
        <v>101899</v>
      </c>
      <c r="B2919" s="382" t="s">
        <v>4782</v>
      </c>
      <c r="C2919" s="383" t="s">
        <v>297</v>
      </c>
      <c r="D2919" s="385">
        <v>1952.98</v>
      </c>
      <c r="E2919" s="383" t="s">
        <v>244</v>
      </c>
    </row>
    <row r="2920" spans="1:5" s="11" customFormat="1" ht="24" customHeight="1">
      <c r="A2920" s="381">
        <v>101900</v>
      </c>
      <c r="B2920" s="382" t="s">
        <v>4783</v>
      </c>
      <c r="C2920" s="383" t="s">
        <v>297</v>
      </c>
      <c r="D2920" s="385">
        <v>4084.46</v>
      </c>
      <c r="E2920" s="383" t="s">
        <v>244</v>
      </c>
    </row>
    <row r="2921" spans="1:5" s="11" customFormat="1" ht="12" customHeight="1">
      <c r="A2921" s="381">
        <v>101901</v>
      </c>
      <c r="B2921" s="382" t="s">
        <v>4784</v>
      </c>
      <c r="C2921" s="383" t="s">
        <v>297</v>
      </c>
      <c r="D2921" s="384">
        <v>137.57</v>
      </c>
      <c r="E2921" s="383" t="s">
        <v>244</v>
      </c>
    </row>
    <row r="2922" spans="1:5" s="11" customFormat="1" ht="12" customHeight="1">
      <c r="A2922" s="381">
        <v>101902</v>
      </c>
      <c r="B2922" s="382" t="s">
        <v>4785</v>
      </c>
      <c r="C2922" s="383" t="s">
        <v>297</v>
      </c>
      <c r="D2922" s="384">
        <v>169.72</v>
      </c>
      <c r="E2922" s="383" t="s">
        <v>244</v>
      </c>
    </row>
    <row r="2923" spans="1:5" s="11" customFormat="1" ht="12" customHeight="1">
      <c r="A2923" s="381">
        <v>101903</v>
      </c>
      <c r="B2923" s="382" t="s">
        <v>4786</v>
      </c>
      <c r="C2923" s="383" t="s">
        <v>297</v>
      </c>
      <c r="D2923" s="384">
        <v>353.94</v>
      </c>
      <c r="E2923" s="383" t="s">
        <v>244</v>
      </c>
    </row>
    <row r="2924" spans="1:5" s="11" customFormat="1" ht="12" customHeight="1">
      <c r="A2924" s="381">
        <v>101904</v>
      </c>
      <c r="B2924" s="382" t="s">
        <v>4787</v>
      </c>
      <c r="C2924" s="383" t="s">
        <v>297</v>
      </c>
      <c r="D2924" s="385">
        <v>1309.5999999999999</v>
      </c>
      <c r="E2924" s="383" t="s">
        <v>244</v>
      </c>
    </row>
    <row r="2925" spans="1:5" s="11" customFormat="1" ht="24" customHeight="1">
      <c r="A2925" s="381">
        <v>101938</v>
      </c>
      <c r="B2925" s="382" t="s">
        <v>4788</v>
      </c>
      <c r="C2925" s="383" t="s">
        <v>297</v>
      </c>
      <c r="D2925" s="384">
        <v>113.24</v>
      </c>
      <c r="E2925" s="383" t="s">
        <v>244</v>
      </c>
    </row>
    <row r="2926" spans="1:5" s="11" customFormat="1" ht="24" customHeight="1">
      <c r="A2926" s="381">
        <v>101946</v>
      </c>
      <c r="B2926" s="382" t="s">
        <v>4789</v>
      </c>
      <c r="C2926" s="383" t="s">
        <v>297</v>
      </c>
      <c r="D2926" s="384">
        <v>147.51</v>
      </c>
      <c r="E2926" s="383" t="s">
        <v>244</v>
      </c>
    </row>
    <row r="2927" spans="1:5" s="11" customFormat="1" ht="24" customHeight="1">
      <c r="A2927" s="381">
        <v>91945</v>
      </c>
      <c r="B2927" s="382" t="s">
        <v>4790</v>
      </c>
      <c r="C2927" s="383" t="s">
        <v>297</v>
      </c>
      <c r="D2927" s="384">
        <v>8.4700000000000006</v>
      </c>
      <c r="E2927" s="383" t="s">
        <v>244</v>
      </c>
    </row>
    <row r="2928" spans="1:5" s="11" customFormat="1" ht="24" customHeight="1">
      <c r="A2928" s="381">
        <v>91946</v>
      </c>
      <c r="B2928" s="382" t="s">
        <v>1172</v>
      </c>
      <c r="C2928" s="383" t="s">
        <v>297</v>
      </c>
      <c r="D2928" s="384">
        <v>7.36</v>
      </c>
      <c r="E2928" s="383" t="s">
        <v>244</v>
      </c>
    </row>
    <row r="2929" spans="1:5" s="11" customFormat="1" ht="24" customHeight="1">
      <c r="A2929" s="381">
        <v>91947</v>
      </c>
      <c r="B2929" s="382" t="s">
        <v>4791</v>
      </c>
      <c r="C2929" s="383" t="s">
        <v>297</v>
      </c>
      <c r="D2929" s="384">
        <v>6.67</v>
      </c>
      <c r="E2929" s="383" t="s">
        <v>244</v>
      </c>
    </row>
    <row r="2930" spans="1:5" s="11" customFormat="1" ht="24" customHeight="1">
      <c r="A2930" s="381">
        <v>91949</v>
      </c>
      <c r="B2930" s="382" t="s">
        <v>4792</v>
      </c>
      <c r="C2930" s="383" t="s">
        <v>297</v>
      </c>
      <c r="D2930" s="384">
        <v>13.59</v>
      </c>
      <c r="E2930" s="383" t="s">
        <v>244</v>
      </c>
    </row>
    <row r="2931" spans="1:5" s="11" customFormat="1" ht="24" customHeight="1">
      <c r="A2931" s="381">
        <v>91950</v>
      </c>
      <c r="B2931" s="382" t="s">
        <v>4793</v>
      </c>
      <c r="C2931" s="383" t="s">
        <v>297</v>
      </c>
      <c r="D2931" s="384">
        <v>12.25</v>
      </c>
      <c r="E2931" s="383" t="s">
        <v>244</v>
      </c>
    </row>
    <row r="2932" spans="1:5" s="11" customFormat="1" ht="24" customHeight="1">
      <c r="A2932" s="381">
        <v>91951</v>
      </c>
      <c r="B2932" s="382" t="s">
        <v>4794</v>
      </c>
      <c r="C2932" s="383" t="s">
        <v>297</v>
      </c>
      <c r="D2932" s="384">
        <v>11.45</v>
      </c>
      <c r="E2932" s="383" t="s">
        <v>244</v>
      </c>
    </row>
    <row r="2933" spans="1:5" s="11" customFormat="1" ht="24" customHeight="1">
      <c r="A2933" s="381">
        <v>91952</v>
      </c>
      <c r="B2933" s="382" t="s">
        <v>1173</v>
      </c>
      <c r="C2933" s="383" t="s">
        <v>297</v>
      </c>
      <c r="D2933" s="384">
        <v>15.43</v>
      </c>
      <c r="E2933" s="383" t="s">
        <v>244</v>
      </c>
    </row>
    <row r="2934" spans="1:5" s="11" customFormat="1" ht="24" customHeight="1">
      <c r="A2934" s="381">
        <v>91953</v>
      </c>
      <c r="B2934" s="382" t="s">
        <v>4795</v>
      </c>
      <c r="C2934" s="383" t="s">
        <v>297</v>
      </c>
      <c r="D2934" s="384">
        <v>22.79</v>
      </c>
      <c r="E2934" s="383" t="s">
        <v>244</v>
      </c>
    </row>
    <row r="2935" spans="1:5" s="11" customFormat="1" ht="24" customHeight="1">
      <c r="A2935" s="381">
        <v>91954</v>
      </c>
      <c r="B2935" s="382" t="s">
        <v>1175</v>
      </c>
      <c r="C2935" s="383" t="s">
        <v>297</v>
      </c>
      <c r="D2935" s="384">
        <v>20.61</v>
      </c>
      <c r="E2935" s="383" t="s">
        <v>244</v>
      </c>
    </row>
    <row r="2936" spans="1:5" s="11" customFormat="1" ht="24" customHeight="1">
      <c r="A2936" s="381">
        <v>91955</v>
      </c>
      <c r="B2936" s="382" t="s">
        <v>4796</v>
      </c>
      <c r="C2936" s="383" t="s">
        <v>297</v>
      </c>
      <c r="D2936" s="384">
        <v>27.97</v>
      </c>
      <c r="E2936" s="383" t="s">
        <v>244</v>
      </c>
    </row>
    <row r="2937" spans="1:5" s="11" customFormat="1" ht="24" customHeight="1">
      <c r="A2937" s="381">
        <v>91956</v>
      </c>
      <c r="B2937" s="382" t="s">
        <v>1177</v>
      </c>
      <c r="C2937" s="383" t="s">
        <v>297</v>
      </c>
      <c r="D2937" s="384">
        <v>33.97</v>
      </c>
      <c r="E2937" s="383" t="s">
        <v>244</v>
      </c>
    </row>
    <row r="2938" spans="1:5" s="11" customFormat="1" ht="24" customHeight="1">
      <c r="A2938" s="381">
        <v>91957</v>
      </c>
      <c r="B2938" s="382" t="s">
        <v>4797</v>
      </c>
      <c r="C2938" s="383" t="s">
        <v>297</v>
      </c>
      <c r="D2938" s="384">
        <v>41.33</v>
      </c>
      <c r="E2938" s="383" t="s">
        <v>244</v>
      </c>
    </row>
    <row r="2939" spans="1:5" s="11" customFormat="1" ht="24" customHeight="1">
      <c r="A2939" s="381">
        <v>91958</v>
      </c>
      <c r="B2939" s="382" t="s">
        <v>1179</v>
      </c>
      <c r="C2939" s="383" t="s">
        <v>297</v>
      </c>
      <c r="D2939" s="384">
        <v>28.82</v>
      </c>
      <c r="E2939" s="383" t="s">
        <v>244</v>
      </c>
    </row>
    <row r="2940" spans="1:5" s="11" customFormat="1" ht="24" customHeight="1">
      <c r="A2940" s="381">
        <v>91959</v>
      </c>
      <c r="B2940" s="382" t="s">
        <v>4798</v>
      </c>
      <c r="C2940" s="383" t="s">
        <v>297</v>
      </c>
      <c r="D2940" s="384">
        <v>36.18</v>
      </c>
      <c r="E2940" s="383" t="s">
        <v>244</v>
      </c>
    </row>
    <row r="2941" spans="1:5" s="11" customFormat="1" ht="24" customHeight="1">
      <c r="A2941" s="381">
        <v>91960</v>
      </c>
      <c r="B2941" s="382" t="s">
        <v>1181</v>
      </c>
      <c r="C2941" s="383" t="s">
        <v>297</v>
      </c>
      <c r="D2941" s="384">
        <v>39.15</v>
      </c>
      <c r="E2941" s="383" t="s">
        <v>244</v>
      </c>
    </row>
    <row r="2942" spans="1:5" s="11" customFormat="1" ht="24" customHeight="1">
      <c r="A2942" s="381">
        <v>91961</v>
      </c>
      <c r="B2942" s="382" t="s">
        <v>4799</v>
      </c>
      <c r="C2942" s="383" t="s">
        <v>297</v>
      </c>
      <c r="D2942" s="384">
        <v>46.51</v>
      </c>
      <c r="E2942" s="383" t="s">
        <v>244</v>
      </c>
    </row>
    <row r="2943" spans="1:5" s="11" customFormat="1" ht="24" customHeight="1">
      <c r="A2943" s="381">
        <v>91962</v>
      </c>
      <c r="B2943" s="382" t="s">
        <v>4800</v>
      </c>
      <c r="C2943" s="383" t="s">
        <v>297</v>
      </c>
      <c r="D2943" s="384">
        <v>52.54</v>
      </c>
      <c r="E2943" s="383" t="s">
        <v>244</v>
      </c>
    </row>
    <row r="2944" spans="1:5" s="11" customFormat="1" ht="24" customHeight="1">
      <c r="A2944" s="381">
        <v>91963</v>
      </c>
      <c r="B2944" s="382" t="s">
        <v>4801</v>
      </c>
      <c r="C2944" s="383" t="s">
        <v>297</v>
      </c>
      <c r="D2944" s="384">
        <v>59.9</v>
      </c>
      <c r="E2944" s="383" t="s">
        <v>244</v>
      </c>
    </row>
    <row r="2945" spans="1:5" s="11" customFormat="1" ht="24" customHeight="1">
      <c r="A2945" s="381">
        <v>91964</v>
      </c>
      <c r="B2945" s="382" t="s">
        <v>4802</v>
      </c>
      <c r="C2945" s="383" t="s">
        <v>297</v>
      </c>
      <c r="D2945" s="384">
        <v>47.37</v>
      </c>
      <c r="E2945" s="383" t="s">
        <v>244</v>
      </c>
    </row>
    <row r="2946" spans="1:5" s="11" customFormat="1" ht="24" customHeight="1">
      <c r="A2946" s="381">
        <v>91965</v>
      </c>
      <c r="B2946" s="382" t="s">
        <v>4803</v>
      </c>
      <c r="C2946" s="383" t="s">
        <v>297</v>
      </c>
      <c r="D2946" s="384">
        <v>54.73</v>
      </c>
      <c r="E2946" s="383" t="s">
        <v>244</v>
      </c>
    </row>
    <row r="2947" spans="1:5" s="11" customFormat="1" ht="24" customHeight="1">
      <c r="A2947" s="381">
        <v>91966</v>
      </c>
      <c r="B2947" s="382" t="s">
        <v>4804</v>
      </c>
      <c r="C2947" s="383" t="s">
        <v>297</v>
      </c>
      <c r="D2947" s="384">
        <v>42.21</v>
      </c>
      <c r="E2947" s="383" t="s">
        <v>244</v>
      </c>
    </row>
    <row r="2948" spans="1:5" s="11" customFormat="1" ht="24" customHeight="1">
      <c r="A2948" s="381">
        <v>91967</v>
      </c>
      <c r="B2948" s="382" t="s">
        <v>4805</v>
      </c>
      <c r="C2948" s="383" t="s">
        <v>297</v>
      </c>
      <c r="D2948" s="384">
        <v>49.57</v>
      </c>
      <c r="E2948" s="383" t="s">
        <v>244</v>
      </c>
    </row>
    <row r="2949" spans="1:5" s="11" customFormat="1" ht="24" customHeight="1">
      <c r="A2949" s="381">
        <v>91968</v>
      </c>
      <c r="B2949" s="382" t="s">
        <v>4806</v>
      </c>
      <c r="C2949" s="383" t="s">
        <v>297</v>
      </c>
      <c r="D2949" s="384">
        <v>57.7</v>
      </c>
      <c r="E2949" s="383" t="s">
        <v>244</v>
      </c>
    </row>
    <row r="2950" spans="1:5" s="11" customFormat="1" ht="24" customHeight="1">
      <c r="A2950" s="381">
        <v>91969</v>
      </c>
      <c r="B2950" s="382" t="s">
        <v>4807</v>
      </c>
      <c r="C2950" s="383" t="s">
        <v>297</v>
      </c>
      <c r="D2950" s="384">
        <v>65.06</v>
      </c>
      <c r="E2950" s="383" t="s">
        <v>244</v>
      </c>
    </row>
    <row r="2951" spans="1:5" s="11" customFormat="1" ht="24" customHeight="1">
      <c r="A2951" s="381">
        <v>91970</v>
      </c>
      <c r="B2951" s="382" t="s">
        <v>4808</v>
      </c>
      <c r="C2951" s="383" t="s">
        <v>297</v>
      </c>
      <c r="D2951" s="384">
        <v>60.99</v>
      </c>
      <c r="E2951" s="383" t="s">
        <v>244</v>
      </c>
    </row>
    <row r="2952" spans="1:5" s="11" customFormat="1" ht="24" customHeight="1">
      <c r="A2952" s="381">
        <v>91971</v>
      </c>
      <c r="B2952" s="382" t="s">
        <v>4809</v>
      </c>
      <c r="C2952" s="383" t="s">
        <v>297</v>
      </c>
      <c r="D2952" s="384">
        <v>73.239999999999995</v>
      </c>
      <c r="E2952" s="383" t="s">
        <v>244</v>
      </c>
    </row>
    <row r="2953" spans="1:5" s="11" customFormat="1" ht="24" customHeight="1">
      <c r="A2953" s="381">
        <v>91972</v>
      </c>
      <c r="B2953" s="382" t="s">
        <v>4810</v>
      </c>
      <c r="C2953" s="383" t="s">
        <v>297</v>
      </c>
      <c r="D2953" s="384">
        <v>66.17</v>
      </c>
      <c r="E2953" s="383" t="s">
        <v>244</v>
      </c>
    </row>
    <row r="2954" spans="1:5" s="11" customFormat="1" ht="24" customHeight="1">
      <c r="A2954" s="381">
        <v>91973</v>
      </c>
      <c r="B2954" s="382" t="s">
        <v>4811</v>
      </c>
      <c r="C2954" s="383" t="s">
        <v>297</v>
      </c>
      <c r="D2954" s="384">
        <v>78.42</v>
      </c>
      <c r="E2954" s="383" t="s">
        <v>244</v>
      </c>
    </row>
    <row r="2955" spans="1:5" s="11" customFormat="1" ht="24" customHeight="1">
      <c r="A2955" s="381">
        <v>91974</v>
      </c>
      <c r="B2955" s="382" t="s">
        <v>4812</v>
      </c>
      <c r="C2955" s="383" t="s">
        <v>297</v>
      </c>
      <c r="D2955" s="384">
        <v>55.8</v>
      </c>
      <c r="E2955" s="383" t="s">
        <v>244</v>
      </c>
    </row>
    <row r="2956" spans="1:5" s="11" customFormat="1" ht="24" customHeight="1">
      <c r="A2956" s="381">
        <v>91975</v>
      </c>
      <c r="B2956" s="382" t="s">
        <v>4813</v>
      </c>
      <c r="C2956" s="383" t="s">
        <v>297</v>
      </c>
      <c r="D2956" s="384">
        <v>68.05</v>
      </c>
      <c r="E2956" s="383" t="s">
        <v>244</v>
      </c>
    </row>
    <row r="2957" spans="1:5" s="11" customFormat="1" ht="24" customHeight="1">
      <c r="A2957" s="381">
        <v>91976</v>
      </c>
      <c r="B2957" s="382" t="s">
        <v>4814</v>
      </c>
      <c r="C2957" s="383" t="s">
        <v>297</v>
      </c>
      <c r="D2957" s="384">
        <v>82.66</v>
      </c>
      <c r="E2957" s="383" t="s">
        <v>244</v>
      </c>
    </row>
    <row r="2958" spans="1:5" s="11" customFormat="1" ht="24" customHeight="1">
      <c r="A2958" s="381">
        <v>91977</v>
      </c>
      <c r="B2958" s="382" t="s">
        <v>4815</v>
      </c>
      <c r="C2958" s="383" t="s">
        <v>297</v>
      </c>
      <c r="D2958" s="384">
        <v>94.91</v>
      </c>
      <c r="E2958" s="383" t="s">
        <v>244</v>
      </c>
    </row>
    <row r="2959" spans="1:5" s="11" customFormat="1" ht="24" customHeight="1">
      <c r="A2959" s="381">
        <v>91978</v>
      </c>
      <c r="B2959" s="382" t="s">
        <v>4816</v>
      </c>
      <c r="C2959" s="383" t="s">
        <v>297</v>
      </c>
      <c r="D2959" s="384">
        <v>34.770000000000003</v>
      </c>
      <c r="E2959" s="383" t="s">
        <v>244</v>
      </c>
    </row>
    <row r="2960" spans="1:5" s="11" customFormat="1" ht="24" customHeight="1">
      <c r="A2960" s="381">
        <v>91979</v>
      </c>
      <c r="B2960" s="382" t="s">
        <v>4817</v>
      </c>
      <c r="C2960" s="383" t="s">
        <v>297</v>
      </c>
      <c r="D2960" s="384">
        <v>42.13</v>
      </c>
      <c r="E2960" s="383" t="s">
        <v>244</v>
      </c>
    </row>
    <row r="2961" spans="1:5" s="11" customFormat="1" ht="24" customHeight="1">
      <c r="A2961" s="381">
        <v>91980</v>
      </c>
      <c r="B2961" s="382" t="s">
        <v>4818</v>
      </c>
      <c r="C2961" s="383" t="s">
        <v>297</v>
      </c>
      <c r="D2961" s="384">
        <v>33.409999999999997</v>
      </c>
      <c r="E2961" s="383" t="s">
        <v>244</v>
      </c>
    </row>
    <row r="2962" spans="1:5" s="11" customFormat="1" ht="24" customHeight="1">
      <c r="A2962" s="381">
        <v>91981</v>
      </c>
      <c r="B2962" s="382" t="s">
        <v>4819</v>
      </c>
      <c r="C2962" s="383" t="s">
        <v>297</v>
      </c>
      <c r="D2962" s="384">
        <v>40.770000000000003</v>
      </c>
      <c r="E2962" s="383" t="s">
        <v>244</v>
      </c>
    </row>
    <row r="2963" spans="1:5" s="11" customFormat="1" ht="24" customHeight="1">
      <c r="A2963" s="381">
        <v>91982</v>
      </c>
      <c r="B2963" s="382" t="s">
        <v>4820</v>
      </c>
      <c r="C2963" s="383" t="s">
        <v>297</v>
      </c>
      <c r="D2963" s="384">
        <v>94.07</v>
      </c>
      <c r="E2963" s="383" t="s">
        <v>244</v>
      </c>
    </row>
    <row r="2964" spans="1:5" s="11" customFormat="1" ht="24" customHeight="1">
      <c r="A2964" s="381">
        <v>91983</v>
      </c>
      <c r="B2964" s="382" t="s">
        <v>4821</v>
      </c>
      <c r="C2964" s="383" t="s">
        <v>297</v>
      </c>
      <c r="D2964" s="384">
        <v>101.43</v>
      </c>
      <c r="E2964" s="383" t="s">
        <v>244</v>
      </c>
    </row>
    <row r="2965" spans="1:5" s="11" customFormat="1" ht="24" customHeight="1">
      <c r="A2965" s="381">
        <v>91984</v>
      </c>
      <c r="B2965" s="382" t="s">
        <v>4822</v>
      </c>
      <c r="C2965" s="383" t="s">
        <v>297</v>
      </c>
      <c r="D2965" s="384">
        <v>14.17</v>
      </c>
      <c r="E2965" s="383" t="s">
        <v>244</v>
      </c>
    </row>
    <row r="2966" spans="1:5" s="11" customFormat="1" ht="24" customHeight="1">
      <c r="A2966" s="381">
        <v>91985</v>
      </c>
      <c r="B2966" s="382" t="s">
        <v>4823</v>
      </c>
      <c r="C2966" s="383" t="s">
        <v>297</v>
      </c>
      <c r="D2966" s="384">
        <v>21.53</v>
      </c>
      <c r="E2966" s="383" t="s">
        <v>244</v>
      </c>
    </row>
    <row r="2967" spans="1:5" s="11" customFormat="1" ht="24" customHeight="1">
      <c r="A2967" s="381">
        <v>91986</v>
      </c>
      <c r="B2967" s="382" t="s">
        <v>4824</v>
      </c>
      <c r="C2967" s="383" t="s">
        <v>297</v>
      </c>
      <c r="D2967" s="384">
        <v>32.770000000000003</v>
      </c>
      <c r="E2967" s="383" t="s">
        <v>244</v>
      </c>
    </row>
    <row r="2968" spans="1:5" s="11" customFormat="1" ht="24" customHeight="1">
      <c r="A2968" s="381">
        <v>91987</v>
      </c>
      <c r="B2968" s="382" t="s">
        <v>4825</v>
      </c>
      <c r="C2968" s="383" t="s">
        <v>297</v>
      </c>
      <c r="D2968" s="384">
        <v>40.130000000000003</v>
      </c>
      <c r="E2968" s="383" t="s">
        <v>244</v>
      </c>
    </row>
    <row r="2969" spans="1:5" s="11" customFormat="1" ht="24" customHeight="1">
      <c r="A2969" s="381">
        <v>91988</v>
      </c>
      <c r="B2969" s="382" t="s">
        <v>4826</v>
      </c>
      <c r="C2969" s="383" t="s">
        <v>297</v>
      </c>
      <c r="D2969" s="384">
        <v>18.739999999999998</v>
      </c>
      <c r="E2969" s="383" t="s">
        <v>244</v>
      </c>
    </row>
    <row r="2970" spans="1:5" s="11" customFormat="1" ht="24" customHeight="1">
      <c r="A2970" s="381">
        <v>91989</v>
      </c>
      <c r="B2970" s="382" t="s">
        <v>4827</v>
      </c>
      <c r="C2970" s="383" t="s">
        <v>297</v>
      </c>
      <c r="D2970" s="384">
        <v>26.1</v>
      </c>
      <c r="E2970" s="383" t="s">
        <v>244</v>
      </c>
    </row>
    <row r="2971" spans="1:5" s="11" customFormat="1" ht="24" customHeight="1">
      <c r="A2971" s="381">
        <v>91990</v>
      </c>
      <c r="B2971" s="382" t="s">
        <v>1182</v>
      </c>
      <c r="C2971" s="383" t="s">
        <v>297</v>
      </c>
      <c r="D2971" s="384">
        <v>25.74</v>
      </c>
      <c r="E2971" s="383" t="s">
        <v>244</v>
      </c>
    </row>
    <row r="2972" spans="1:5" s="11" customFormat="1" ht="24" customHeight="1">
      <c r="A2972" s="381">
        <v>91991</v>
      </c>
      <c r="B2972" s="382" t="s">
        <v>1183</v>
      </c>
      <c r="C2972" s="383" t="s">
        <v>297</v>
      </c>
      <c r="D2972" s="384">
        <v>28.21</v>
      </c>
      <c r="E2972" s="383" t="s">
        <v>244</v>
      </c>
    </row>
    <row r="2973" spans="1:5" s="11" customFormat="1" ht="24" customHeight="1">
      <c r="A2973" s="381">
        <v>91992</v>
      </c>
      <c r="B2973" s="382" t="s">
        <v>4828</v>
      </c>
      <c r="C2973" s="383" t="s">
        <v>297</v>
      </c>
      <c r="D2973" s="384">
        <v>33.1</v>
      </c>
      <c r="E2973" s="383" t="s">
        <v>244</v>
      </c>
    </row>
    <row r="2974" spans="1:5" s="11" customFormat="1" ht="24" customHeight="1">
      <c r="A2974" s="381">
        <v>91993</v>
      </c>
      <c r="B2974" s="382" t="s">
        <v>4829</v>
      </c>
      <c r="C2974" s="383" t="s">
        <v>297</v>
      </c>
      <c r="D2974" s="384">
        <v>35.57</v>
      </c>
      <c r="E2974" s="383" t="s">
        <v>244</v>
      </c>
    </row>
    <row r="2975" spans="1:5" s="11" customFormat="1" ht="24" customHeight="1">
      <c r="A2975" s="381">
        <v>91994</v>
      </c>
      <c r="B2975" s="382" t="s">
        <v>1184</v>
      </c>
      <c r="C2975" s="383" t="s">
        <v>297</v>
      </c>
      <c r="D2975" s="384">
        <v>19.329999999999998</v>
      </c>
      <c r="E2975" s="383" t="s">
        <v>244</v>
      </c>
    </row>
    <row r="2976" spans="1:5" s="11" customFormat="1" ht="24" customHeight="1">
      <c r="A2976" s="381">
        <v>91995</v>
      </c>
      <c r="B2976" s="382" t="s">
        <v>1185</v>
      </c>
      <c r="C2976" s="383" t="s">
        <v>297</v>
      </c>
      <c r="D2976" s="384">
        <v>21.8</v>
      </c>
      <c r="E2976" s="383" t="s">
        <v>244</v>
      </c>
    </row>
    <row r="2977" spans="1:5" s="11" customFormat="1" ht="24" customHeight="1">
      <c r="A2977" s="381">
        <v>91996</v>
      </c>
      <c r="B2977" s="382" t="s">
        <v>4830</v>
      </c>
      <c r="C2977" s="383" t="s">
        <v>297</v>
      </c>
      <c r="D2977" s="384">
        <v>26.69</v>
      </c>
      <c r="E2977" s="383" t="s">
        <v>244</v>
      </c>
    </row>
    <row r="2978" spans="1:5" s="11" customFormat="1" ht="24" customHeight="1">
      <c r="A2978" s="381">
        <v>91997</v>
      </c>
      <c r="B2978" s="382" t="s">
        <v>4831</v>
      </c>
      <c r="C2978" s="383" t="s">
        <v>297</v>
      </c>
      <c r="D2978" s="384">
        <v>29.16</v>
      </c>
      <c r="E2978" s="383" t="s">
        <v>244</v>
      </c>
    </row>
    <row r="2979" spans="1:5" s="11" customFormat="1" ht="24" customHeight="1">
      <c r="A2979" s="381">
        <v>91998</v>
      </c>
      <c r="B2979" s="382" t="s">
        <v>1187</v>
      </c>
      <c r="C2979" s="383" t="s">
        <v>297</v>
      </c>
      <c r="D2979" s="384">
        <v>16.84</v>
      </c>
      <c r="E2979" s="383" t="s">
        <v>244</v>
      </c>
    </row>
    <row r="2980" spans="1:5" s="11" customFormat="1" ht="24" customHeight="1">
      <c r="A2980" s="381">
        <v>91999</v>
      </c>
      <c r="B2980" s="382" t="s">
        <v>1189</v>
      </c>
      <c r="C2980" s="383" t="s">
        <v>297</v>
      </c>
      <c r="D2980" s="384">
        <v>19.309999999999999</v>
      </c>
      <c r="E2980" s="383" t="s">
        <v>244</v>
      </c>
    </row>
    <row r="2981" spans="1:5" s="11" customFormat="1" ht="24" customHeight="1">
      <c r="A2981" s="381">
        <v>92000</v>
      </c>
      <c r="B2981" s="382" t="s">
        <v>4832</v>
      </c>
      <c r="C2981" s="383" t="s">
        <v>297</v>
      </c>
      <c r="D2981" s="384">
        <v>24.2</v>
      </c>
      <c r="E2981" s="383" t="s">
        <v>244</v>
      </c>
    </row>
    <row r="2982" spans="1:5" s="11" customFormat="1" ht="24" customHeight="1">
      <c r="A2982" s="381">
        <v>92001</v>
      </c>
      <c r="B2982" s="382" t="s">
        <v>4833</v>
      </c>
      <c r="C2982" s="383" t="s">
        <v>297</v>
      </c>
      <c r="D2982" s="384">
        <v>26.67</v>
      </c>
      <c r="E2982" s="383" t="s">
        <v>244</v>
      </c>
    </row>
    <row r="2983" spans="1:5" s="11" customFormat="1" ht="24" customHeight="1">
      <c r="A2983" s="381">
        <v>92002</v>
      </c>
      <c r="B2983" s="382" t="s">
        <v>1191</v>
      </c>
      <c r="C2983" s="383" t="s">
        <v>297</v>
      </c>
      <c r="D2983" s="384">
        <v>36.590000000000003</v>
      </c>
      <c r="E2983" s="383" t="s">
        <v>244</v>
      </c>
    </row>
    <row r="2984" spans="1:5" s="11" customFormat="1" ht="24" customHeight="1">
      <c r="A2984" s="381">
        <v>92003</v>
      </c>
      <c r="B2984" s="382" t="s">
        <v>1192</v>
      </c>
      <c r="C2984" s="383" t="s">
        <v>297</v>
      </c>
      <c r="D2984" s="384">
        <v>41.53</v>
      </c>
      <c r="E2984" s="383" t="s">
        <v>244</v>
      </c>
    </row>
    <row r="2985" spans="1:5" s="11" customFormat="1" ht="24" customHeight="1">
      <c r="A2985" s="381">
        <v>92004</v>
      </c>
      <c r="B2985" s="382" t="s">
        <v>4834</v>
      </c>
      <c r="C2985" s="383" t="s">
        <v>297</v>
      </c>
      <c r="D2985" s="384">
        <v>43.95</v>
      </c>
      <c r="E2985" s="383" t="s">
        <v>244</v>
      </c>
    </row>
    <row r="2986" spans="1:5" s="11" customFormat="1" ht="24" customHeight="1">
      <c r="A2986" s="381">
        <v>92005</v>
      </c>
      <c r="B2986" s="382" t="s">
        <v>4835</v>
      </c>
      <c r="C2986" s="383" t="s">
        <v>297</v>
      </c>
      <c r="D2986" s="384">
        <v>48.89</v>
      </c>
      <c r="E2986" s="383" t="s">
        <v>244</v>
      </c>
    </row>
    <row r="2987" spans="1:5" s="11" customFormat="1" ht="24" customHeight="1">
      <c r="A2987" s="381">
        <v>92006</v>
      </c>
      <c r="B2987" s="382" t="s">
        <v>1194</v>
      </c>
      <c r="C2987" s="383" t="s">
        <v>297</v>
      </c>
      <c r="D2987" s="384">
        <v>31.61</v>
      </c>
      <c r="E2987" s="383" t="s">
        <v>244</v>
      </c>
    </row>
    <row r="2988" spans="1:5" s="11" customFormat="1" ht="24" customHeight="1">
      <c r="A2988" s="381">
        <v>92007</v>
      </c>
      <c r="B2988" s="382" t="s">
        <v>1196</v>
      </c>
      <c r="C2988" s="383" t="s">
        <v>297</v>
      </c>
      <c r="D2988" s="384">
        <v>36.549999999999997</v>
      </c>
      <c r="E2988" s="383" t="s">
        <v>244</v>
      </c>
    </row>
    <row r="2989" spans="1:5" s="11" customFormat="1" ht="24" customHeight="1">
      <c r="A2989" s="381">
        <v>92008</v>
      </c>
      <c r="B2989" s="382" t="s">
        <v>4836</v>
      </c>
      <c r="C2989" s="383" t="s">
        <v>297</v>
      </c>
      <c r="D2989" s="384">
        <v>38.97</v>
      </c>
      <c r="E2989" s="383" t="s">
        <v>244</v>
      </c>
    </row>
    <row r="2990" spans="1:5" s="11" customFormat="1" ht="24" customHeight="1">
      <c r="A2990" s="381">
        <v>92009</v>
      </c>
      <c r="B2990" s="382" t="s">
        <v>4837</v>
      </c>
      <c r="C2990" s="383" t="s">
        <v>297</v>
      </c>
      <c r="D2990" s="384">
        <v>43.91</v>
      </c>
      <c r="E2990" s="383" t="s">
        <v>244</v>
      </c>
    </row>
    <row r="2991" spans="1:5" s="11" customFormat="1" ht="24" customHeight="1">
      <c r="A2991" s="381">
        <v>92010</v>
      </c>
      <c r="B2991" s="382" t="s">
        <v>4838</v>
      </c>
      <c r="C2991" s="383" t="s">
        <v>297</v>
      </c>
      <c r="D2991" s="384">
        <v>53.86</v>
      </c>
      <c r="E2991" s="383" t="s">
        <v>244</v>
      </c>
    </row>
    <row r="2992" spans="1:5" s="11" customFormat="1" ht="24" customHeight="1">
      <c r="A2992" s="381">
        <v>92011</v>
      </c>
      <c r="B2992" s="382" t="s">
        <v>4839</v>
      </c>
      <c r="C2992" s="383" t="s">
        <v>297</v>
      </c>
      <c r="D2992" s="384">
        <v>61.27</v>
      </c>
      <c r="E2992" s="383" t="s">
        <v>244</v>
      </c>
    </row>
    <row r="2993" spans="1:5" s="11" customFormat="1" ht="24" customHeight="1">
      <c r="A2993" s="381">
        <v>92012</v>
      </c>
      <c r="B2993" s="382" t="s">
        <v>4840</v>
      </c>
      <c r="C2993" s="383" t="s">
        <v>297</v>
      </c>
      <c r="D2993" s="384">
        <v>61.22</v>
      </c>
      <c r="E2993" s="383" t="s">
        <v>244</v>
      </c>
    </row>
    <row r="2994" spans="1:5" s="11" customFormat="1" ht="24" customHeight="1">
      <c r="A2994" s="381">
        <v>92013</v>
      </c>
      <c r="B2994" s="382" t="s">
        <v>4841</v>
      </c>
      <c r="C2994" s="383" t="s">
        <v>297</v>
      </c>
      <c r="D2994" s="384">
        <v>68.63</v>
      </c>
      <c r="E2994" s="383" t="s">
        <v>244</v>
      </c>
    </row>
    <row r="2995" spans="1:5" s="11" customFormat="1" ht="24" customHeight="1">
      <c r="A2995" s="381">
        <v>92014</v>
      </c>
      <c r="B2995" s="382" t="s">
        <v>4842</v>
      </c>
      <c r="C2995" s="383" t="s">
        <v>297</v>
      </c>
      <c r="D2995" s="384">
        <v>46.37</v>
      </c>
      <c r="E2995" s="383" t="s">
        <v>244</v>
      </c>
    </row>
    <row r="2996" spans="1:5" s="11" customFormat="1" ht="24" customHeight="1">
      <c r="A2996" s="381">
        <v>92015</v>
      </c>
      <c r="B2996" s="382" t="s">
        <v>4843</v>
      </c>
      <c r="C2996" s="383" t="s">
        <v>297</v>
      </c>
      <c r="D2996" s="384">
        <v>53.78</v>
      </c>
      <c r="E2996" s="383" t="s">
        <v>244</v>
      </c>
    </row>
    <row r="2997" spans="1:5" s="11" customFormat="1" ht="24" customHeight="1">
      <c r="A2997" s="381">
        <v>92016</v>
      </c>
      <c r="B2997" s="382" t="s">
        <v>4844</v>
      </c>
      <c r="C2997" s="383" t="s">
        <v>297</v>
      </c>
      <c r="D2997" s="384">
        <v>53.73</v>
      </c>
      <c r="E2997" s="383" t="s">
        <v>244</v>
      </c>
    </row>
    <row r="2998" spans="1:5" s="11" customFormat="1" ht="24" customHeight="1">
      <c r="A2998" s="381">
        <v>92017</v>
      </c>
      <c r="B2998" s="382" t="s">
        <v>4845</v>
      </c>
      <c r="C2998" s="383" t="s">
        <v>297</v>
      </c>
      <c r="D2998" s="384">
        <v>61.14</v>
      </c>
      <c r="E2998" s="383" t="s">
        <v>244</v>
      </c>
    </row>
    <row r="2999" spans="1:5" s="11" customFormat="1" ht="24" customHeight="1">
      <c r="A2999" s="381">
        <v>92018</v>
      </c>
      <c r="B2999" s="382" t="s">
        <v>4846</v>
      </c>
      <c r="C2999" s="383" t="s">
        <v>297</v>
      </c>
      <c r="D2999" s="384">
        <v>61.49</v>
      </c>
      <c r="E2999" s="383" t="s">
        <v>244</v>
      </c>
    </row>
    <row r="3000" spans="1:5" s="11" customFormat="1" ht="24" customHeight="1">
      <c r="A3000" s="381">
        <v>92019</v>
      </c>
      <c r="B3000" s="382" t="s">
        <v>4847</v>
      </c>
      <c r="C3000" s="383" t="s">
        <v>297</v>
      </c>
      <c r="D3000" s="384">
        <v>73.739999999999995</v>
      </c>
      <c r="E3000" s="383" t="s">
        <v>244</v>
      </c>
    </row>
    <row r="3001" spans="1:5" s="11" customFormat="1" ht="24" customHeight="1">
      <c r="A3001" s="381">
        <v>92020</v>
      </c>
      <c r="B3001" s="382" t="s">
        <v>4848</v>
      </c>
      <c r="C3001" s="383" t="s">
        <v>297</v>
      </c>
      <c r="D3001" s="384">
        <v>91.2</v>
      </c>
      <c r="E3001" s="383" t="s">
        <v>244</v>
      </c>
    </row>
    <row r="3002" spans="1:5" s="11" customFormat="1" ht="24" customHeight="1">
      <c r="A3002" s="381">
        <v>92021</v>
      </c>
      <c r="B3002" s="382" t="s">
        <v>4849</v>
      </c>
      <c r="C3002" s="383" t="s">
        <v>297</v>
      </c>
      <c r="D3002" s="384">
        <v>103.45</v>
      </c>
      <c r="E3002" s="383" t="s">
        <v>244</v>
      </c>
    </row>
    <row r="3003" spans="1:5" s="11" customFormat="1" ht="24" customHeight="1">
      <c r="A3003" s="381">
        <v>92022</v>
      </c>
      <c r="B3003" s="382" t="s">
        <v>4850</v>
      </c>
      <c r="C3003" s="383" t="s">
        <v>297</v>
      </c>
      <c r="D3003" s="384">
        <v>32.69</v>
      </c>
      <c r="E3003" s="383" t="s">
        <v>244</v>
      </c>
    </row>
    <row r="3004" spans="1:5" s="11" customFormat="1" ht="24" customHeight="1">
      <c r="A3004" s="381">
        <v>92023</v>
      </c>
      <c r="B3004" s="382" t="s">
        <v>4851</v>
      </c>
      <c r="C3004" s="383" t="s">
        <v>297</v>
      </c>
      <c r="D3004" s="384">
        <v>40.049999999999997</v>
      </c>
      <c r="E3004" s="383" t="s">
        <v>244</v>
      </c>
    </row>
    <row r="3005" spans="1:5" s="11" customFormat="1" ht="24" customHeight="1">
      <c r="A3005" s="381">
        <v>92024</v>
      </c>
      <c r="B3005" s="382" t="s">
        <v>4852</v>
      </c>
      <c r="C3005" s="383" t="s">
        <v>297</v>
      </c>
      <c r="D3005" s="384">
        <v>49.98</v>
      </c>
      <c r="E3005" s="383" t="s">
        <v>244</v>
      </c>
    </row>
    <row r="3006" spans="1:5" s="11" customFormat="1" ht="24" customHeight="1">
      <c r="A3006" s="381">
        <v>92025</v>
      </c>
      <c r="B3006" s="382" t="s">
        <v>4853</v>
      </c>
      <c r="C3006" s="383" t="s">
        <v>297</v>
      </c>
      <c r="D3006" s="384">
        <v>57.34</v>
      </c>
      <c r="E3006" s="383" t="s">
        <v>244</v>
      </c>
    </row>
    <row r="3007" spans="1:5" s="11" customFormat="1" ht="24" customHeight="1">
      <c r="A3007" s="381">
        <v>92026</v>
      </c>
      <c r="B3007" s="382" t="s">
        <v>4854</v>
      </c>
      <c r="C3007" s="383" t="s">
        <v>297</v>
      </c>
      <c r="D3007" s="384">
        <v>46.09</v>
      </c>
      <c r="E3007" s="383" t="s">
        <v>244</v>
      </c>
    </row>
    <row r="3008" spans="1:5" s="11" customFormat="1" ht="24" customHeight="1">
      <c r="A3008" s="381">
        <v>92027</v>
      </c>
      <c r="B3008" s="382" t="s">
        <v>4855</v>
      </c>
      <c r="C3008" s="383" t="s">
        <v>297</v>
      </c>
      <c r="D3008" s="384">
        <v>53.45</v>
      </c>
      <c r="E3008" s="383" t="s">
        <v>244</v>
      </c>
    </row>
    <row r="3009" spans="1:5" s="11" customFormat="1" ht="24" customHeight="1">
      <c r="A3009" s="381">
        <v>92028</v>
      </c>
      <c r="B3009" s="382" t="s">
        <v>4856</v>
      </c>
      <c r="C3009" s="383" t="s">
        <v>297</v>
      </c>
      <c r="D3009" s="384">
        <v>37.869999999999997</v>
      </c>
      <c r="E3009" s="383" t="s">
        <v>244</v>
      </c>
    </row>
    <row r="3010" spans="1:5" s="11" customFormat="1" ht="24" customHeight="1">
      <c r="A3010" s="381">
        <v>92029</v>
      </c>
      <c r="B3010" s="382" t="s">
        <v>4857</v>
      </c>
      <c r="C3010" s="383" t="s">
        <v>297</v>
      </c>
      <c r="D3010" s="384">
        <v>45.23</v>
      </c>
      <c r="E3010" s="383" t="s">
        <v>244</v>
      </c>
    </row>
    <row r="3011" spans="1:5" s="11" customFormat="1" ht="24" customHeight="1">
      <c r="A3011" s="381">
        <v>92030</v>
      </c>
      <c r="B3011" s="382" t="s">
        <v>4858</v>
      </c>
      <c r="C3011" s="383" t="s">
        <v>297</v>
      </c>
      <c r="D3011" s="384">
        <v>55.14</v>
      </c>
      <c r="E3011" s="383" t="s">
        <v>244</v>
      </c>
    </row>
    <row r="3012" spans="1:5" s="11" customFormat="1" ht="24" customHeight="1">
      <c r="A3012" s="381">
        <v>92031</v>
      </c>
      <c r="B3012" s="382" t="s">
        <v>4859</v>
      </c>
      <c r="C3012" s="383" t="s">
        <v>297</v>
      </c>
      <c r="D3012" s="384">
        <v>62.5</v>
      </c>
      <c r="E3012" s="383" t="s">
        <v>244</v>
      </c>
    </row>
    <row r="3013" spans="1:5" s="11" customFormat="1" ht="24" customHeight="1">
      <c r="A3013" s="381">
        <v>92032</v>
      </c>
      <c r="B3013" s="382" t="s">
        <v>4860</v>
      </c>
      <c r="C3013" s="383" t="s">
        <v>297</v>
      </c>
      <c r="D3013" s="384">
        <v>56.42</v>
      </c>
      <c r="E3013" s="383" t="s">
        <v>244</v>
      </c>
    </row>
    <row r="3014" spans="1:5" s="11" customFormat="1" ht="24" customHeight="1">
      <c r="A3014" s="381">
        <v>92033</v>
      </c>
      <c r="B3014" s="382" t="s">
        <v>4861</v>
      </c>
      <c r="C3014" s="383" t="s">
        <v>297</v>
      </c>
      <c r="D3014" s="384">
        <v>63.78</v>
      </c>
      <c r="E3014" s="383" t="s">
        <v>244</v>
      </c>
    </row>
    <row r="3015" spans="1:5" s="11" customFormat="1" ht="36" customHeight="1">
      <c r="A3015" s="381">
        <v>92034</v>
      </c>
      <c r="B3015" s="382" t="s">
        <v>4862</v>
      </c>
      <c r="C3015" s="383" t="s">
        <v>297</v>
      </c>
      <c r="D3015" s="384">
        <v>51.26</v>
      </c>
      <c r="E3015" s="383" t="s">
        <v>244</v>
      </c>
    </row>
    <row r="3016" spans="1:5" s="11" customFormat="1" ht="36" customHeight="1">
      <c r="A3016" s="381">
        <v>92035</v>
      </c>
      <c r="B3016" s="382" t="s">
        <v>4863</v>
      </c>
      <c r="C3016" s="383" t="s">
        <v>297</v>
      </c>
      <c r="D3016" s="384">
        <v>58.62</v>
      </c>
      <c r="E3016" s="383" t="s">
        <v>244</v>
      </c>
    </row>
    <row r="3017" spans="1:5" s="11" customFormat="1" ht="24" customHeight="1">
      <c r="A3017" s="381">
        <v>97583</v>
      </c>
      <c r="B3017" s="382" t="s">
        <v>4864</v>
      </c>
      <c r="C3017" s="383" t="s">
        <v>297</v>
      </c>
      <c r="D3017" s="384">
        <v>96.16</v>
      </c>
      <c r="E3017" s="383" t="s">
        <v>244</v>
      </c>
    </row>
    <row r="3018" spans="1:5" s="11" customFormat="1" ht="24" customHeight="1">
      <c r="A3018" s="381">
        <v>97584</v>
      </c>
      <c r="B3018" s="382" t="s">
        <v>4865</v>
      </c>
      <c r="C3018" s="383" t="s">
        <v>297</v>
      </c>
      <c r="D3018" s="384">
        <v>137.47999999999999</v>
      </c>
      <c r="E3018" s="383" t="s">
        <v>244</v>
      </c>
    </row>
    <row r="3019" spans="1:5" s="11" customFormat="1" ht="36" customHeight="1">
      <c r="A3019" s="381">
        <v>97585</v>
      </c>
      <c r="B3019" s="382" t="s">
        <v>4866</v>
      </c>
      <c r="C3019" s="383" t="s">
        <v>297</v>
      </c>
      <c r="D3019" s="384">
        <v>130.96</v>
      </c>
      <c r="E3019" s="383" t="s">
        <v>244</v>
      </c>
    </row>
    <row r="3020" spans="1:5" s="11" customFormat="1" ht="36" customHeight="1">
      <c r="A3020" s="381">
        <v>97586</v>
      </c>
      <c r="B3020" s="382" t="s">
        <v>4867</v>
      </c>
      <c r="C3020" s="383" t="s">
        <v>297</v>
      </c>
      <c r="D3020" s="384">
        <v>180.87</v>
      </c>
      <c r="E3020" s="383" t="s">
        <v>244</v>
      </c>
    </row>
    <row r="3021" spans="1:5" s="11" customFormat="1" ht="24" customHeight="1">
      <c r="A3021" s="381">
        <v>97587</v>
      </c>
      <c r="B3021" s="382" t="s">
        <v>4868</v>
      </c>
      <c r="C3021" s="383" t="s">
        <v>297</v>
      </c>
      <c r="D3021" s="384">
        <v>338.21</v>
      </c>
      <c r="E3021" s="383" t="s">
        <v>244</v>
      </c>
    </row>
    <row r="3022" spans="1:5" s="11" customFormat="1" ht="24" customHeight="1">
      <c r="A3022" s="381">
        <v>97589</v>
      </c>
      <c r="B3022" s="382" t="s">
        <v>4869</v>
      </c>
      <c r="C3022" s="383" t="s">
        <v>297</v>
      </c>
      <c r="D3022" s="384">
        <v>31.16</v>
      </c>
      <c r="E3022" s="383" t="s">
        <v>244</v>
      </c>
    </row>
    <row r="3023" spans="1:5" s="11" customFormat="1" ht="24" customHeight="1">
      <c r="A3023" s="381">
        <v>97590</v>
      </c>
      <c r="B3023" s="382" t="s">
        <v>4870</v>
      </c>
      <c r="C3023" s="383" t="s">
        <v>297</v>
      </c>
      <c r="D3023" s="384">
        <v>100.11</v>
      </c>
      <c r="E3023" s="383" t="s">
        <v>244</v>
      </c>
    </row>
    <row r="3024" spans="1:5" s="11" customFormat="1" ht="24" customHeight="1">
      <c r="A3024" s="381">
        <v>97591</v>
      </c>
      <c r="B3024" s="382" t="s">
        <v>4871</v>
      </c>
      <c r="C3024" s="383" t="s">
        <v>297</v>
      </c>
      <c r="D3024" s="384">
        <v>125.67</v>
      </c>
      <c r="E3024" s="383" t="s">
        <v>244</v>
      </c>
    </row>
    <row r="3025" spans="1:5" s="11" customFormat="1" ht="24" customHeight="1">
      <c r="A3025" s="381">
        <v>97593</v>
      </c>
      <c r="B3025" s="382" t="s">
        <v>4872</v>
      </c>
      <c r="C3025" s="383" t="s">
        <v>297</v>
      </c>
      <c r="D3025" s="384">
        <v>154.74</v>
      </c>
      <c r="E3025" s="383" t="s">
        <v>244</v>
      </c>
    </row>
    <row r="3026" spans="1:5" s="11" customFormat="1" ht="24" customHeight="1">
      <c r="A3026" s="381">
        <v>97594</v>
      </c>
      <c r="B3026" s="382" t="s">
        <v>4873</v>
      </c>
      <c r="C3026" s="383" t="s">
        <v>297</v>
      </c>
      <c r="D3026" s="384">
        <v>128.59</v>
      </c>
      <c r="E3026" s="383" t="s">
        <v>244</v>
      </c>
    </row>
    <row r="3027" spans="1:5" s="11" customFormat="1" ht="24" customHeight="1">
      <c r="A3027" s="381">
        <v>97595</v>
      </c>
      <c r="B3027" s="382" t="s">
        <v>4874</v>
      </c>
      <c r="C3027" s="383" t="s">
        <v>297</v>
      </c>
      <c r="D3027" s="384">
        <v>111.93</v>
      </c>
      <c r="E3027" s="383" t="s">
        <v>244</v>
      </c>
    </row>
    <row r="3028" spans="1:5" s="11" customFormat="1" ht="24" customHeight="1">
      <c r="A3028" s="381">
        <v>97596</v>
      </c>
      <c r="B3028" s="382" t="s">
        <v>4875</v>
      </c>
      <c r="C3028" s="383" t="s">
        <v>297</v>
      </c>
      <c r="D3028" s="384">
        <v>74.680000000000007</v>
      </c>
      <c r="E3028" s="383" t="s">
        <v>244</v>
      </c>
    </row>
    <row r="3029" spans="1:5" s="11" customFormat="1" ht="24" customHeight="1">
      <c r="A3029" s="381">
        <v>97597</v>
      </c>
      <c r="B3029" s="382" t="s">
        <v>4876</v>
      </c>
      <c r="C3029" s="383" t="s">
        <v>297</v>
      </c>
      <c r="D3029" s="384">
        <v>77.48</v>
      </c>
      <c r="E3029" s="383" t="s">
        <v>244</v>
      </c>
    </row>
    <row r="3030" spans="1:5" s="11" customFormat="1" ht="24" customHeight="1">
      <c r="A3030" s="381">
        <v>97598</v>
      </c>
      <c r="B3030" s="382" t="s">
        <v>4877</v>
      </c>
      <c r="C3030" s="383" t="s">
        <v>297</v>
      </c>
      <c r="D3030" s="384">
        <v>72.709999999999994</v>
      </c>
      <c r="E3030" s="383" t="s">
        <v>244</v>
      </c>
    </row>
    <row r="3031" spans="1:5" s="11" customFormat="1" ht="24" customHeight="1">
      <c r="A3031" s="381">
        <v>97599</v>
      </c>
      <c r="B3031" s="382" t="s">
        <v>4878</v>
      </c>
      <c r="C3031" s="383" t="s">
        <v>297</v>
      </c>
      <c r="D3031" s="384">
        <v>25.87</v>
      </c>
      <c r="E3031" s="383" t="s">
        <v>244</v>
      </c>
    </row>
    <row r="3032" spans="1:5" s="11" customFormat="1" ht="24" customHeight="1">
      <c r="A3032" s="381">
        <v>97609</v>
      </c>
      <c r="B3032" s="382" t="s">
        <v>4879</v>
      </c>
      <c r="C3032" s="383" t="s">
        <v>297</v>
      </c>
      <c r="D3032" s="384">
        <v>14.25</v>
      </c>
      <c r="E3032" s="383" t="s">
        <v>244</v>
      </c>
    </row>
    <row r="3033" spans="1:5" s="11" customFormat="1" ht="24" customHeight="1">
      <c r="A3033" s="381">
        <v>97610</v>
      </c>
      <c r="B3033" s="382" t="s">
        <v>4880</v>
      </c>
      <c r="C3033" s="383" t="s">
        <v>297</v>
      </c>
      <c r="D3033" s="384">
        <v>15.36</v>
      </c>
      <c r="E3033" s="383" t="s">
        <v>244</v>
      </c>
    </row>
    <row r="3034" spans="1:5" s="11" customFormat="1" ht="24" customHeight="1">
      <c r="A3034" s="381">
        <v>97611</v>
      </c>
      <c r="B3034" s="382" t="s">
        <v>4881</v>
      </c>
      <c r="C3034" s="383" t="s">
        <v>297</v>
      </c>
      <c r="D3034" s="384">
        <v>16.28</v>
      </c>
      <c r="E3034" s="383" t="s">
        <v>244</v>
      </c>
    </row>
    <row r="3035" spans="1:5" s="11" customFormat="1" ht="24" customHeight="1">
      <c r="A3035" s="381">
        <v>97612</v>
      </c>
      <c r="B3035" s="382" t="s">
        <v>4882</v>
      </c>
      <c r="C3035" s="383" t="s">
        <v>297</v>
      </c>
      <c r="D3035" s="384">
        <v>17.61</v>
      </c>
      <c r="E3035" s="383" t="s">
        <v>244</v>
      </c>
    </row>
    <row r="3036" spans="1:5" s="11" customFormat="1" ht="24" customHeight="1">
      <c r="A3036" s="381">
        <v>97613</v>
      </c>
      <c r="B3036" s="382" t="s">
        <v>4883</v>
      </c>
      <c r="C3036" s="383" t="s">
        <v>297</v>
      </c>
      <c r="D3036" s="384">
        <v>22.02</v>
      </c>
      <c r="E3036" s="383" t="s">
        <v>244</v>
      </c>
    </row>
    <row r="3037" spans="1:5" s="11" customFormat="1" ht="24" customHeight="1">
      <c r="A3037" s="381">
        <v>97614</v>
      </c>
      <c r="B3037" s="382" t="s">
        <v>4884</v>
      </c>
      <c r="C3037" s="383" t="s">
        <v>297</v>
      </c>
      <c r="D3037" s="384">
        <v>37.93</v>
      </c>
      <c r="E3037" s="383" t="s">
        <v>244</v>
      </c>
    </row>
    <row r="3038" spans="1:5" s="11" customFormat="1" ht="24" customHeight="1">
      <c r="A3038" s="381">
        <v>97615</v>
      </c>
      <c r="B3038" s="382" t="s">
        <v>4885</v>
      </c>
      <c r="C3038" s="383" t="s">
        <v>297</v>
      </c>
      <c r="D3038" s="384">
        <v>53.03</v>
      </c>
      <c r="E3038" s="383" t="s">
        <v>244</v>
      </c>
    </row>
    <row r="3039" spans="1:5" s="11" customFormat="1" ht="24" customHeight="1">
      <c r="A3039" s="381">
        <v>97616</v>
      </c>
      <c r="B3039" s="382" t="s">
        <v>4886</v>
      </c>
      <c r="C3039" s="383" t="s">
        <v>297</v>
      </c>
      <c r="D3039" s="384">
        <v>62.28</v>
      </c>
      <c r="E3039" s="383" t="s">
        <v>244</v>
      </c>
    </row>
    <row r="3040" spans="1:5" s="11" customFormat="1" ht="24" customHeight="1">
      <c r="A3040" s="381">
        <v>97617</v>
      </c>
      <c r="B3040" s="382" t="s">
        <v>4887</v>
      </c>
      <c r="C3040" s="383" t="s">
        <v>297</v>
      </c>
      <c r="D3040" s="384">
        <v>62.07</v>
      </c>
      <c r="E3040" s="383" t="s">
        <v>244</v>
      </c>
    </row>
    <row r="3041" spans="1:5" s="11" customFormat="1" ht="24" customHeight="1">
      <c r="A3041" s="381">
        <v>97618</v>
      </c>
      <c r="B3041" s="382" t="s">
        <v>4888</v>
      </c>
      <c r="C3041" s="383" t="s">
        <v>297</v>
      </c>
      <c r="D3041" s="384">
        <v>54.9</v>
      </c>
      <c r="E3041" s="383" t="s">
        <v>244</v>
      </c>
    </row>
    <row r="3042" spans="1:5" s="11" customFormat="1" ht="24" customHeight="1">
      <c r="A3042" s="381">
        <v>100902</v>
      </c>
      <c r="B3042" s="382" t="s">
        <v>4889</v>
      </c>
      <c r="C3042" s="383" t="s">
        <v>297</v>
      </c>
      <c r="D3042" s="384">
        <v>23.01</v>
      </c>
      <c r="E3042" s="383" t="s">
        <v>244</v>
      </c>
    </row>
    <row r="3043" spans="1:5" s="11" customFormat="1" ht="24" customHeight="1">
      <c r="A3043" s="381">
        <v>100903</v>
      </c>
      <c r="B3043" s="382" t="s">
        <v>4890</v>
      </c>
      <c r="C3043" s="383" t="s">
        <v>297</v>
      </c>
      <c r="D3043" s="384">
        <v>27.94</v>
      </c>
      <c r="E3043" s="383" t="s">
        <v>244</v>
      </c>
    </row>
    <row r="3044" spans="1:5" s="11" customFormat="1" ht="36" customHeight="1">
      <c r="A3044" s="381">
        <v>100904</v>
      </c>
      <c r="B3044" s="382" t="s">
        <v>4891</v>
      </c>
      <c r="C3044" s="383" t="s">
        <v>297</v>
      </c>
      <c r="D3044" s="384">
        <v>96.16</v>
      </c>
      <c r="E3044" s="383" t="s">
        <v>244</v>
      </c>
    </row>
    <row r="3045" spans="1:5" s="11" customFormat="1" ht="36" customHeight="1">
      <c r="A3045" s="381">
        <v>100905</v>
      </c>
      <c r="B3045" s="382" t="s">
        <v>4892</v>
      </c>
      <c r="C3045" s="383" t="s">
        <v>297</v>
      </c>
      <c r="D3045" s="384">
        <v>261.93</v>
      </c>
      <c r="E3045" s="383" t="s">
        <v>244</v>
      </c>
    </row>
    <row r="3046" spans="1:5" s="11" customFormat="1" ht="36" customHeight="1">
      <c r="A3046" s="381">
        <v>100906</v>
      </c>
      <c r="B3046" s="382" t="s">
        <v>4893</v>
      </c>
      <c r="C3046" s="383" t="s">
        <v>297</v>
      </c>
      <c r="D3046" s="384">
        <v>361.75</v>
      </c>
      <c r="E3046" s="383" t="s">
        <v>244</v>
      </c>
    </row>
    <row r="3047" spans="1:5" s="11" customFormat="1" ht="24" customHeight="1">
      <c r="A3047" s="381">
        <v>100919</v>
      </c>
      <c r="B3047" s="382" t="s">
        <v>4894</v>
      </c>
      <c r="C3047" s="383" t="s">
        <v>297</v>
      </c>
      <c r="D3047" s="384">
        <v>43.13</v>
      </c>
      <c r="E3047" s="383" t="s">
        <v>244</v>
      </c>
    </row>
    <row r="3048" spans="1:5" s="11" customFormat="1" ht="24" customHeight="1">
      <c r="A3048" s="381">
        <v>100920</v>
      </c>
      <c r="B3048" s="382" t="s">
        <v>4895</v>
      </c>
      <c r="C3048" s="383" t="s">
        <v>297</v>
      </c>
      <c r="D3048" s="384">
        <v>72.48</v>
      </c>
      <c r="E3048" s="383" t="s">
        <v>244</v>
      </c>
    </row>
    <row r="3049" spans="1:5" s="11" customFormat="1" ht="24" customHeight="1">
      <c r="A3049" s="381">
        <v>100921</v>
      </c>
      <c r="B3049" s="382" t="s">
        <v>4896</v>
      </c>
      <c r="C3049" s="383" t="s">
        <v>297</v>
      </c>
      <c r="D3049" s="384">
        <v>65.989999999999995</v>
      </c>
      <c r="E3049" s="383" t="s">
        <v>244</v>
      </c>
    </row>
    <row r="3050" spans="1:5" s="11" customFormat="1" ht="24" customHeight="1">
      <c r="A3050" s="381">
        <v>100922</v>
      </c>
      <c r="B3050" s="382" t="s">
        <v>4897</v>
      </c>
      <c r="C3050" s="383" t="s">
        <v>297</v>
      </c>
      <c r="D3050" s="384">
        <v>47.78</v>
      </c>
      <c r="E3050" s="383" t="s">
        <v>244</v>
      </c>
    </row>
    <row r="3051" spans="1:5" s="11" customFormat="1" ht="24" customHeight="1">
      <c r="A3051" s="381">
        <v>100923</v>
      </c>
      <c r="B3051" s="382" t="s">
        <v>4898</v>
      </c>
      <c r="C3051" s="383" t="s">
        <v>297</v>
      </c>
      <c r="D3051" s="384">
        <v>56.69</v>
      </c>
      <c r="E3051" s="383" t="s">
        <v>244</v>
      </c>
    </row>
    <row r="3052" spans="1:5" s="11" customFormat="1" ht="24" customHeight="1">
      <c r="A3052" s="381">
        <v>103782</v>
      </c>
      <c r="B3052" s="382" t="s">
        <v>4899</v>
      </c>
      <c r="C3052" s="383" t="s">
        <v>297</v>
      </c>
      <c r="D3052" s="384">
        <v>32.119999999999997</v>
      </c>
      <c r="E3052" s="383" t="s">
        <v>244</v>
      </c>
    </row>
    <row r="3053" spans="1:5" s="11" customFormat="1" ht="36" customHeight="1">
      <c r="A3053" s="381">
        <v>101489</v>
      </c>
      <c r="B3053" s="382" t="s">
        <v>4900</v>
      </c>
      <c r="C3053" s="383" t="s">
        <v>297</v>
      </c>
      <c r="D3053" s="385">
        <v>1276.04</v>
      </c>
      <c r="E3053" s="383" t="s">
        <v>244</v>
      </c>
    </row>
    <row r="3054" spans="1:5" s="11" customFormat="1" ht="36" customHeight="1">
      <c r="A3054" s="381">
        <v>101490</v>
      </c>
      <c r="B3054" s="382" t="s">
        <v>4901</v>
      </c>
      <c r="C3054" s="383" t="s">
        <v>297</v>
      </c>
      <c r="D3054" s="385">
        <v>1361.29</v>
      </c>
      <c r="E3054" s="383" t="s">
        <v>244</v>
      </c>
    </row>
    <row r="3055" spans="1:5" s="11" customFormat="1" ht="36" customHeight="1">
      <c r="A3055" s="381">
        <v>101491</v>
      </c>
      <c r="B3055" s="382" t="s">
        <v>4902</v>
      </c>
      <c r="C3055" s="383" t="s">
        <v>297</v>
      </c>
      <c r="D3055" s="385">
        <v>1401.99</v>
      </c>
      <c r="E3055" s="383" t="s">
        <v>244</v>
      </c>
    </row>
    <row r="3056" spans="1:5" s="11" customFormat="1" ht="36" customHeight="1">
      <c r="A3056" s="381">
        <v>101492</v>
      </c>
      <c r="B3056" s="382" t="s">
        <v>4903</v>
      </c>
      <c r="C3056" s="383" t="s">
        <v>297</v>
      </c>
      <c r="D3056" s="385">
        <v>1529.84</v>
      </c>
      <c r="E3056" s="383" t="s">
        <v>244</v>
      </c>
    </row>
    <row r="3057" spans="1:5" s="11" customFormat="1" ht="36" customHeight="1">
      <c r="A3057" s="381">
        <v>101493</v>
      </c>
      <c r="B3057" s="382" t="s">
        <v>4904</v>
      </c>
      <c r="C3057" s="383" t="s">
        <v>297</v>
      </c>
      <c r="D3057" s="385">
        <v>1266.2</v>
      </c>
      <c r="E3057" s="383" t="s">
        <v>244</v>
      </c>
    </row>
    <row r="3058" spans="1:5" s="11" customFormat="1" ht="36" customHeight="1">
      <c r="A3058" s="381">
        <v>101494</v>
      </c>
      <c r="B3058" s="382" t="s">
        <v>4905</v>
      </c>
      <c r="C3058" s="383" t="s">
        <v>297</v>
      </c>
      <c r="D3058" s="385">
        <v>1351.45</v>
      </c>
      <c r="E3058" s="383" t="s">
        <v>244</v>
      </c>
    </row>
    <row r="3059" spans="1:5" s="11" customFormat="1" ht="36" customHeight="1">
      <c r="A3059" s="381">
        <v>101495</v>
      </c>
      <c r="B3059" s="382" t="s">
        <v>4906</v>
      </c>
      <c r="C3059" s="383" t="s">
        <v>297</v>
      </c>
      <c r="D3059" s="385">
        <v>1392.15</v>
      </c>
      <c r="E3059" s="383" t="s">
        <v>244</v>
      </c>
    </row>
    <row r="3060" spans="1:5" s="11" customFormat="1" ht="36" customHeight="1">
      <c r="A3060" s="381">
        <v>101496</v>
      </c>
      <c r="B3060" s="382" t="s">
        <v>4907</v>
      </c>
      <c r="C3060" s="383" t="s">
        <v>297</v>
      </c>
      <c r="D3060" s="385">
        <v>1520</v>
      </c>
      <c r="E3060" s="383" t="s">
        <v>244</v>
      </c>
    </row>
    <row r="3061" spans="1:5" s="11" customFormat="1" ht="36" customHeight="1">
      <c r="A3061" s="381">
        <v>101497</v>
      </c>
      <c r="B3061" s="382" t="s">
        <v>4908</v>
      </c>
      <c r="C3061" s="383" t="s">
        <v>297</v>
      </c>
      <c r="D3061" s="385">
        <v>1531.49</v>
      </c>
      <c r="E3061" s="383" t="s">
        <v>244</v>
      </c>
    </row>
    <row r="3062" spans="1:5" s="11" customFormat="1" ht="36" customHeight="1">
      <c r="A3062" s="381">
        <v>101498</v>
      </c>
      <c r="B3062" s="382" t="s">
        <v>4909</v>
      </c>
      <c r="C3062" s="383" t="s">
        <v>297</v>
      </c>
      <c r="D3062" s="385">
        <v>1660.53</v>
      </c>
      <c r="E3062" s="383" t="s">
        <v>244</v>
      </c>
    </row>
    <row r="3063" spans="1:5" s="11" customFormat="1" ht="36" customHeight="1">
      <c r="A3063" s="381">
        <v>101499</v>
      </c>
      <c r="B3063" s="382" t="s">
        <v>4910</v>
      </c>
      <c r="C3063" s="383" t="s">
        <v>297</v>
      </c>
      <c r="D3063" s="385">
        <v>1722.14</v>
      </c>
      <c r="E3063" s="383" t="s">
        <v>244</v>
      </c>
    </row>
    <row r="3064" spans="1:5" s="11" customFormat="1" ht="36" customHeight="1">
      <c r="A3064" s="381">
        <v>101500</v>
      </c>
      <c r="B3064" s="382" t="s">
        <v>4911</v>
      </c>
      <c r="C3064" s="383" t="s">
        <v>297</v>
      </c>
      <c r="D3064" s="385">
        <v>1903.21</v>
      </c>
      <c r="E3064" s="383" t="s">
        <v>244</v>
      </c>
    </row>
    <row r="3065" spans="1:5" s="11" customFormat="1" ht="24" customHeight="1">
      <c r="A3065" s="381">
        <v>101501</v>
      </c>
      <c r="B3065" s="382" t="s">
        <v>4912</v>
      </c>
      <c r="C3065" s="383" t="s">
        <v>297</v>
      </c>
      <c r="D3065" s="385">
        <v>1528.03</v>
      </c>
      <c r="E3065" s="383" t="s">
        <v>244</v>
      </c>
    </row>
    <row r="3066" spans="1:5" s="11" customFormat="1" ht="24" customHeight="1">
      <c r="A3066" s="381">
        <v>101502</v>
      </c>
      <c r="B3066" s="382" t="s">
        <v>4913</v>
      </c>
      <c r="C3066" s="383" t="s">
        <v>297</v>
      </c>
      <c r="D3066" s="385">
        <v>1657.07</v>
      </c>
      <c r="E3066" s="383" t="s">
        <v>244</v>
      </c>
    </row>
    <row r="3067" spans="1:5" s="11" customFormat="1" ht="24" customHeight="1">
      <c r="A3067" s="381">
        <v>101503</v>
      </c>
      <c r="B3067" s="382" t="s">
        <v>4914</v>
      </c>
      <c r="C3067" s="383" t="s">
        <v>297</v>
      </c>
      <c r="D3067" s="385">
        <v>1718.68</v>
      </c>
      <c r="E3067" s="383" t="s">
        <v>244</v>
      </c>
    </row>
    <row r="3068" spans="1:5" s="11" customFormat="1" ht="24" customHeight="1">
      <c r="A3068" s="381">
        <v>101504</v>
      </c>
      <c r="B3068" s="382" t="s">
        <v>4915</v>
      </c>
      <c r="C3068" s="383" t="s">
        <v>297</v>
      </c>
      <c r="D3068" s="385">
        <v>1899.75</v>
      </c>
      <c r="E3068" s="383" t="s">
        <v>244</v>
      </c>
    </row>
    <row r="3069" spans="1:5" s="11" customFormat="1" ht="36" customHeight="1">
      <c r="A3069" s="381">
        <v>101505</v>
      </c>
      <c r="B3069" s="382" t="s">
        <v>4916</v>
      </c>
      <c r="C3069" s="383" t="s">
        <v>297</v>
      </c>
      <c r="D3069" s="385">
        <v>1632.95</v>
      </c>
      <c r="E3069" s="383" t="s">
        <v>244</v>
      </c>
    </row>
    <row r="3070" spans="1:5" s="11" customFormat="1" ht="36" customHeight="1">
      <c r="A3070" s="381">
        <v>101506</v>
      </c>
      <c r="B3070" s="382" t="s">
        <v>4917</v>
      </c>
      <c r="C3070" s="383" t="s">
        <v>297</v>
      </c>
      <c r="D3070" s="385">
        <v>1805</v>
      </c>
      <c r="E3070" s="383" t="s">
        <v>244</v>
      </c>
    </row>
    <row r="3071" spans="1:5" s="11" customFormat="1" ht="36" customHeight="1">
      <c r="A3071" s="381">
        <v>101507</v>
      </c>
      <c r="B3071" s="382" t="s">
        <v>4918</v>
      </c>
      <c r="C3071" s="383" t="s">
        <v>297</v>
      </c>
      <c r="D3071" s="385">
        <v>1887.14</v>
      </c>
      <c r="E3071" s="383" t="s">
        <v>244</v>
      </c>
    </row>
    <row r="3072" spans="1:5" s="11" customFormat="1" ht="36" customHeight="1">
      <c r="A3072" s="381">
        <v>101508</v>
      </c>
      <c r="B3072" s="382" t="s">
        <v>4919</v>
      </c>
      <c r="C3072" s="383" t="s">
        <v>297</v>
      </c>
      <c r="D3072" s="385">
        <v>2120.4899999999998</v>
      </c>
      <c r="E3072" s="383" t="s">
        <v>244</v>
      </c>
    </row>
    <row r="3073" spans="1:5" s="11" customFormat="1" ht="24" customHeight="1">
      <c r="A3073" s="381">
        <v>101509</v>
      </c>
      <c r="B3073" s="382" t="s">
        <v>4920</v>
      </c>
      <c r="C3073" s="383" t="s">
        <v>297</v>
      </c>
      <c r="D3073" s="385">
        <v>1720.6</v>
      </c>
      <c r="E3073" s="383" t="s">
        <v>244</v>
      </c>
    </row>
    <row r="3074" spans="1:5" s="11" customFormat="1" ht="24" customHeight="1">
      <c r="A3074" s="381">
        <v>101510</v>
      </c>
      <c r="B3074" s="382" t="s">
        <v>4921</v>
      </c>
      <c r="C3074" s="383" t="s">
        <v>297</v>
      </c>
      <c r="D3074" s="385">
        <v>1892.65</v>
      </c>
      <c r="E3074" s="383" t="s">
        <v>244</v>
      </c>
    </row>
    <row r="3075" spans="1:5" s="11" customFormat="1" ht="24" customHeight="1">
      <c r="A3075" s="381">
        <v>101511</v>
      </c>
      <c r="B3075" s="382" t="s">
        <v>4922</v>
      </c>
      <c r="C3075" s="383" t="s">
        <v>297</v>
      </c>
      <c r="D3075" s="385">
        <v>1974.79</v>
      </c>
      <c r="E3075" s="383" t="s">
        <v>244</v>
      </c>
    </row>
    <row r="3076" spans="1:5" s="11" customFormat="1" ht="24" customHeight="1">
      <c r="A3076" s="381">
        <v>101512</v>
      </c>
      <c r="B3076" s="382" t="s">
        <v>4923</v>
      </c>
      <c r="C3076" s="383" t="s">
        <v>297</v>
      </c>
      <c r="D3076" s="385">
        <v>2208.14</v>
      </c>
      <c r="E3076" s="383" t="s">
        <v>244</v>
      </c>
    </row>
    <row r="3077" spans="1:5" s="11" customFormat="1" ht="36" customHeight="1">
      <c r="A3077" s="381">
        <v>101513</v>
      </c>
      <c r="B3077" s="382" t="s">
        <v>4924</v>
      </c>
      <c r="C3077" s="383" t="s">
        <v>297</v>
      </c>
      <c r="D3077" s="384">
        <v>772.25</v>
      </c>
      <c r="E3077" s="383" t="s">
        <v>244</v>
      </c>
    </row>
    <row r="3078" spans="1:5" s="11" customFormat="1" ht="36" customHeight="1">
      <c r="A3078" s="381">
        <v>101514</v>
      </c>
      <c r="B3078" s="382" t="s">
        <v>4925</v>
      </c>
      <c r="C3078" s="383" t="s">
        <v>297</v>
      </c>
      <c r="D3078" s="384">
        <v>874.55</v>
      </c>
      <c r="E3078" s="383" t="s">
        <v>244</v>
      </c>
    </row>
    <row r="3079" spans="1:5" s="11" customFormat="1" ht="36" customHeight="1">
      <c r="A3079" s="381">
        <v>101515</v>
      </c>
      <c r="B3079" s="382" t="s">
        <v>4926</v>
      </c>
      <c r="C3079" s="383" t="s">
        <v>297</v>
      </c>
      <c r="D3079" s="384">
        <v>923.39</v>
      </c>
      <c r="E3079" s="383" t="s">
        <v>244</v>
      </c>
    </row>
    <row r="3080" spans="1:5" s="11" customFormat="1" ht="36" customHeight="1">
      <c r="A3080" s="381">
        <v>101516</v>
      </c>
      <c r="B3080" s="382" t="s">
        <v>4927</v>
      </c>
      <c r="C3080" s="383" t="s">
        <v>297</v>
      </c>
      <c r="D3080" s="385">
        <v>1047.73</v>
      </c>
      <c r="E3080" s="383" t="s">
        <v>244</v>
      </c>
    </row>
    <row r="3081" spans="1:5" s="11" customFormat="1" ht="36" customHeight="1">
      <c r="A3081" s="381">
        <v>101517</v>
      </c>
      <c r="B3081" s="382" t="s">
        <v>4928</v>
      </c>
      <c r="C3081" s="383" t="s">
        <v>297</v>
      </c>
      <c r="D3081" s="384">
        <v>762.41</v>
      </c>
      <c r="E3081" s="383" t="s">
        <v>244</v>
      </c>
    </row>
    <row r="3082" spans="1:5" s="11" customFormat="1" ht="36" customHeight="1">
      <c r="A3082" s="381">
        <v>101518</v>
      </c>
      <c r="B3082" s="382" t="s">
        <v>4929</v>
      </c>
      <c r="C3082" s="383" t="s">
        <v>297</v>
      </c>
      <c r="D3082" s="384">
        <v>864.71</v>
      </c>
      <c r="E3082" s="383" t="s">
        <v>244</v>
      </c>
    </row>
    <row r="3083" spans="1:5" s="11" customFormat="1" ht="36" customHeight="1">
      <c r="A3083" s="381">
        <v>101519</v>
      </c>
      <c r="B3083" s="382" t="s">
        <v>4930</v>
      </c>
      <c r="C3083" s="383" t="s">
        <v>297</v>
      </c>
      <c r="D3083" s="384">
        <v>913.55</v>
      </c>
      <c r="E3083" s="383" t="s">
        <v>244</v>
      </c>
    </row>
    <row r="3084" spans="1:5" s="11" customFormat="1" ht="36" customHeight="1">
      <c r="A3084" s="381">
        <v>101520</v>
      </c>
      <c r="B3084" s="382" t="s">
        <v>4931</v>
      </c>
      <c r="C3084" s="383" t="s">
        <v>297</v>
      </c>
      <c r="D3084" s="385">
        <v>1037.8900000000001</v>
      </c>
      <c r="E3084" s="383" t="s">
        <v>244</v>
      </c>
    </row>
    <row r="3085" spans="1:5" s="11" customFormat="1" ht="36" customHeight="1">
      <c r="A3085" s="381">
        <v>101521</v>
      </c>
      <c r="B3085" s="382" t="s">
        <v>4932</v>
      </c>
      <c r="C3085" s="383" t="s">
        <v>297</v>
      </c>
      <c r="D3085" s="385">
        <v>1041.72</v>
      </c>
      <c r="E3085" s="383" t="s">
        <v>244</v>
      </c>
    </row>
    <row r="3086" spans="1:5" s="11" customFormat="1" ht="36" customHeight="1">
      <c r="A3086" s="381">
        <v>101522</v>
      </c>
      <c r="B3086" s="382" t="s">
        <v>4933</v>
      </c>
      <c r="C3086" s="383" t="s">
        <v>297</v>
      </c>
      <c r="D3086" s="385">
        <v>1195.17</v>
      </c>
      <c r="E3086" s="383" t="s">
        <v>244</v>
      </c>
    </row>
    <row r="3087" spans="1:5" s="11" customFormat="1" ht="36" customHeight="1">
      <c r="A3087" s="381">
        <v>101523</v>
      </c>
      <c r="B3087" s="382" t="s">
        <v>4934</v>
      </c>
      <c r="C3087" s="383" t="s">
        <v>297</v>
      </c>
      <c r="D3087" s="385">
        <v>1268.43</v>
      </c>
      <c r="E3087" s="383" t="s">
        <v>244</v>
      </c>
    </row>
    <row r="3088" spans="1:5" s="11" customFormat="1" ht="36" customHeight="1">
      <c r="A3088" s="381">
        <v>101524</v>
      </c>
      <c r="B3088" s="382" t="s">
        <v>4935</v>
      </c>
      <c r="C3088" s="383" t="s">
        <v>297</v>
      </c>
      <c r="D3088" s="385">
        <v>1454.94</v>
      </c>
      <c r="E3088" s="383" t="s">
        <v>244</v>
      </c>
    </row>
    <row r="3089" spans="1:5" s="11" customFormat="1" ht="36" customHeight="1">
      <c r="A3089" s="381">
        <v>101525</v>
      </c>
      <c r="B3089" s="382" t="s">
        <v>4936</v>
      </c>
      <c r="C3089" s="383" t="s">
        <v>297</v>
      </c>
      <c r="D3089" s="385">
        <v>1038.27</v>
      </c>
      <c r="E3089" s="383" t="s">
        <v>244</v>
      </c>
    </row>
    <row r="3090" spans="1:5" s="11" customFormat="1" ht="36" customHeight="1">
      <c r="A3090" s="381">
        <v>101526</v>
      </c>
      <c r="B3090" s="382" t="s">
        <v>4937</v>
      </c>
      <c r="C3090" s="383" t="s">
        <v>297</v>
      </c>
      <c r="D3090" s="385">
        <v>1191.72</v>
      </c>
      <c r="E3090" s="383" t="s">
        <v>244</v>
      </c>
    </row>
    <row r="3091" spans="1:5" s="11" customFormat="1" ht="36" customHeight="1">
      <c r="A3091" s="381">
        <v>101527</v>
      </c>
      <c r="B3091" s="382" t="s">
        <v>4938</v>
      </c>
      <c r="C3091" s="383" t="s">
        <v>297</v>
      </c>
      <c r="D3091" s="385">
        <v>1264.98</v>
      </c>
      <c r="E3091" s="383" t="s">
        <v>244</v>
      </c>
    </row>
    <row r="3092" spans="1:5" s="11" customFormat="1" ht="36" customHeight="1">
      <c r="A3092" s="381">
        <v>101528</v>
      </c>
      <c r="B3092" s="382" t="s">
        <v>4939</v>
      </c>
      <c r="C3092" s="383" t="s">
        <v>297</v>
      </c>
      <c r="D3092" s="385">
        <v>1451.49</v>
      </c>
      <c r="E3092" s="383" t="s">
        <v>244</v>
      </c>
    </row>
    <row r="3093" spans="1:5" s="11" customFormat="1" ht="36" customHeight="1">
      <c r="A3093" s="381">
        <v>101529</v>
      </c>
      <c r="B3093" s="382" t="s">
        <v>4940</v>
      </c>
      <c r="C3093" s="383" t="s">
        <v>297</v>
      </c>
      <c r="D3093" s="385">
        <v>1158.6600000000001</v>
      </c>
      <c r="E3093" s="383" t="s">
        <v>244</v>
      </c>
    </row>
    <row r="3094" spans="1:5" s="11" customFormat="1" ht="36" customHeight="1">
      <c r="A3094" s="381">
        <v>101530</v>
      </c>
      <c r="B3094" s="382" t="s">
        <v>4941</v>
      </c>
      <c r="C3094" s="383" t="s">
        <v>297</v>
      </c>
      <c r="D3094" s="385">
        <v>1363.26</v>
      </c>
      <c r="E3094" s="383" t="s">
        <v>244</v>
      </c>
    </row>
    <row r="3095" spans="1:5" s="11" customFormat="1" ht="36" customHeight="1">
      <c r="A3095" s="381">
        <v>101531</v>
      </c>
      <c r="B3095" s="382" t="s">
        <v>4942</v>
      </c>
      <c r="C3095" s="383" t="s">
        <v>297</v>
      </c>
      <c r="D3095" s="385">
        <v>1460.94</v>
      </c>
      <c r="E3095" s="383" t="s">
        <v>244</v>
      </c>
    </row>
    <row r="3096" spans="1:5" s="11" customFormat="1" ht="36" customHeight="1">
      <c r="A3096" s="381">
        <v>101532</v>
      </c>
      <c r="B3096" s="382" t="s">
        <v>4943</v>
      </c>
      <c r="C3096" s="383" t="s">
        <v>297</v>
      </c>
      <c r="D3096" s="385">
        <v>1709.62</v>
      </c>
      <c r="E3096" s="383" t="s">
        <v>244</v>
      </c>
    </row>
    <row r="3097" spans="1:5" s="11" customFormat="1" ht="36" customHeight="1">
      <c r="A3097" s="381">
        <v>101533</v>
      </c>
      <c r="B3097" s="382" t="s">
        <v>4944</v>
      </c>
      <c r="C3097" s="383" t="s">
        <v>297</v>
      </c>
      <c r="D3097" s="385">
        <v>1246.32</v>
      </c>
      <c r="E3097" s="383" t="s">
        <v>244</v>
      </c>
    </row>
    <row r="3098" spans="1:5" s="11" customFormat="1" ht="36" customHeight="1">
      <c r="A3098" s="381">
        <v>101534</v>
      </c>
      <c r="B3098" s="382" t="s">
        <v>4945</v>
      </c>
      <c r="C3098" s="383" t="s">
        <v>297</v>
      </c>
      <c r="D3098" s="385">
        <v>1450.92</v>
      </c>
      <c r="E3098" s="383" t="s">
        <v>244</v>
      </c>
    </row>
    <row r="3099" spans="1:5" s="11" customFormat="1" ht="36" customHeight="1">
      <c r="A3099" s="381">
        <v>101535</v>
      </c>
      <c r="B3099" s="382" t="s">
        <v>4946</v>
      </c>
      <c r="C3099" s="383" t="s">
        <v>297</v>
      </c>
      <c r="D3099" s="385">
        <v>1548.6</v>
      </c>
      <c r="E3099" s="383" t="s">
        <v>244</v>
      </c>
    </row>
    <row r="3100" spans="1:5" s="11" customFormat="1" ht="36" customHeight="1">
      <c r="A3100" s="381">
        <v>101536</v>
      </c>
      <c r="B3100" s="382" t="s">
        <v>4947</v>
      </c>
      <c r="C3100" s="383" t="s">
        <v>297</v>
      </c>
      <c r="D3100" s="385">
        <v>1797.28</v>
      </c>
      <c r="E3100" s="383" t="s">
        <v>244</v>
      </c>
    </row>
    <row r="3101" spans="1:5" s="11" customFormat="1" ht="24" customHeight="1">
      <c r="A3101" s="381">
        <v>101537</v>
      </c>
      <c r="B3101" s="382" t="s">
        <v>4948</v>
      </c>
      <c r="C3101" s="383" t="s">
        <v>297</v>
      </c>
      <c r="D3101" s="384">
        <v>121.49</v>
      </c>
      <c r="E3101" s="383" t="s">
        <v>244</v>
      </c>
    </row>
    <row r="3102" spans="1:5" s="11" customFormat="1" ht="24" customHeight="1">
      <c r="A3102" s="381">
        <v>101538</v>
      </c>
      <c r="B3102" s="382" t="s">
        <v>4949</v>
      </c>
      <c r="C3102" s="383" t="s">
        <v>297</v>
      </c>
      <c r="D3102" s="384">
        <v>33.89</v>
      </c>
      <c r="E3102" s="383" t="s">
        <v>244</v>
      </c>
    </row>
    <row r="3103" spans="1:5" s="11" customFormat="1" ht="24" customHeight="1">
      <c r="A3103" s="381">
        <v>101539</v>
      </c>
      <c r="B3103" s="382" t="s">
        <v>4950</v>
      </c>
      <c r="C3103" s="383" t="s">
        <v>297</v>
      </c>
      <c r="D3103" s="384">
        <v>56.26</v>
      </c>
      <c r="E3103" s="383" t="s">
        <v>244</v>
      </c>
    </row>
    <row r="3104" spans="1:5" s="11" customFormat="1" ht="24" customHeight="1">
      <c r="A3104" s="381">
        <v>101540</v>
      </c>
      <c r="B3104" s="382" t="s">
        <v>4951</v>
      </c>
      <c r="C3104" s="383" t="s">
        <v>297</v>
      </c>
      <c r="D3104" s="384">
        <v>94.66</v>
      </c>
      <c r="E3104" s="383" t="s">
        <v>244</v>
      </c>
    </row>
    <row r="3105" spans="1:5" s="11" customFormat="1" ht="24" customHeight="1">
      <c r="A3105" s="381">
        <v>101541</v>
      </c>
      <c r="B3105" s="382" t="s">
        <v>4952</v>
      </c>
      <c r="C3105" s="383" t="s">
        <v>297</v>
      </c>
      <c r="D3105" s="384">
        <v>123.5</v>
      </c>
      <c r="E3105" s="383" t="s">
        <v>244</v>
      </c>
    </row>
    <row r="3106" spans="1:5" s="11" customFormat="1" ht="24" customHeight="1">
      <c r="A3106" s="381">
        <v>101542</v>
      </c>
      <c r="B3106" s="382" t="s">
        <v>4953</v>
      </c>
      <c r="C3106" s="383" t="s">
        <v>297</v>
      </c>
      <c r="D3106" s="384">
        <v>25.86</v>
      </c>
      <c r="E3106" s="383" t="s">
        <v>244</v>
      </c>
    </row>
    <row r="3107" spans="1:5" s="11" customFormat="1" ht="24" customHeight="1">
      <c r="A3107" s="381">
        <v>101543</v>
      </c>
      <c r="B3107" s="382" t="s">
        <v>4954</v>
      </c>
      <c r="C3107" s="383" t="s">
        <v>297</v>
      </c>
      <c r="D3107" s="384">
        <v>46.14</v>
      </c>
      <c r="E3107" s="383" t="s">
        <v>244</v>
      </c>
    </row>
    <row r="3108" spans="1:5" s="11" customFormat="1" ht="24" customHeight="1">
      <c r="A3108" s="381">
        <v>101544</v>
      </c>
      <c r="B3108" s="382" t="s">
        <v>4955</v>
      </c>
      <c r="C3108" s="383" t="s">
        <v>297</v>
      </c>
      <c r="D3108" s="384">
        <v>73.650000000000006</v>
      </c>
      <c r="E3108" s="383" t="s">
        <v>244</v>
      </c>
    </row>
    <row r="3109" spans="1:5" s="11" customFormat="1" ht="24" customHeight="1">
      <c r="A3109" s="381">
        <v>101545</v>
      </c>
      <c r="B3109" s="382" t="s">
        <v>4956</v>
      </c>
      <c r="C3109" s="383" t="s">
        <v>297</v>
      </c>
      <c r="D3109" s="384">
        <v>106.61</v>
      </c>
      <c r="E3109" s="383" t="s">
        <v>244</v>
      </c>
    </row>
    <row r="3110" spans="1:5" s="11" customFormat="1" ht="24" customHeight="1">
      <c r="A3110" s="381">
        <v>101546</v>
      </c>
      <c r="B3110" s="382" t="s">
        <v>4957</v>
      </c>
      <c r="C3110" s="383" t="s">
        <v>297</v>
      </c>
      <c r="D3110" s="384">
        <v>44.78</v>
      </c>
      <c r="E3110" s="383" t="s">
        <v>244</v>
      </c>
    </row>
    <row r="3111" spans="1:5" s="11" customFormat="1" ht="24" customHeight="1">
      <c r="A3111" s="381">
        <v>101547</v>
      </c>
      <c r="B3111" s="382" t="s">
        <v>4958</v>
      </c>
      <c r="C3111" s="383" t="s">
        <v>297</v>
      </c>
      <c r="D3111" s="384">
        <v>143.38999999999999</v>
      </c>
      <c r="E3111" s="383" t="s">
        <v>244</v>
      </c>
    </row>
    <row r="3112" spans="1:5" s="11" customFormat="1" ht="24" customHeight="1">
      <c r="A3112" s="381">
        <v>101548</v>
      </c>
      <c r="B3112" s="382" t="s">
        <v>4959</v>
      </c>
      <c r="C3112" s="383" t="s">
        <v>297</v>
      </c>
      <c r="D3112" s="384">
        <v>10</v>
      </c>
      <c r="E3112" s="383" t="s">
        <v>244</v>
      </c>
    </row>
    <row r="3113" spans="1:5" s="11" customFormat="1" ht="24" customHeight="1">
      <c r="A3113" s="381">
        <v>101549</v>
      </c>
      <c r="B3113" s="382" t="s">
        <v>4960</v>
      </c>
      <c r="C3113" s="383" t="s">
        <v>297</v>
      </c>
      <c r="D3113" s="384">
        <v>21.34</v>
      </c>
      <c r="E3113" s="383" t="s">
        <v>244</v>
      </c>
    </row>
    <row r="3114" spans="1:5" s="11" customFormat="1" ht="24" customHeight="1">
      <c r="A3114" s="381">
        <v>101553</v>
      </c>
      <c r="B3114" s="382" t="s">
        <v>4961</v>
      </c>
      <c r="C3114" s="383" t="s">
        <v>297</v>
      </c>
      <c r="D3114" s="384">
        <v>11.5</v>
      </c>
      <c r="E3114" s="383" t="s">
        <v>244</v>
      </c>
    </row>
    <row r="3115" spans="1:5" s="11" customFormat="1" ht="24" customHeight="1">
      <c r="A3115" s="381">
        <v>101554</v>
      </c>
      <c r="B3115" s="382" t="s">
        <v>4962</v>
      </c>
      <c r="C3115" s="383" t="s">
        <v>297</v>
      </c>
      <c r="D3115" s="384">
        <v>8.23</v>
      </c>
      <c r="E3115" s="383" t="s">
        <v>244</v>
      </c>
    </row>
    <row r="3116" spans="1:5" s="11" customFormat="1" ht="24" customHeight="1">
      <c r="A3116" s="381">
        <v>101555</v>
      </c>
      <c r="B3116" s="382" t="s">
        <v>4963</v>
      </c>
      <c r="C3116" s="383" t="s">
        <v>297</v>
      </c>
      <c r="D3116" s="384">
        <v>5.25</v>
      </c>
      <c r="E3116" s="383" t="s">
        <v>244</v>
      </c>
    </row>
    <row r="3117" spans="1:5" s="11" customFormat="1" ht="24" customHeight="1">
      <c r="A3117" s="381">
        <v>101556</v>
      </c>
      <c r="B3117" s="382" t="s">
        <v>4964</v>
      </c>
      <c r="C3117" s="383" t="s">
        <v>297</v>
      </c>
      <c r="D3117" s="384">
        <v>4.7699999999999996</v>
      </c>
      <c r="E3117" s="383" t="s">
        <v>244</v>
      </c>
    </row>
    <row r="3118" spans="1:5" s="11" customFormat="1" ht="36" customHeight="1">
      <c r="A3118" s="381">
        <v>101560</v>
      </c>
      <c r="B3118" s="382" t="s">
        <v>4965</v>
      </c>
      <c r="C3118" s="383" t="s">
        <v>53</v>
      </c>
      <c r="D3118" s="384">
        <v>10.62</v>
      </c>
      <c r="E3118" s="383" t="s">
        <v>244</v>
      </c>
    </row>
    <row r="3119" spans="1:5" s="11" customFormat="1" ht="36" customHeight="1">
      <c r="A3119" s="381">
        <v>101561</v>
      </c>
      <c r="B3119" s="382" t="s">
        <v>4966</v>
      </c>
      <c r="C3119" s="383" t="s">
        <v>53</v>
      </c>
      <c r="D3119" s="384">
        <v>16.260000000000002</v>
      </c>
      <c r="E3119" s="383" t="s">
        <v>244</v>
      </c>
    </row>
    <row r="3120" spans="1:5" s="11" customFormat="1" ht="36" customHeight="1">
      <c r="A3120" s="381">
        <v>101562</v>
      </c>
      <c r="B3120" s="382" t="s">
        <v>4967</v>
      </c>
      <c r="C3120" s="383" t="s">
        <v>53</v>
      </c>
      <c r="D3120" s="384">
        <v>24.74</v>
      </c>
      <c r="E3120" s="383" t="s">
        <v>244</v>
      </c>
    </row>
    <row r="3121" spans="1:5" s="11" customFormat="1" ht="36" customHeight="1">
      <c r="A3121" s="381">
        <v>101563</v>
      </c>
      <c r="B3121" s="382" t="s">
        <v>4968</v>
      </c>
      <c r="C3121" s="383" t="s">
        <v>53</v>
      </c>
      <c r="D3121" s="384">
        <v>34.08</v>
      </c>
      <c r="E3121" s="383" t="s">
        <v>244</v>
      </c>
    </row>
    <row r="3122" spans="1:5" s="11" customFormat="1" ht="36" customHeight="1">
      <c r="A3122" s="381">
        <v>101564</v>
      </c>
      <c r="B3122" s="382" t="s">
        <v>4969</v>
      </c>
      <c r="C3122" s="383" t="s">
        <v>53</v>
      </c>
      <c r="D3122" s="384">
        <v>48.56</v>
      </c>
      <c r="E3122" s="383" t="s">
        <v>244</v>
      </c>
    </row>
    <row r="3123" spans="1:5" s="11" customFormat="1" ht="36" customHeight="1">
      <c r="A3123" s="381">
        <v>101565</v>
      </c>
      <c r="B3123" s="382" t="s">
        <v>4970</v>
      </c>
      <c r="C3123" s="383" t="s">
        <v>53</v>
      </c>
      <c r="D3123" s="384">
        <v>67.25</v>
      </c>
      <c r="E3123" s="383" t="s">
        <v>244</v>
      </c>
    </row>
    <row r="3124" spans="1:5" s="11" customFormat="1" ht="36" customHeight="1">
      <c r="A3124" s="381">
        <v>101567</v>
      </c>
      <c r="B3124" s="382" t="s">
        <v>4971</v>
      </c>
      <c r="C3124" s="383" t="s">
        <v>53</v>
      </c>
      <c r="D3124" s="384">
        <v>89.32</v>
      </c>
      <c r="E3124" s="383" t="s">
        <v>244</v>
      </c>
    </row>
    <row r="3125" spans="1:5" s="11" customFormat="1" ht="36" customHeight="1">
      <c r="A3125" s="381">
        <v>101568</v>
      </c>
      <c r="B3125" s="382" t="s">
        <v>4972</v>
      </c>
      <c r="C3125" s="383" t="s">
        <v>53</v>
      </c>
      <c r="D3125" s="384">
        <v>116.25</v>
      </c>
      <c r="E3125" s="383" t="s">
        <v>244</v>
      </c>
    </row>
    <row r="3126" spans="1:5" s="11" customFormat="1" ht="24" customHeight="1">
      <c r="A3126" s="381">
        <v>101626</v>
      </c>
      <c r="B3126" s="382" t="s">
        <v>4973</v>
      </c>
      <c r="C3126" s="383" t="s">
        <v>297</v>
      </c>
      <c r="D3126" s="384">
        <v>198.89</v>
      </c>
      <c r="E3126" s="383" t="s">
        <v>244</v>
      </c>
    </row>
    <row r="3127" spans="1:5" s="11" customFormat="1" ht="24" customHeight="1">
      <c r="A3127" s="381">
        <v>101627</v>
      </c>
      <c r="B3127" s="382" t="s">
        <v>4974</v>
      </c>
      <c r="C3127" s="383" t="s">
        <v>297</v>
      </c>
      <c r="D3127" s="384">
        <v>311.88</v>
      </c>
      <c r="E3127" s="383" t="s">
        <v>244</v>
      </c>
    </row>
    <row r="3128" spans="1:5" s="11" customFormat="1" ht="24" customHeight="1">
      <c r="A3128" s="381">
        <v>101628</v>
      </c>
      <c r="B3128" s="382" t="s">
        <v>4975</v>
      </c>
      <c r="C3128" s="383" t="s">
        <v>297</v>
      </c>
      <c r="D3128" s="384">
        <v>146.62</v>
      </c>
      <c r="E3128" s="383" t="s">
        <v>244</v>
      </c>
    </row>
    <row r="3129" spans="1:5" s="11" customFormat="1" ht="24" customHeight="1">
      <c r="A3129" s="381">
        <v>101629</v>
      </c>
      <c r="B3129" s="382" t="s">
        <v>4976</v>
      </c>
      <c r="C3129" s="383" t="s">
        <v>297</v>
      </c>
      <c r="D3129" s="384">
        <v>173.54</v>
      </c>
      <c r="E3129" s="383" t="s">
        <v>244</v>
      </c>
    </row>
    <row r="3130" spans="1:5" s="11" customFormat="1" ht="24" customHeight="1">
      <c r="A3130" s="381">
        <v>101630</v>
      </c>
      <c r="B3130" s="382" t="s">
        <v>4977</v>
      </c>
      <c r="C3130" s="383" t="s">
        <v>297</v>
      </c>
      <c r="D3130" s="384">
        <v>79.349999999999994</v>
      </c>
      <c r="E3130" s="383" t="s">
        <v>244</v>
      </c>
    </row>
    <row r="3131" spans="1:5" s="11" customFormat="1" ht="24" customHeight="1">
      <c r="A3131" s="381">
        <v>101631</v>
      </c>
      <c r="B3131" s="382" t="s">
        <v>4978</v>
      </c>
      <c r="C3131" s="383" t="s">
        <v>297</v>
      </c>
      <c r="D3131" s="384">
        <v>21.24</v>
      </c>
      <c r="E3131" s="383" t="s">
        <v>244</v>
      </c>
    </row>
    <row r="3132" spans="1:5" s="11" customFormat="1" ht="24" customHeight="1">
      <c r="A3132" s="381">
        <v>101632</v>
      </c>
      <c r="B3132" s="382" t="s">
        <v>4979</v>
      </c>
      <c r="C3132" s="383" t="s">
        <v>297</v>
      </c>
      <c r="D3132" s="384">
        <v>44.88</v>
      </c>
      <c r="E3132" s="383" t="s">
        <v>244</v>
      </c>
    </row>
    <row r="3133" spans="1:5" s="11" customFormat="1" ht="24" customHeight="1">
      <c r="A3133" s="381">
        <v>101633</v>
      </c>
      <c r="B3133" s="382" t="s">
        <v>4980</v>
      </c>
      <c r="C3133" s="383" t="s">
        <v>297</v>
      </c>
      <c r="D3133" s="384">
        <v>115.33</v>
      </c>
      <c r="E3133" s="383" t="s">
        <v>244</v>
      </c>
    </row>
    <row r="3134" spans="1:5" s="11" customFormat="1" ht="36" customHeight="1">
      <c r="A3134" s="381">
        <v>101636</v>
      </c>
      <c r="B3134" s="382" t="s">
        <v>4981</v>
      </c>
      <c r="C3134" s="383" t="s">
        <v>297</v>
      </c>
      <c r="D3134" s="384">
        <v>157.65</v>
      </c>
      <c r="E3134" s="383" t="s">
        <v>244</v>
      </c>
    </row>
    <row r="3135" spans="1:5" s="11" customFormat="1" ht="36" customHeight="1">
      <c r="A3135" s="381">
        <v>101637</v>
      </c>
      <c r="B3135" s="382" t="s">
        <v>4982</v>
      </c>
      <c r="C3135" s="383" t="s">
        <v>297</v>
      </c>
      <c r="D3135" s="384">
        <v>151.16999999999999</v>
      </c>
      <c r="E3135" s="383" t="s">
        <v>244</v>
      </c>
    </row>
    <row r="3136" spans="1:5" s="11" customFormat="1" ht="12" customHeight="1">
      <c r="A3136" s="381">
        <v>101640</v>
      </c>
      <c r="B3136" s="382" t="s">
        <v>4983</v>
      </c>
      <c r="C3136" s="383" t="s">
        <v>297</v>
      </c>
      <c r="D3136" s="384">
        <v>61.71</v>
      </c>
      <c r="E3136" s="383" t="s">
        <v>244</v>
      </c>
    </row>
    <row r="3137" spans="1:5" s="11" customFormat="1" ht="12" customHeight="1">
      <c r="A3137" s="381">
        <v>101641</v>
      </c>
      <c r="B3137" s="382" t="s">
        <v>4984</v>
      </c>
      <c r="C3137" s="383" t="s">
        <v>297</v>
      </c>
      <c r="D3137" s="384">
        <v>31.99</v>
      </c>
      <c r="E3137" s="383" t="s">
        <v>244</v>
      </c>
    </row>
    <row r="3138" spans="1:5" s="11" customFormat="1" ht="12" customHeight="1">
      <c r="A3138" s="381">
        <v>101642</v>
      </c>
      <c r="B3138" s="382" t="s">
        <v>4985</v>
      </c>
      <c r="C3138" s="383" t="s">
        <v>297</v>
      </c>
      <c r="D3138" s="384">
        <v>16.079999999999998</v>
      </c>
      <c r="E3138" s="383" t="s">
        <v>244</v>
      </c>
    </row>
    <row r="3139" spans="1:5" s="11" customFormat="1" ht="12" customHeight="1">
      <c r="A3139" s="381">
        <v>101643</v>
      </c>
      <c r="B3139" s="382" t="s">
        <v>4986</v>
      </c>
      <c r="C3139" s="383" t="s">
        <v>297</v>
      </c>
      <c r="D3139" s="384">
        <v>27.93</v>
      </c>
      <c r="E3139" s="383" t="s">
        <v>244</v>
      </c>
    </row>
    <row r="3140" spans="1:5" s="11" customFormat="1" ht="12" customHeight="1">
      <c r="A3140" s="381">
        <v>101644</v>
      </c>
      <c r="B3140" s="382" t="s">
        <v>4987</v>
      </c>
      <c r="C3140" s="383" t="s">
        <v>297</v>
      </c>
      <c r="D3140" s="384">
        <v>37.770000000000003</v>
      </c>
      <c r="E3140" s="383" t="s">
        <v>244</v>
      </c>
    </row>
    <row r="3141" spans="1:5" s="11" customFormat="1" ht="12" customHeight="1">
      <c r="A3141" s="381">
        <v>101645</v>
      </c>
      <c r="B3141" s="382" t="s">
        <v>4988</v>
      </c>
      <c r="C3141" s="383" t="s">
        <v>297</v>
      </c>
      <c r="D3141" s="384">
        <v>17.91</v>
      </c>
      <c r="E3141" s="383" t="s">
        <v>244</v>
      </c>
    </row>
    <row r="3142" spans="1:5" s="11" customFormat="1" ht="12" customHeight="1">
      <c r="A3142" s="381">
        <v>101646</v>
      </c>
      <c r="B3142" s="382" t="s">
        <v>4989</v>
      </c>
      <c r="C3142" s="383" t="s">
        <v>297</v>
      </c>
      <c r="D3142" s="384">
        <v>23.77</v>
      </c>
      <c r="E3142" s="383" t="s">
        <v>244</v>
      </c>
    </row>
    <row r="3143" spans="1:5" s="11" customFormat="1" ht="12" customHeight="1">
      <c r="A3143" s="381">
        <v>101647</v>
      </c>
      <c r="B3143" s="382" t="s">
        <v>4990</v>
      </c>
      <c r="C3143" s="383" t="s">
        <v>297</v>
      </c>
      <c r="D3143" s="384">
        <v>43.61</v>
      </c>
      <c r="E3143" s="383" t="s">
        <v>244</v>
      </c>
    </row>
    <row r="3144" spans="1:5" s="11" customFormat="1" ht="12" customHeight="1">
      <c r="A3144" s="381">
        <v>101648</v>
      </c>
      <c r="B3144" s="382" t="s">
        <v>4991</v>
      </c>
      <c r="C3144" s="383" t="s">
        <v>297</v>
      </c>
      <c r="D3144" s="384">
        <v>33.74</v>
      </c>
      <c r="E3144" s="383" t="s">
        <v>244</v>
      </c>
    </row>
    <row r="3145" spans="1:5" s="11" customFormat="1" ht="12" customHeight="1">
      <c r="A3145" s="381">
        <v>101649</v>
      </c>
      <c r="B3145" s="382" t="s">
        <v>4992</v>
      </c>
      <c r="C3145" s="383" t="s">
        <v>297</v>
      </c>
      <c r="D3145" s="384">
        <v>38.869999999999997</v>
      </c>
      <c r="E3145" s="383" t="s">
        <v>244</v>
      </c>
    </row>
    <row r="3146" spans="1:5" s="11" customFormat="1" ht="12" customHeight="1">
      <c r="A3146" s="381">
        <v>101650</v>
      </c>
      <c r="B3146" s="382" t="s">
        <v>4993</v>
      </c>
      <c r="C3146" s="383" t="s">
        <v>297</v>
      </c>
      <c r="D3146" s="384">
        <v>45.17</v>
      </c>
      <c r="E3146" s="383" t="s">
        <v>244</v>
      </c>
    </row>
    <row r="3147" spans="1:5" s="11" customFormat="1" ht="24" customHeight="1">
      <c r="A3147" s="381">
        <v>101651</v>
      </c>
      <c r="B3147" s="382" t="s">
        <v>4994</v>
      </c>
      <c r="C3147" s="383" t="s">
        <v>297</v>
      </c>
      <c r="D3147" s="384">
        <v>71.87</v>
      </c>
      <c r="E3147" s="383" t="s">
        <v>244</v>
      </c>
    </row>
    <row r="3148" spans="1:5" s="11" customFormat="1" ht="24" customHeight="1">
      <c r="A3148" s="381">
        <v>101652</v>
      </c>
      <c r="B3148" s="382" t="s">
        <v>4995</v>
      </c>
      <c r="C3148" s="383" t="s">
        <v>297</v>
      </c>
      <c r="D3148" s="384">
        <v>583.69000000000005</v>
      </c>
      <c r="E3148" s="383" t="s">
        <v>244</v>
      </c>
    </row>
    <row r="3149" spans="1:5" s="11" customFormat="1" ht="48" customHeight="1">
      <c r="A3149" s="381">
        <v>101653</v>
      </c>
      <c r="B3149" s="382" t="s">
        <v>4996</v>
      </c>
      <c r="C3149" s="383" t="s">
        <v>297</v>
      </c>
      <c r="D3149" s="384">
        <v>289.55</v>
      </c>
      <c r="E3149" s="383" t="s">
        <v>244</v>
      </c>
    </row>
    <row r="3150" spans="1:5" s="11" customFormat="1" ht="24" customHeight="1">
      <c r="A3150" s="381">
        <v>101654</v>
      </c>
      <c r="B3150" s="382" t="s">
        <v>4997</v>
      </c>
      <c r="C3150" s="383" t="s">
        <v>297</v>
      </c>
      <c r="D3150" s="384">
        <v>296.86</v>
      </c>
      <c r="E3150" s="383" t="s">
        <v>244</v>
      </c>
    </row>
    <row r="3151" spans="1:5" s="11" customFormat="1" ht="24" customHeight="1">
      <c r="A3151" s="381">
        <v>101655</v>
      </c>
      <c r="B3151" s="382" t="s">
        <v>4998</v>
      </c>
      <c r="C3151" s="383" t="s">
        <v>297</v>
      </c>
      <c r="D3151" s="384">
        <v>481.8</v>
      </c>
      <c r="E3151" s="383" t="s">
        <v>244</v>
      </c>
    </row>
    <row r="3152" spans="1:5" s="11" customFormat="1" ht="24" customHeight="1">
      <c r="A3152" s="381">
        <v>101656</v>
      </c>
      <c r="B3152" s="382" t="s">
        <v>4999</v>
      </c>
      <c r="C3152" s="383" t="s">
        <v>297</v>
      </c>
      <c r="D3152" s="384">
        <v>524.98</v>
      </c>
      <c r="E3152" s="383" t="s">
        <v>244</v>
      </c>
    </row>
    <row r="3153" spans="1:5" s="11" customFormat="1" ht="24" customHeight="1">
      <c r="A3153" s="381">
        <v>101657</v>
      </c>
      <c r="B3153" s="382" t="s">
        <v>5000</v>
      </c>
      <c r="C3153" s="383" t="s">
        <v>297</v>
      </c>
      <c r="D3153" s="384">
        <v>616.96</v>
      </c>
      <c r="E3153" s="383" t="s">
        <v>244</v>
      </c>
    </row>
    <row r="3154" spans="1:5" s="11" customFormat="1" ht="24" customHeight="1">
      <c r="A3154" s="381">
        <v>101658</v>
      </c>
      <c r="B3154" s="382" t="s">
        <v>5001</v>
      </c>
      <c r="C3154" s="383" t="s">
        <v>297</v>
      </c>
      <c r="D3154" s="384">
        <v>806.09</v>
      </c>
      <c r="E3154" s="383" t="s">
        <v>244</v>
      </c>
    </row>
    <row r="3155" spans="1:5" s="11" customFormat="1" ht="24" customHeight="1">
      <c r="A3155" s="381">
        <v>101659</v>
      </c>
      <c r="B3155" s="382" t="s">
        <v>5002</v>
      </c>
      <c r="C3155" s="383" t="s">
        <v>297</v>
      </c>
      <c r="D3155" s="384">
        <v>923.71</v>
      </c>
      <c r="E3155" s="383" t="s">
        <v>244</v>
      </c>
    </row>
    <row r="3156" spans="1:5" s="11" customFormat="1" ht="24" customHeight="1">
      <c r="A3156" s="381">
        <v>101660</v>
      </c>
      <c r="B3156" s="382" t="s">
        <v>5003</v>
      </c>
      <c r="C3156" s="383" t="s">
        <v>297</v>
      </c>
      <c r="D3156" s="385">
        <v>1479</v>
      </c>
      <c r="E3156" s="383" t="s">
        <v>244</v>
      </c>
    </row>
    <row r="3157" spans="1:5" s="11" customFormat="1" ht="24" customHeight="1">
      <c r="A3157" s="381">
        <v>101661</v>
      </c>
      <c r="B3157" s="382" t="s">
        <v>5004</v>
      </c>
      <c r="C3157" s="383" t="s">
        <v>297</v>
      </c>
      <c r="D3157" s="384">
        <v>105.67</v>
      </c>
      <c r="E3157" s="383" t="s">
        <v>244</v>
      </c>
    </row>
    <row r="3158" spans="1:5" s="11" customFormat="1" ht="24" customHeight="1">
      <c r="A3158" s="381">
        <v>101662</v>
      </c>
      <c r="B3158" s="382" t="s">
        <v>5005</v>
      </c>
      <c r="C3158" s="383" t="s">
        <v>297</v>
      </c>
      <c r="D3158" s="384">
        <v>785.17</v>
      </c>
      <c r="E3158" s="383" t="s">
        <v>244</v>
      </c>
    </row>
    <row r="3159" spans="1:5" s="11" customFormat="1" ht="24" customHeight="1">
      <c r="A3159" s="381">
        <v>101663</v>
      </c>
      <c r="B3159" s="382" t="s">
        <v>5006</v>
      </c>
      <c r="C3159" s="383" t="s">
        <v>297</v>
      </c>
      <c r="D3159" s="384">
        <v>19.73</v>
      </c>
      <c r="E3159" s="383" t="s">
        <v>244</v>
      </c>
    </row>
    <row r="3160" spans="1:5" s="11" customFormat="1" ht="24" customHeight="1">
      <c r="A3160" s="381">
        <v>101664</v>
      </c>
      <c r="B3160" s="382" t="s">
        <v>5007</v>
      </c>
      <c r="C3160" s="383" t="s">
        <v>297</v>
      </c>
      <c r="D3160" s="384">
        <v>20.77</v>
      </c>
      <c r="E3160" s="383" t="s">
        <v>244</v>
      </c>
    </row>
    <row r="3161" spans="1:5" s="11" customFormat="1" ht="24" customHeight="1">
      <c r="A3161" s="381">
        <v>101665</v>
      </c>
      <c r="B3161" s="382" t="s">
        <v>5008</v>
      </c>
      <c r="C3161" s="383" t="s">
        <v>297</v>
      </c>
      <c r="D3161" s="384">
        <v>25.28</v>
      </c>
      <c r="E3161" s="383" t="s">
        <v>244</v>
      </c>
    </row>
    <row r="3162" spans="1:5" s="11" customFormat="1" ht="24" customHeight="1">
      <c r="A3162" s="381">
        <v>101666</v>
      </c>
      <c r="B3162" s="382" t="s">
        <v>5009</v>
      </c>
      <c r="C3162" s="383" t="s">
        <v>297</v>
      </c>
      <c r="D3162" s="384">
        <v>407.81</v>
      </c>
      <c r="E3162" s="383" t="s">
        <v>244</v>
      </c>
    </row>
    <row r="3163" spans="1:5" s="11" customFormat="1" ht="24" customHeight="1">
      <c r="A3163" s="381">
        <v>102085</v>
      </c>
      <c r="B3163" s="382" t="s">
        <v>5010</v>
      </c>
      <c r="C3163" s="383" t="s">
        <v>297</v>
      </c>
      <c r="D3163" s="384">
        <v>220.77</v>
      </c>
      <c r="E3163" s="383" t="s">
        <v>244</v>
      </c>
    </row>
    <row r="3164" spans="1:5" s="11" customFormat="1" ht="36" customHeight="1">
      <c r="A3164" s="381">
        <v>100578</v>
      </c>
      <c r="B3164" s="382" t="s">
        <v>5011</v>
      </c>
      <c r="C3164" s="383" t="s">
        <v>297</v>
      </c>
      <c r="D3164" s="384">
        <v>422.68</v>
      </c>
      <c r="E3164" s="383" t="s">
        <v>244</v>
      </c>
    </row>
    <row r="3165" spans="1:5" s="11" customFormat="1" ht="36" customHeight="1">
      <c r="A3165" s="381">
        <v>100579</v>
      </c>
      <c r="B3165" s="382" t="s">
        <v>5012</v>
      </c>
      <c r="C3165" s="383" t="s">
        <v>297</v>
      </c>
      <c r="D3165" s="384">
        <v>464.09</v>
      </c>
      <c r="E3165" s="383" t="s">
        <v>244</v>
      </c>
    </row>
    <row r="3166" spans="1:5" s="11" customFormat="1" ht="36" customHeight="1">
      <c r="A3166" s="381">
        <v>100580</v>
      </c>
      <c r="B3166" s="382" t="s">
        <v>5013</v>
      </c>
      <c r="C3166" s="383" t="s">
        <v>297</v>
      </c>
      <c r="D3166" s="384">
        <v>498.3</v>
      </c>
      <c r="E3166" s="383" t="s">
        <v>244</v>
      </c>
    </row>
    <row r="3167" spans="1:5" s="11" customFormat="1" ht="36" customHeight="1">
      <c r="A3167" s="381">
        <v>100581</v>
      </c>
      <c r="B3167" s="382" t="s">
        <v>5014</v>
      </c>
      <c r="C3167" s="383" t="s">
        <v>297</v>
      </c>
      <c r="D3167" s="384">
        <v>484.59</v>
      </c>
      <c r="E3167" s="383" t="s">
        <v>244</v>
      </c>
    </row>
    <row r="3168" spans="1:5" s="11" customFormat="1" ht="36" customHeight="1">
      <c r="A3168" s="381">
        <v>100582</v>
      </c>
      <c r="B3168" s="382" t="s">
        <v>5015</v>
      </c>
      <c r="C3168" s="383" t="s">
        <v>297</v>
      </c>
      <c r="D3168" s="384">
        <v>546.01</v>
      </c>
      <c r="E3168" s="383" t="s">
        <v>244</v>
      </c>
    </row>
    <row r="3169" spans="1:5" s="11" customFormat="1" ht="36" customHeight="1">
      <c r="A3169" s="381">
        <v>100583</v>
      </c>
      <c r="B3169" s="382" t="s">
        <v>5016</v>
      </c>
      <c r="C3169" s="383" t="s">
        <v>297</v>
      </c>
      <c r="D3169" s="384">
        <v>506.3</v>
      </c>
      <c r="E3169" s="383" t="s">
        <v>244</v>
      </c>
    </row>
    <row r="3170" spans="1:5" s="11" customFormat="1" ht="36" customHeight="1">
      <c r="A3170" s="381">
        <v>100584</v>
      </c>
      <c r="B3170" s="382" t="s">
        <v>5017</v>
      </c>
      <c r="C3170" s="383" t="s">
        <v>297</v>
      </c>
      <c r="D3170" s="384">
        <v>543.4</v>
      </c>
      <c r="E3170" s="383" t="s">
        <v>244</v>
      </c>
    </row>
    <row r="3171" spans="1:5" s="11" customFormat="1" ht="36" customHeight="1">
      <c r="A3171" s="381">
        <v>100585</v>
      </c>
      <c r="B3171" s="382" t="s">
        <v>5018</v>
      </c>
      <c r="C3171" s="383" t="s">
        <v>297</v>
      </c>
      <c r="D3171" s="384">
        <v>548.66999999999996</v>
      </c>
      <c r="E3171" s="383" t="s">
        <v>244</v>
      </c>
    </row>
    <row r="3172" spans="1:5" s="11" customFormat="1" ht="36" customHeight="1">
      <c r="A3172" s="381">
        <v>100586</v>
      </c>
      <c r="B3172" s="382" t="s">
        <v>5019</v>
      </c>
      <c r="C3172" s="383" t="s">
        <v>297</v>
      </c>
      <c r="D3172" s="384">
        <v>607.97</v>
      </c>
      <c r="E3172" s="383" t="s">
        <v>244</v>
      </c>
    </row>
    <row r="3173" spans="1:5" s="11" customFormat="1" ht="36" customHeight="1">
      <c r="A3173" s="381">
        <v>100587</v>
      </c>
      <c r="B3173" s="382" t="s">
        <v>5020</v>
      </c>
      <c r="C3173" s="383" t="s">
        <v>297</v>
      </c>
      <c r="D3173" s="384">
        <v>592.16</v>
      </c>
      <c r="E3173" s="383" t="s">
        <v>244</v>
      </c>
    </row>
    <row r="3174" spans="1:5" s="11" customFormat="1" ht="36" customHeight="1">
      <c r="A3174" s="381">
        <v>100588</v>
      </c>
      <c r="B3174" s="382" t="s">
        <v>5021</v>
      </c>
      <c r="C3174" s="383" t="s">
        <v>297</v>
      </c>
      <c r="D3174" s="384">
        <v>638.29</v>
      </c>
      <c r="E3174" s="383" t="s">
        <v>244</v>
      </c>
    </row>
    <row r="3175" spans="1:5" s="11" customFormat="1" ht="36" customHeight="1">
      <c r="A3175" s="381">
        <v>100589</v>
      </c>
      <c r="B3175" s="382" t="s">
        <v>5022</v>
      </c>
      <c r="C3175" s="383" t="s">
        <v>297</v>
      </c>
      <c r="D3175" s="384">
        <v>645.29999999999995</v>
      </c>
      <c r="E3175" s="383" t="s">
        <v>244</v>
      </c>
    </row>
    <row r="3176" spans="1:5" s="11" customFormat="1" ht="36" customHeight="1">
      <c r="A3176" s="381">
        <v>100590</v>
      </c>
      <c r="B3176" s="382" t="s">
        <v>5023</v>
      </c>
      <c r="C3176" s="383" t="s">
        <v>297</v>
      </c>
      <c r="D3176" s="384">
        <v>690.41</v>
      </c>
      <c r="E3176" s="383" t="s">
        <v>244</v>
      </c>
    </row>
    <row r="3177" spans="1:5" s="11" customFormat="1" ht="36" customHeight="1">
      <c r="A3177" s="381">
        <v>100591</v>
      </c>
      <c r="B3177" s="382" t="s">
        <v>5024</v>
      </c>
      <c r="C3177" s="383" t="s">
        <v>297</v>
      </c>
      <c r="D3177" s="384">
        <v>648.01</v>
      </c>
      <c r="E3177" s="383" t="s">
        <v>244</v>
      </c>
    </row>
    <row r="3178" spans="1:5" s="11" customFormat="1" ht="36" customHeight="1">
      <c r="A3178" s="381">
        <v>100592</v>
      </c>
      <c r="B3178" s="382" t="s">
        <v>5025</v>
      </c>
      <c r="C3178" s="383" t="s">
        <v>297</v>
      </c>
      <c r="D3178" s="384">
        <v>685.51</v>
      </c>
      <c r="E3178" s="383" t="s">
        <v>244</v>
      </c>
    </row>
    <row r="3179" spans="1:5" s="11" customFormat="1" ht="36" customHeight="1">
      <c r="A3179" s="381">
        <v>100593</v>
      </c>
      <c r="B3179" s="382" t="s">
        <v>5026</v>
      </c>
      <c r="C3179" s="383" t="s">
        <v>297</v>
      </c>
      <c r="D3179" s="384">
        <v>693.62</v>
      </c>
      <c r="E3179" s="383" t="s">
        <v>244</v>
      </c>
    </row>
    <row r="3180" spans="1:5" s="11" customFormat="1" ht="36" customHeight="1">
      <c r="A3180" s="381">
        <v>100594</v>
      </c>
      <c r="B3180" s="382" t="s">
        <v>5027</v>
      </c>
      <c r="C3180" s="383" t="s">
        <v>297</v>
      </c>
      <c r="D3180" s="384">
        <v>757.56</v>
      </c>
      <c r="E3180" s="383" t="s">
        <v>244</v>
      </c>
    </row>
    <row r="3181" spans="1:5" s="11" customFormat="1" ht="36" customHeight="1">
      <c r="A3181" s="381">
        <v>100595</v>
      </c>
      <c r="B3181" s="382" t="s">
        <v>5028</v>
      </c>
      <c r="C3181" s="383" t="s">
        <v>297</v>
      </c>
      <c r="D3181" s="384">
        <v>830.19</v>
      </c>
      <c r="E3181" s="383" t="s">
        <v>244</v>
      </c>
    </row>
    <row r="3182" spans="1:5" s="11" customFormat="1" ht="36" customHeight="1">
      <c r="A3182" s="381">
        <v>100596</v>
      </c>
      <c r="B3182" s="382" t="s">
        <v>5029</v>
      </c>
      <c r="C3182" s="383" t="s">
        <v>297</v>
      </c>
      <c r="D3182" s="384">
        <v>916.83</v>
      </c>
      <c r="E3182" s="383" t="s">
        <v>244</v>
      </c>
    </row>
    <row r="3183" spans="1:5" s="11" customFormat="1" ht="36" customHeight="1">
      <c r="A3183" s="381">
        <v>100597</v>
      </c>
      <c r="B3183" s="382" t="s">
        <v>5030</v>
      </c>
      <c r="C3183" s="383" t="s">
        <v>297</v>
      </c>
      <c r="D3183" s="384">
        <v>950.6</v>
      </c>
      <c r="E3183" s="383" t="s">
        <v>244</v>
      </c>
    </row>
    <row r="3184" spans="1:5" s="11" customFormat="1" ht="36" customHeight="1">
      <c r="A3184" s="381">
        <v>100598</v>
      </c>
      <c r="B3184" s="382" t="s">
        <v>5031</v>
      </c>
      <c r="C3184" s="383" t="s">
        <v>297</v>
      </c>
      <c r="D3184" s="385">
        <v>1022.06</v>
      </c>
      <c r="E3184" s="383" t="s">
        <v>244</v>
      </c>
    </row>
    <row r="3185" spans="1:5" s="11" customFormat="1" ht="36" customHeight="1">
      <c r="A3185" s="381">
        <v>100599</v>
      </c>
      <c r="B3185" s="382" t="s">
        <v>5032</v>
      </c>
      <c r="C3185" s="383" t="s">
        <v>297</v>
      </c>
      <c r="D3185" s="384">
        <v>449.05</v>
      </c>
      <c r="E3185" s="383" t="s">
        <v>244</v>
      </c>
    </row>
    <row r="3186" spans="1:5" s="11" customFormat="1" ht="36" customHeight="1">
      <c r="A3186" s="381">
        <v>100600</v>
      </c>
      <c r="B3186" s="382" t="s">
        <v>5033</v>
      </c>
      <c r="C3186" s="383" t="s">
        <v>297</v>
      </c>
      <c r="D3186" s="384">
        <v>523.95000000000005</v>
      </c>
      <c r="E3186" s="383" t="s">
        <v>244</v>
      </c>
    </row>
    <row r="3187" spans="1:5" s="11" customFormat="1" ht="36" customHeight="1">
      <c r="A3187" s="381">
        <v>100601</v>
      </c>
      <c r="B3187" s="382" t="s">
        <v>5034</v>
      </c>
      <c r="C3187" s="383" t="s">
        <v>297</v>
      </c>
      <c r="D3187" s="384">
        <v>654.49</v>
      </c>
      <c r="E3187" s="383" t="s">
        <v>244</v>
      </c>
    </row>
    <row r="3188" spans="1:5" s="11" customFormat="1" ht="36" customHeight="1">
      <c r="A3188" s="381">
        <v>100602</v>
      </c>
      <c r="B3188" s="382" t="s">
        <v>5035</v>
      </c>
      <c r="C3188" s="383" t="s">
        <v>297</v>
      </c>
      <c r="D3188" s="384">
        <v>817.3</v>
      </c>
      <c r="E3188" s="383" t="s">
        <v>244</v>
      </c>
    </row>
    <row r="3189" spans="1:5" s="11" customFormat="1" ht="36" customHeight="1">
      <c r="A3189" s="381">
        <v>100603</v>
      </c>
      <c r="B3189" s="382" t="s">
        <v>5036</v>
      </c>
      <c r="C3189" s="383" t="s">
        <v>297</v>
      </c>
      <c r="D3189" s="385">
        <v>1234.76</v>
      </c>
      <c r="E3189" s="383" t="s">
        <v>244</v>
      </c>
    </row>
    <row r="3190" spans="1:5" s="11" customFormat="1" ht="36" customHeight="1">
      <c r="A3190" s="381">
        <v>100604</v>
      </c>
      <c r="B3190" s="382" t="s">
        <v>5037</v>
      </c>
      <c r="C3190" s="383" t="s">
        <v>297</v>
      </c>
      <c r="D3190" s="384">
        <v>557.63</v>
      </c>
      <c r="E3190" s="383" t="s">
        <v>244</v>
      </c>
    </row>
    <row r="3191" spans="1:5" s="11" customFormat="1" ht="36" customHeight="1">
      <c r="A3191" s="381">
        <v>100605</v>
      </c>
      <c r="B3191" s="382" t="s">
        <v>5038</v>
      </c>
      <c r="C3191" s="383" t="s">
        <v>297</v>
      </c>
      <c r="D3191" s="384">
        <v>856.9</v>
      </c>
      <c r="E3191" s="383" t="s">
        <v>244</v>
      </c>
    </row>
    <row r="3192" spans="1:5" s="11" customFormat="1" ht="36" customHeight="1">
      <c r="A3192" s="381">
        <v>100606</v>
      </c>
      <c r="B3192" s="382" t="s">
        <v>5039</v>
      </c>
      <c r="C3192" s="383" t="s">
        <v>297</v>
      </c>
      <c r="D3192" s="385">
        <v>1281.79</v>
      </c>
      <c r="E3192" s="383" t="s">
        <v>244</v>
      </c>
    </row>
    <row r="3193" spans="1:5" s="11" customFormat="1" ht="36" customHeight="1">
      <c r="A3193" s="381">
        <v>100607</v>
      </c>
      <c r="B3193" s="382" t="s">
        <v>5040</v>
      </c>
      <c r="C3193" s="383" t="s">
        <v>297</v>
      </c>
      <c r="D3193" s="384">
        <v>573.62</v>
      </c>
      <c r="E3193" s="383" t="s">
        <v>244</v>
      </c>
    </row>
    <row r="3194" spans="1:5" s="11" customFormat="1" ht="36" customHeight="1">
      <c r="A3194" s="381">
        <v>100608</v>
      </c>
      <c r="B3194" s="382" t="s">
        <v>5041</v>
      </c>
      <c r="C3194" s="383" t="s">
        <v>297</v>
      </c>
      <c r="D3194" s="384">
        <v>876.36</v>
      </c>
      <c r="E3194" s="383" t="s">
        <v>244</v>
      </c>
    </row>
    <row r="3195" spans="1:5" s="11" customFormat="1" ht="36" customHeight="1">
      <c r="A3195" s="381">
        <v>100609</v>
      </c>
      <c r="B3195" s="382" t="s">
        <v>5042</v>
      </c>
      <c r="C3195" s="383" t="s">
        <v>297</v>
      </c>
      <c r="D3195" s="385">
        <v>1306.81</v>
      </c>
      <c r="E3195" s="383" t="s">
        <v>244</v>
      </c>
    </row>
    <row r="3196" spans="1:5" s="11" customFormat="1" ht="36" customHeight="1">
      <c r="A3196" s="381">
        <v>100610</v>
      </c>
      <c r="B3196" s="382" t="s">
        <v>5043</v>
      </c>
      <c r="C3196" s="383" t="s">
        <v>297</v>
      </c>
      <c r="D3196" s="384">
        <v>589.66</v>
      </c>
      <c r="E3196" s="383" t="s">
        <v>244</v>
      </c>
    </row>
    <row r="3197" spans="1:5" s="11" customFormat="1" ht="36" customHeight="1">
      <c r="A3197" s="381">
        <v>100611</v>
      </c>
      <c r="B3197" s="382" t="s">
        <v>5044</v>
      </c>
      <c r="C3197" s="383" t="s">
        <v>297</v>
      </c>
      <c r="D3197" s="384">
        <v>725.43</v>
      </c>
      <c r="E3197" s="383" t="s">
        <v>244</v>
      </c>
    </row>
    <row r="3198" spans="1:5" s="11" customFormat="1" ht="36" customHeight="1">
      <c r="A3198" s="381">
        <v>100612</v>
      </c>
      <c r="B3198" s="382" t="s">
        <v>5045</v>
      </c>
      <c r="C3198" s="383" t="s">
        <v>297</v>
      </c>
      <c r="D3198" s="384">
        <v>895.57</v>
      </c>
      <c r="E3198" s="383" t="s">
        <v>244</v>
      </c>
    </row>
    <row r="3199" spans="1:5" s="11" customFormat="1" ht="36" customHeight="1">
      <c r="A3199" s="381">
        <v>100613</v>
      </c>
      <c r="B3199" s="382" t="s">
        <v>5046</v>
      </c>
      <c r="C3199" s="383" t="s">
        <v>297</v>
      </c>
      <c r="D3199" s="385">
        <v>1331.12</v>
      </c>
      <c r="E3199" s="383" t="s">
        <v>244</v>
      </c>
    </row>
    <row r="3200" spans="1:5" s="11" customFormat="1" ht="36" customHeight="1">
      <c r="A3200" s="381">
        <v>100614</v>
      </c>
      <c r="B3200" s="382" t="s">
        <v>5047</v>
      </c>
      <c r="C3200" s="383" t="s">
        <v>297</v>
      </c>
      <c r="D3200" s="384">
        <v>760.37</v>
      </c>
      <c r="E3200" s="383" t="s">
        <v>244</v>
      </c>
    </row>
    <row r="3201" spans="1:5" s="11" customFormat="1" ht="36" customHeight="1">
      <c r="A3201" s="381">
        <v>100615</v>
      </c>
      <c r="B3201" s="382" t="s">
        <v>5048</v>
      </c>
      <c r="C3201" s="383" t="s">
        <v>297</v>
      </c>
      <c r="D3201" s="384">
        <v>933.65</v>
      </c>
      <c r="E3201" s="383" t="s">
        <v>244</v>
      </c>
    </row>
    <row r="3202" spans="1:5" s="11" customFormat="1" ht="36" customHeight="1">
      <c r="A3202" s="381">
        <v>100616</v>
      </c>
      <c r="B3202" s="382" t="s">
        <v>5049</v>
      </c>
      <c r="C3202" s="383" t="s">
        <v>297</v>
      </c>
      <c r="D3202" s="385">
        <v>1382.03</v>
      </c>
      <c r="E3202" s="383" t="s">
        <v>244</v>
      </c>
    </row>
    <row r="3203" spans="1:5" s="11" customFormat="1" ht="36" customHeight="1">
      <c r="A3203" s="381">
        <v>100617</v>
      </c>
      <c r="B3203" s="382" t="s">
        <v>5050</v>
      </c>
      <c r="C3203" s="383" t="s">
        <v>297</v>
      </c>
      <c r="D3203" s="384">
        <v>971.51</v>
      </c>
      <c r="E3203" s="383" t="s">
        <v>244</v>
      </c>
    </row>
    <row r="3204" spans="1:5" s="11" customFormat="1" ht="36" customHeight="1">
      <c r="A3204" s="381">
        <v>100618</v>
      </c>
      <c r="B3204" s="382" t="s">
        <v>5051</v>
      </c>
      <c r="C3204" s="383" t="s">
        <v>297</v>
      </c>
      <c r="D3204" s="385">
        <v>1438.8</v>
      </c>
      <c r="E3204" s="383" t="s">
        <v>244</v>
      </c>
    </row>
    <row r="3205" spans="1:5" s="11" customFormat="1" ht="24" customHeight="1">
      <c r="A3205" s="381">
        <v>100619</v>
      </c>
      <c r="B3205" s="382" t="s">
        <v>5052</v>
      </c>
      <c r="C3205" s="383" t="s">
        <v>297</v>
      </c>
      <c r="D3205" s="384">
        <v>550.79</v>
      </c>
      <c r="E3205" s="383" t="s">
        <v>244</v>
      </c>
    </row>
    <row r="3206" spans="1:5" s="11" customFormat="1" ht="24" customHeight="1">
      <c r="A3206" s="381">
        <v>100620</v>
      </c>
      <c r="B3206" s="382" t="s">
        <v>5053</v>
      </c>
      <c r="C3206" s="383" t="s">
        <v>297</v>
      </c>
      <c r="D3206" s="385">
        <v>3542.89</v>
      </c>
      <c r="E3206" s="383" t="s">
        <v>244</v>
      </c>
    </row>
    <row r="3207" spans="1:5" s="11" customFormat="1" ht="24" customHeight="1">
      <c r="A3207" s="381">
        <v>100621</v>
      </c>
      <c r="B3207" s="382" t="s">
        <v>5054</v>
      </c>
      <c r="C3207" s="383" t="s">
        <v>297</v>
      </c>
      <c r="D3207" s="385">
        <v>4035.02</v>
      </c>
      <c r="E3207" s="383" t="s">
        <v>244</v>
      </c>
    </row>
    <row r="3208" spans="1:5" s="11" customFormat="1" ht="24" customHeight="1">
      <c r="A3208" s="381">
        <v>100622</v>
      </c>
      <c r="B3208" s="382" t="s">
        <v>5055</v>
      </c>
      <c r="C3208" s="383" t="s">
        <v>297</v>
      </c>
      <c r="D3208" s="385">
        <v>2591.3000000000002</v>
      </c>
      <c r="E3208" s="383" t="s">
        <v>244</v>
      </c>
    </row>
    <row r="3209" spans="1:5" s="11" customFormat="1" ht="24" customHeight="1">
      <c r="A3209" s="381">
        <v>100623</v>
      </c>
      <c r="B3209" s="382" t="s">
        <v>5056</v>
      </c>
      <c r="C3209" s="383" t="s">
        <v>297</v>
      </c>
      <c r="D3209" s="385">
        <v>2788.97</v>
      </c>
      <c r="E3209" s="383" t="s">
        <v>244</v>
      </c>
    </row>
    <row r="3210" spans="1:5" s="11" customFormat="1" ht="36" customHeight="1">
      <c r="A3210" s="381">
        <v>97600</v>
      </c>
      <c r="B3210" s="382" t="s">
        <v>5057</v>
      </c>
      <c r="C3210" s="383" t="s">
        <v>297</v>
      </c>
      <c r="D3210" s="384">
        <v>340.33</v>
      </c>
      <c r="E3210" s="383" t="s">
        <v>244</v>
      </c>
    </row>
    <row r="3211" spans="1:5" s="11" customFormat="1" ht="36" customHeight="1">
      <c r="A3211" s="381">
        <v>97601</v>
      </c>
      <c r="B3211" s="382" t="s">
        <v>5058</v>
      </c>
      <c r="C3211" s="383" t="s">
        <v>297</v>
      </c>
      <c r="D3211" s="384">
        <v>352.18</v>
      </c>
      <c r="E3211" s="383" t="s">
        <v>244</v>
      </c>
    </row>
    <row r="3212" spans="1:5" s="11" customFormat="1" ht="24" customHeight="1">
      <c r="A3212" s="381">
        <v>97605</v>
      </c>
      <c r="B3212" s="382" t="s">
        <v>5059</v>
      </c>
      <c r="C3212" s="383" t="s">
        <v>297</v>
      </c>
      <c r="D3212" s="384">
        <v>100.72</v>
      </c>
      <c r="E3212" s="383" t="s">
        <v>244</v>
      </c>
    </row>
    <row r="3213" spans="1:5" s="11" customFormat="1" ht="24" customHeight="1">
      <c r="A3213" s="381">
        <v>97606</v>
      </c>
      <c r="B3213" s="382" t="s">
        <v>5060</v>
      </c>
      <c r="C3213" s="383" t="s">
        <v>297</v>
      </c>
      <c r="D3213" s="384">
        <v>102.75</v>
      </c>
      <c r="E3213" s="383" t="s">
        <v>244</v>
      </c>
    </row>
    <row r="3214" spans="1:5" s="11" customFormat="1" ht="24" customHeight="1">
      <c r="A3214" s="381">
        <v>97607</v>
      </c>
      <c r="B3214" s="382" t="s">
        <v>5061</v>
      </c>
      <c r="C3214" s="383" t="s">
        <v>297</v>
      </c>
      <c r="D3214" s="384">
        <v>122.05</v>
      </c>
      <c r="E3214" s="383" t="s">
        <v>244</v>
      </c>
    </row>
    <row r="3215" spans="1:5" s="11" customFormat="1" ht="24" customHeight="1">
      <c r="A3215" s="381">
        <v>97608</v>
      </c>
      <c r="B3215" s="382" t="s">
        <v>5062</v>
      </c>
      <c r="C3215" s="383" t="s">
        <v>297</v>
      </c>
      <c r="D3215" s="384">
        <v>124.08</v>
      </c>
      <c r="E3215" s="383" t="s">
        <v>244</v>
      </c>
    </row>
    <row r="3216" spans="1:5" s="11" customFormat="1" ht="36" customHeight="1">
      <c r="A3216" s="381">
        <v>102102</v>
      </c>
      <c r="B3216" s="382" t="s">
        <v>5063</v>
      </c>
      <c r="C3216" s="383" t="s">
        <v>297</v>
      </c>
      <c r="D3216" s="385">
        <v>12527.19</v>
      </c>
      <c r="E3216" s="383" t="s">
        <v>244</v>
      </c>
    </row>
    <row r="3217" spans="1:5" s="11" customFormat="1" ht="36" customHeight="1">
      <c r="A3217" s="381">
        <v>102103</v>
      </c>
      <c r="B3217" s="382" t="s">
        <v>5064</v>
      </c>
      <c r="C3217" s="383" t="s">
        <v>297</v>
      </c>
      <c r="D3217" s="385">
        <v>13963.61</v>
      </c>
      <c r="E3217" s="383" t="s">
        <v>244</v>
      </c>
    </row>
    <row r="3218" spans="1:5" s="11" customFormat="1" ht="36" customHeight="1">
      <c r="A3218" s="381">
        <v>102104</v>
      </c>
      <c r="B3218" s="382" t="s">
        <v>5065</v>
      </c>
      <c r="C3218" s="383" t="s">
        <v>297</v>
      </c>
      <c r="D3218" s="385">
        <v>17973.27</v>
      </c>
      <c r="E3218" s="383" t="s">
        <v>244</v>
      </c>
    </row>
    <row r="3219" spans="1:5" s="11" customFormat="1" ht="36" customHeight="1">
      <c r="A3219" s="381">
        <v>102105</v>
      </c>
      <c r="B3219" s="382" t="s">
        <v>5066</v>
      </c>
      <c r="C3219" s="383" t="s">
        <v>297</v>
      </c>
      <c r="D3219" s="385">
        <v>22139.72</v>
      </c>
      <c r="E3219" s="383" t="s">
        <v>244</v>
      </c>
    </row>
    <row r="3220" spans="1:5" s="11" customFormat="1" ht="36" customHeight="1">
      <c r="A3220" s="381">
        <v>102106</v>
      </c>
      <c r="B3220" s="382" t="s">
        <v>5067</v>
      </c>
      <c r="C3220" s="383" t="s">
        <v>297</v>
      </c>
      <c r="D3220" s="385">
        <v>27832.2</v>
      </c>
      <c r="E3220" s="383" t="s">
        <v>244</v>
      </c>
    </row>
    <row r="3221" spans="1:5" s="11" customFormat="1" ht="36" customHeight="1">
      <c r="A3221" s="381">
        <v>102107</v>
      </c>
      <c r="B3221" s="382" t="s">
        <v>5068</v>
      </c>
      <c r="C3221" s="383" t="s">
        <v>297</v>
      </c>
      <c r="D3221" s="385">
        <v>38923.75</v>
      </c>
      <c r="E3221" s="383" t="s">
        <v>244</v>
      </c>
    </row>
    <row r="3222" spans="1:5" s="11" customFormat="1" ht="36" customHeight="1">
      <c r="A3222" s="381">
        <v>102108</v>
      </c>
      <c r="B3222" s="382" t="s">
        <v>5069</v>
      </c>
      <c r="C3222" s="383" t="s">
        <v>297</v>
      </c>
      <c r="D3222" s="385">
        <v>45362.559999999998</v>
      </c>
      <c r="E3222" s="383" t="s">
        <v>244</v>
      </c>
    </row>
    <row r="3223" spans="1:5" s="11" customFormat="1" ht="24" customHeight="1">
      <c r="A3223" s="381">
        <v>102109</v>
      </c>
      <c r="B3223" s="382" t="s">
        <v>5070</v>
      </c>
      <c r="C3223" s="383" t="s">
        <v>297</v>
      </c>
      <c r="D3223" s="384">
        <v>43.05</v>
      </c>
      <c r="E3223" s="383" t="s">
        <v>244</v>
      </c>
    </row>
    <row r="3224" spans="1:5" s="11" customFormat="1" ht="24" customHeight="1">
      <c r="A3224" s="381">
        <v>102110</v>
      </c>
      <c r="B3224" s="382" t="s">
        <v>5071</v>
      </c>
      <c r="C3224" s="383" t="s">
        <v>297</v>
      </c>
      <c r="D3224" s="384">
        <v>136.88</v>
      </c>
      <c r="E3224" s="383" t="s">
        <v>244</v>
      </c>
    </row>
    <row r="3225" spans="1:5" s="11" customFormat="1" ht="36" customHeight="1">
      <c r="A3225" s="381">
        <v>103654</v>
      </c>
      <c r="B3225" s="382" t="s">
        <v>5072</v>
      </c>
      <c r="C3225" s="383" t="s">
        <v>297</v>
      </c>
      <c r="D3225" s="385">
        <v>73658.81</v>
      </c>
      <c r="E3225" s="383" t="s">
        <v>244</v>
      </c>
    </row>
    <row r="3226" spans="1:5" s="11" customFormat="1" ht="36" customHeight="1">
      <c r="A3226" s="381">
        <v>103655</v>
      </c>
      <c r="B3226" s="382" t="s">
        <v>5073</v>
      </c>
      <c r="C3226" s="383" t="s">
        <v>297</v>
      </c>
      <c r="D3226" s="385">
        <v>100957.5</v>
      </c>
      <c r="E3226" s="383" t="s">
        <v>244</v>
      </c>
    </row>
    <row r="3227" spans="1:5" s="11" customFormat="1" ht="36" customHeight="1">
      <c r="A3227" s="381">
        <v>103656</v>
      </c>
      <c r="B3227" s="382" t="s">
        <v>5074</v>
      </c>
      <c r="C3227" s="383" t="s">
        <v>297</v>
      </c>
      <c r="D3227" s="385">
        <v>141234.10999999999</v>
      </c>
      <c r="E3227" s="383" t="s">
        <v>244</v>
      </c>
    </row>
    <row r="3228" spans="1:5" s="11" customFormat="1" ht="36" customHeight="1">
      <c r="A3228" s="381">
        <v>93128</v>
      </c>
      <c r="B3228" s="382" t="s">
        <v>5075</v>
      </c>
      <c r="C3228" s="383" t="s">
        <v>297</v>
      </c>
      <c r="D3228" s="384">
        <v>116.28</v>
      </c>
      <c r="E3228" s="383" t="s">
        <v>244</v>
      </c>
    </row>
    <row r="3229" spans="1:5" s="11" customFormat="1" ht="36" customHeight="1">
      <c r="A3229" s="381">
        <v>93137</v>
      </c>
      <c r="B3229" s="382" t="s">
        <v>5076</v>
      </c>
      <c r="C3229" s="383" t="s">
        <v>297</v>
      </c>
      <c r="D3229" s="384">
        <v>140.08000000000001</v>
      </c>
      <c r="E3229" s="383" t="s">
        <v>244</v>
      </c>
    </row>
    <row r="3230" spans="1:5" s="11" customFormat="1" ht="36" customHeight="1">
      <c r="A3230" s="381">
        <v>93138</v>
      </c>
      <c r="B3230" s="382" t="s">
        <v>5077</v>
      </c>
      <c r="C3230" s="383" t="s">
        <v>297</v>
      </c>
      <c r="D3230" s="384">
        <v>131.87</v>
      </c>
      <c r="E3230" s="383" t="s">
        <v>244</v>
      </c>
    </row>
    <row r="3231" spans="1:5" s="11" customFormat="1" ht="36" customHeight="1">
      <c r="A3231" s="381">
        <v>93139</v>
      </c>
      <c r="B3231" s="382" t="s">
        <v>5078</v>
      </c>
      <c r="C3231" s="383" t="s">
        <v>297</v>
      </c>
      <c r="D3231" s="384">
        <v>171.25</v>
      </c>
      <c r="E3231" s="383" t="s">
        <v>244</v>
      </c>
    </row>
    <row r="3232" spans="1:5" s="11" customFormat="1" ht="36" customHeight="1">
      <c r="A3232" s="381">
        <v>93140</v>
      </c>
      <c r="B3232" s="382" t="s">
        <v>5079</v>
      </c>
      <c r="C3232" s="383" t="s">
        <v>297</v>
      </c>
      <c r="D3232" s="384">
        <v>160.86000000000001</v>
      </c>
      <c r="E3232" s="383" t="s">
        <v>244</v>
      </c>
    </row>
    <row r="3233" spans="1:5" s="11" customFormat="1" ht="24" customHeight="1">
      <c r="A3233" s="381">
        <v>93141</v>
      </c>
      <c r="B3233" s="382" t="s">
        <v>5080</v>
      </c>
      <c r="C3233" s="383" t="s">
        <v>297</v>
      </c>
      <c r="D3233" s="384">
        <v>145.34</v>
      </c>
      <c r="E3233" s="383" t="s">
        <v>244</v>
      </c>
    </row>
    <row r="3234" spans="1:5" s="11" customFormat="1" ht="24" customHeight="1">
      <c r="A3234" s="381">
        <v>93142</v>
      </c>
      <c r="B3234" s="382" t="s">
        <v>5081</v>
      </c>
      <c r="C3234" s="383" t="s">
        <v>297</v>
      </c>
      <c r="D3234" s="384">
        <v>162.6</v>
      </c>
      <c r="E3234" s="383" t="s">
        <v>244</v>
      </c>
    </row>
    <row r="3235" spans="1:5" s="11" customFormat="1" ht="24" customHeight="1">
      <c r="A3235" s="381">
        <v>93143</v>
      </c>
      <c r="B3235" s="382" t="s">
        <v>5082</v>
      </c>
      <c r="C3235" s="383" t="s">
        <v>297</v>
      </c>
      <c r="D3235" s="384">
        <v>147.81</v>
      </c>
      <c r="E3235" s="383" t="s">
        <v>244</v>
      </c>
    </row>
    <row r="3236" spans="1:5" s="11" customFormat="1" ht="36" customHeight="1">
      <c r="A3236" s="381">
        <v>93144</v>
      </c>
      <c r="B3236" s="382" t="s">
        <v>5083</v>
      </c>
      <c r="C3236" s="383" t="s">
        <v>297</v>
      </c>
      <c r="D3236" s="384">
        <v>199.27</v>
      </c>
      <c r="E3236" s="383" t="s">
        <v>244</v>
      </c>
    </row>
    <row r="3237" spans="1:5" s="11" customFormat="1" ht="36" customHeight="1">
      <c r="A3237" s="381">
        <v>93145</v>
      </c>
      <c r="B3237" s="382" t="s">
        <v>5084</v>
      </c>
      <c r="C3237" s="383" t="s">
        <v>297</v>
      </c>
      <c r="D3237" s="384">
        <v>179.53</v>
      </c>
      <c r="E3237" s="383" t="s">
        <v>244</v>
      </c>
    </row>
    <row r="3238" spans="1:5" s="11" customFormat="1" ht="36" customHeight="1">
      <c r="A3238" s="381">
        <v>93146</v>
      </c>
      <c r="B3238" s="382" t="s">
        <v>5085</v>
      </c>
      <c r="C3238" s="383" t="s">
        <v>297</v>
      </c>
      <c r="D3238" s="384">
        <v>195.12</v>
      </c>
      <c r="E3238" s="383" t="s">
        <v>244</v>
      </c>
    </row>
    <row r="3239" spans="1:5" s="11" customFormat="1" ht="36" customHeight="1">
      <c r="A3239" s="381">
        <v>93147</v>
      </c>
      <c r="B3239" s="382" t="s">
        <v>5086</v>
      </c>
      <c r="C3239" s="383" t="s">
        <v>297</v>
      </c>
      <c r="D3239" s="384">
        <v>224.14</v>
      </c>
      <c r="E3239" s="383" t="s">
        <v>244</v>
      </c>
    </row>
    <row r="3240" spans="1:5" s="11" customFormat="1" ht="24" customHeight="1">
      <c r="A3240" s="381">
        <v>96971</v>
      </c>
      <c r="B3240" s="382" t="s">
        <v>5087</v>
      </c>
      <c r="C3240" s="383" t="s">
        <v>53</v>
      </c>
      <c r="D3240" s="384">
        <v>28.5</v>
      </c>
      <c r="E3240" s="383" t="s">
        <v>244</v>
      </c>
    </row>
    <row r="3241" spans="1:5" s="11" customFormat="1" ht="24" customHeight="1">
      <c r="A3241" s="381">
        <v>96972</v>
      </c>
      <c r="B3241" s="382" t="s">
        <v>5088</v>
      </c>
      <c r="C3241" s="383" t="s">
        <v>53</v>
      </c>
      <c r="D3241" s="384">
        <v>40.65</v>
      </c>
      <c r="E3241" s="383" t="s">
        <v>244</v>
      </c>
    </row>
    <row r="3242" spans="1:5" s="11" customFormat="1" ht="24" customHeight="1">
      <c r="A3242" s="381">
        <v>96973</v>
      </c>
      <c r="B3242" s="382" t="s">
        <v>5089</v>
      </c>
      <c r="C3242" s="383" t="s">
        <v>53</v>
      </c>
      <c r="D3242" s="384">
        <v>52.79</v>
      </c>
      <c r="E3242" s="383" t="s">
        <v>244</v>
      </c>
    </row>
    <row r="3243" spans="1:5" s="11" customFormat="1" ht="24" customHeight="1">
      <c r="A3243" s="381">
        <v>96974</v>
      </c>
      <c r="B3243" s="382" t="s">
        <v>5090</v>
      </c>
      <c r="C3243" s="383" t="s">
        <v>53</v>
      </c>
      <c r="D3243" s="384">
        <v>69.23</v>
      </c>
      <c r="E3243" s="383" t="s">
        <v>244</v>
      </c>
    </row>
    <row r="3244" spans="1:5" s="11" customFormat="1" ht="24" customHeight="1">
      <c r="A3244" s="381">
        <v>96975</v>
      </c>
      <c r="B3244" s="382" t="s">
        <v>5091</v>
      </c>
      <c r="C3244" s="383" t="s">
        <v>53</v>
      </c>
      <c r="D3244" s="384">
        <v>91.8</v>
      </c>
      <c r="E3244" s="383" t="s">
        <v>244</v>
      </c>
    </row>
    <row r="3245" spans="1:5" s="11" customFormat="1" ht="24" customHeight="1">
      <c r="A3245" s="381">
        <v>96976</v>
      </c>
      <c r="B3245" s="382" t="s">
        <v>5092</v>
      </c>
      <c r="C3245" s="383" t="s">
        <v>53</v>
      </c>
      <c r="D3245" s="384">
        <v>122.45</v>
      </c>
      <c r="E3245" s="383" t="s">
        <v>244</v>
      </c>
    </row>
    <row r="3246" spans="1:5" s="11" customFormat="1" ht="24" customHeight="1">
      <c r="A3246" s="381">
        <v>96977</v>
      </c>
      <c r="B3246" s="382" t="s">
        <v>5093</v>
      </c>
      <c r="C3246" s="383" t="s">
        <v>53</v>
      </c>
      <c r="D3246" s="384">
        <v>53.08</v>
      </c>
      <c r="E3246" s="383" t="s">
        <v>244</v>
      </c>
    </row>
    <row r="3247" spans="1:5" s="11" customFormat="1" ht="24" customHeight="1">
      <c r="A3247" s="381">
        <v>96978</v>
      </c>
      <c r="B3247" s="382" t="s">
        <v>5094</v>
      </c>
      <c r="C3247" s="383" t="s">
        <v>53</v>
      </c>
      <c r="D3247" s="384">
        <v>74.55</v>
      </c>
      <c r="E3247" s="383" t="s">
        <v>244</v>
      </c>
    </row>
    <row r="3248" spans="1:5" s="11" customFormat="1" ht="24" customHeight="1">
      <c r="A3248" s="381">
        <v>96979</v>
      </c>
      <c r="B3248" s="382" t="s">
        <v>5095</v>
      </c>
      <c r="C3248" s="383" t="s">
        <v>53</v>
      </c>
      <c r="D3248" s="384">
        <v>104.66</v>
      </c>
      <c r="E3248" s="383" t="s">
        <v>244</v>
      </c>
    </row>
    <row r="3249" spans="1:5" s="11" customFormat="1" ht="24" customHeight="1">
      <c r="A3249" s="381">
        <v>96984</v>
      </c>
      <c r="B3249" s="382" t="s">
        <v>5096</v>
      </c>
      <c r="C3249" s="383" t="s">
        <v>297</v>
      </c>
      <c r="D3249" s="384">
        <v>46.61</v>
      </c>
      <c r="E3249" s="383" t="s">
        <v>244</v>
      </c>
    </row>
    <row r="3250" spans="1:5" s="11" customFormat="1" ht="12" customHeight="1">
      <c r="A3250" s="381">
        <v>96985</v>
      </c>
      <c r="B3250" s="382" t="s">
        <v>5097</v>
      </c>
      <c r="C3250" s="383" t="s">
        <v>297</v>
      </c>
      <c r="D3250" s="384">
        <v>96.95</v>
      </c>
      <c r="E3250" s="383" t="s">
        <v>244</v>
      </c>
    </row>
    <row r="3251" spans="1:5" s="11" customFormat="1" ht="12" customHeight="1">
      <c r="A3251" s="381">
        <v>96986</v>
      </c>
      <c r="B3251" s="382" t="s">
        <v>5098</v>
      </c>
      <c r="C3251" s="383" t="s">
        <v>297</v>
      </c>
      <c r="D3251" s="384">
        <v>144.16999999999999</v>
      </c>
      <c r="E3251" s="383" t="s">
        <v>244</v>
      </c>
    </row>
    <row r="3252" spans="1:5" s="11" customFormat="1" ht="24" customHeight="1">
      <c r="A3252" s="381">
        <v>96987</v>
      </c>
      <c r="B3252" s="382" t="s">
        <v>5099</v>
      </c>
      <c r="C3252" s="383" t="s">
        <v>297</v>
      </c>
      <c r="D3252" s="384">
        <v>79.319999999999993</v>
      </c>
      <c r="E3252" s="383" t="s">
        <v>244</v>
      </c>
    </row>
    <row r="3253" spans="1:5" s="11" customFormat="1" ht="12" customHeight="1">
      <c r="A3253" s="381">
        <v>96988</v>
      </c>
      <c r="B3253" s="382" t="s">
        <v>5100</v>
      </c>
      <c r="C3253" s="383" t="s">
        <v>297</v>
      </c>
      <c r="D3253" s="384">
        <v>125.57</v>
      </c>
      <c r="E3253" s="383" t="s">
        <v>244</v>
      </c>
    </row>
    <row r="3254" spans="1:5" s="11" customFormat="1" ht="12" customHeight="1">
      <c r="A3254" s="381">
        <v>96989</v>
      </c>
      <c r="B3254" s="382" t="s">
        <v>5101</v>
      </c>
      <c r="C3254" s="383" t="s">
        <v>297</v>
      </c>
      <c r="D3254" s="384">
        <v>105.11</v>
      </c>
      <c r="E3254" s="383" t="s">
        <v>244</v>
      </c>
    </row>
    <row r="3255" spans="1:5" s="11" customFormat="1" ht="24" customHeight="1">
      <c r="A3255" s="381">
        <v>98463</v>
      </c>
      <c r="B3255" s="382" t="s">
        <v>5102</v>
      </c>
      <c r="C3255" s="383" t="s">
        <v>297</v>
      </c>
      <c r="D3255" s="384">
        <v>17.14</v>
      </c>
      <c r="E3255" s="383" t="s">
        <v>244</v>
      </c>
    </row>
    <row r="3256" spans="1:5" s="11" customFormat="1" ht="36" customHeight="1">
      <c r="A3256" s="381">
        <v>103490</v>
      </c>
      <c r="B3256" s="382" t="s">
        <v>5103</v>
      </c>
      <c r="C3256" s="383" t="s">
        <v>235</v>
      </c>
      <c r="D3256" s="385">
        <v>2473.3000000000002</v>
      </c>
      <c r="E3256" s="383" t="s">
        <v>244</v>
      </c>
    </row>
    <row r="3257" spans="1:5" s="11" customFormat="1" ht="36" customHeight="1">
      <c r="A3257" s="381">
        <v>103491</v>
      </c>
      <c r="B3257" s="382" t="s">
        <v>5104</v>
      </c>
      <c r="C3257" s="383" t="s">
        <v>235</v>
      </c>
      <c r="D3257" s="384">
        <v>631.6</v>
      </c>
      <c r="E3257" s="383" t="s">
        <v>244</v>
      </c>
    </row>
    <row r="3258" spans="1:5" s="11" customFormat="1" ht="36" customHeight="1">
      <c r="A3258" s="381">
        <v>96765</v>
      </c>
      <c r="B3258" s="382" t="s">
        <v>5105</v>
      </c>
      <c r="C3258" s="383" t="s">
        <v>297</v>
      </c>
      <c r="D3258" s="385">
        <v>1562.31</v>
      </c>
      <c r="E3258" s="383" t="s">
        <v>412</v>
      </c>
    </row>
    <row r="3259" spans="1:5" s="11" customFormat="1" ht="24" customHeight="1">
      <c r="A3259" s="381">
        <v>101905</v>
      </c>
      <c r="B3259" s="382" t="s">
        <v>5106</v>
      </c>
      <c r="C3259" s="383" t="s">
        <v>297</v>
      </c>
      <c r="D3259" s="384">
        <v>186.67</v>
      </c>
      <c r="E3259" s="383" t="s">
        <v>412</v>
      </c>
    </row>
    <row r="3260" spans="1:5" s="11" customFormat="1" ht="24" customHeight="1">
      <c r="A3260" s="381">
        <v>101906</v>
      </c>
      <c r="B3260" s="382" t="s">
        <v>5107</v>
      </c>
      <c r="C3260" s="383" t="s">
        <v>297</v>
      </c>
      <c r="D3260" s="384">
        <v>556.04</v>
      </c>
      <c r="E3260" s="383" t="s">
        <v>412</v>
      </c>
    </row>
    <row r="3261" spans="1:5" s="11" customFormat="1" ht="24" customHeight="1">
      <c r="A3261" s="381">
        <v>101907</v>
      </c>
      <c r="B3261" s="382" t="s">
        <v>5108</v>
      </c>
      <c r="C3261" s="383" t="s">
        <v>297</v>
      </c>
      <c r="D3261" s="384">
        <v>601.04999999999995</v>
      </c>
      <c r="E3261" s="383" t="s">
        <v>412</v>
      </c>
    </row>
    <row r="3262" spans="1:5" s="11" customFormat="1" ht="24" customHeight="1">
      <c r="A3262" s="381">
        <v>101908</v>
      </c>
      <c r="B3262" s="382" t="s">
        <v>5109</v>
      </c>
      <c r="C3262" s="383" t="s">
        <v>297</v>
      </c>
      <c r="D3262" s="384">
        <v>181.04</v>
      </c>
      <c r="E3262" s="383" t="s">
        <v>412</v>
      </c>
    </row>
    <row r="3263" spans="1:5" s="11" customFormat="1" ht="24" customHeight="1">
      <c r="A3263" s="381">
        <v>101909</v>
      </c>
      <c r="B3263" s="382" t="s">
        <v>5110</v>
      </c>
      <c r="C3263" s="383" t="s">
        <v>297</v>
      </c>
      <c r="D3263" s="384">
        <v>211.05</v>
      </c>
      <c r="E3263" s="383" t="s">
        <v>412</v>
      </c>
    </row>
    <row r="3264" spans="1:5" s="11" customFormat="1" ht="24" customHeight="1">
      <c r="A3264" s="381">
        <v>101910</v>
      </c>
      <c r="B3264" s="382" t="s">
        <v>5111</v>
      </c>
      <c r="C3264" s="383" t="s">
        <v>297</v>
      </c>
      <c r="D3264" s="384">
        <v>248.54</v>
      </c>
      <c r="E3264" s="383" t="s">
        <v>412</v>
      </c>
    </row>
    <row r="3265" spans="1:5" s="11" customFormat="1" ht="24" customHeight="1">
      <c r="A3265" s="381">
        <v>101911</v>
      </c>
      <c r="B3265" s="382" t="s">
        <v>5112</v>
      </c>
      <c r="C3265" s="383" t="s">
        <v>297</v>
      </c>
      <c r="D3265" s="384">
        <v>286.04000000000002</v>
      </c>
      <c r="E3265" s="383" t="s">
        <v>412</v>
      </c>
    </row>
    <row r="3266" spans="1:5" s="11" customFormat="1" ht="36" customHeight="1">
      <c r="A3266" s="381">
        <v>101912</v>
      </c>
      <c r="B3266" s="382" t="s">
        <v>5113</v>
      </c>
      <c r="C3266" s="383" t="s">
        <v>297</v>
      </c>
      <c r="D3266" s="385">
        <v>1953.63</v>
      </c>
      <c r="E3266" s="383" t="s">
        <v>412</v>
      </c>
    </row>
    <row r="3267" spans="1:5" s="11" customFormat="1" ht="12" customHeight="1">
      <c r="A3267" s="381">
        <v>101913</v>
      </c>
      <c r="B3267" s="382" t="s">
        <v>5114</v>
      </c>
      <c r="C3267" s="383" t="s">
        <v>297</v>
      </c>
      <c r="D3267" s="384">
        <v>513.84</v>
      </c>
      <c r="E3267" s="383" t="s">
        <v>412</v>
      </c>
    </row>
    <row r="3268" spans="1:5" s="11" customFormat="1" ht="12" customHeight="1">
      <c r="A3268" s="381">
        <v>101914</v>
      </c>
      <c r="B3268" s="382" t="s">
        <v>5115</v>
      </c>
      <c r="C3268" s="383" t="s">
        <v>297</v>
      </c>
      <c r="D3268" s="384">
        <v>456.16</v>
      </c>
      <c r="E3268" s="383" t="s">
        <v>412</v>
      </c>
    </row>
    <row r="3269" spans="1:5" s="11" customFormat="1" ht="36" customHeight="1">
      <c r="A3269" s="381">
        <v>101915</v>
      </c>
      <c r="B3269" s="382" t="s">
        <v>5116</v>
      </c>
      <c r="C3269" s="383" t="s">
        <v>297</v>
      </c>
      <c r="D3269" s="384">
        <v>348.67</v>
      </c>
      <c r="E3269" s="383" t="s">
        <v>412</v>
      </c>
    </row>
    <row r="3270" spans="1:5" s="11" customFormat="1" ht="24" customHeight="1">
      <c r="A3270" s="381">
        <v>101916</v>
      </c>
      <c r="B3270" s="382" t="s">
        <v>5117</v>
      </c>
      <c r="C3270" s="383" t="s">
        <v>297</v>
      </c>
      <c r="D3270" s="385">
        <v>3310.15</v>
      </c>
      <c r="E3270" s="383" t="s">
        <v>412</v>
      </c>
    </row>
    <row r="3271" spans="1:5" s="11" customFormat="1" ht="24" customHeight="1">
      <c r="A3271" s="381">
        <v>101917</v>
      </c>
      <c r="B3271" s="382" t="s">
        <v>5118</v>
      </c>
      <c r="C3271" s="383" t="s">
        <v>297</v>
      </c>
      <c r="D3271" s="384">
        <v>134.58000000000001</v>
      </c>
      <c r="E3271" s="383" t="s">
        <v>412</v>
      </c>
    </row>
    <row r="3272" spans="1:5" s="11" customFormat="1" ht="24" customHeight="1">
      <c r="A3272" s="381">
        <v>98261</v>
      </c>
      <c r="B3272" s="382" t="s">
        <v>5119</v>
      </c>
      <c r="C3272" s="383" t="s">
        <v>53</v>
      </c>
      <c r="D3272" s="384">
        <v>2.96</v>
      </c>
      <c r="E3272" s="383" t="s">
        <v>412</v>
      </c>
    </row>
    <row r="3273" spans="1:5" s="11" customFormat="1" ht="24" customHeight="1">
      <c r="A3273" s="381">
        <v>98262</v>
      </c>
      <c r="B3273" s="382" t="s">
        <v>5120</v>
      </c>
      <c r="C3273" s="383" t="s">
        <v>53</v>
      </c>
      <c r="D3273" s="384">
        <v>3.84</v>
      </c>
      <c r="E3273" s="383" t="s">
        <v>412</v>
      </c>
    </row>
    <row r="3274" spans="1:5" s="11" customFormat="1" ht="24" customHeight="1">
      <c r="A3274" s="381">
        <v>98263</v>
      </c>
      <c r="B3274" s="382" t="s">
        <v>5121</v>
      </c>
      <c r="C3274" s="383" t="s">
        <v>53</v>
      </c>
      <c r="D3274" s="384">
        <v>4.04</v>
      </c>
      <c r="E3274" s="383" t="s">
        <v>412</v>
      </c>
    </row>
    <row r="3275" spans="1:5" s="11" customFormat="1" ht="24" customHeight="1">
      <c r="A3275" s="381">
        <v>98264</v>
      </c>
      <c r="B3275" s="382" t="s">
        <v>5122</v>
      </c>
      <c r="C3275" s="383" t="s">
        <v>53</v>
      </c>
      <c r="D3275" s="384">
        <v>5.01</v>
      </c>
      <c r="E3275" s="383" t="s">
        <v>412</v>
      </c>
    </row>
    <row r="3276" spans="1:5" s="11" customFormat="1" ht="24" customHeight="1">
      <c r="A3276" s="381">
        <v>98265</v>
      </c>
      <c r="B3276" s="382" t="s">
        <v>5123</v>
      </c>
      <c r="C3276" s="383" t="s">
        <v>53</v>
      </c>
      <c r="D3276" s="384">
        <v>5.66</v>
      </c>
      <c r="E3276" s="383" t="s">
        <v>412</v>
      </c>
    </row>
    <row r="3277" spans="1:5" s="11" customFormat="1" ht="24" customHeight="1">
      <c r="A3277" s="381">
        <v>98266</v>
      </c>
      <c r="B3277" s="382" t="s">
        <v>5124</v>
      </c>
      <c r="C3277" s="383" t="s">
        <v>53</v>
      </c>
      <c r="D3277" s="384">
        <v>6.57</v>
      </c>
      <c r="E3277" s="383" t="s">
        <v>412</v>
      </c>
    </row>
    <row r="3278" spans="1:5" s="11" customFormat="1" ht="24" customHeight="1">
      <c r="A3278" s="381">
        <v>98267</v>
      </c>
      <c r="B3278" s="382" t="s">
        <v>5125</v>
      </c>
      <c r="C3278" s="383" t="s">
        <v>53</v>
      </c>
      <c r="D3278" s="384">
        <v>10.77</v>
      </c>
      <c r="E3278" s="383" t="s">
        <v>412</v>
      </c>
    </row>
    <row r="3279" spans="1:5" s="11" customFormat="1" ht="24" customHeight="1">
      <c r="A3279" s="381">
        <v>98268</v>
      </c>
      <c r="B3279" s="382" t="s">
        <v>5126</v>
      </c>
      <c r="C3279" s="383" t="s">
        <v>53</v>
      </c>
      <c r="D3279" s="384">
        <v>18.059999999999999</v>
      </c>
      <c r="E3279" s="383" t="s">
        <v>412</v>
      </c>
    </row>
    <row r="3280" spans="1:5" s="11" customFormat="1" ht="24" customHeight="1">
      <c r="A3280" s="381">
        <v>98269</v>
      </c>
      <c r="B3280" s="382" t="s">
        <v>5127</v>
      </c>
      <c r="C3280" s="383" t="s">
        <v>53</v>
      </c>
      <c r="D3280" s="384">
        <v>25.13</v>
      </c>
      <c r="E3280" s="383" t="s">
        <v>412</v>
      </c>
    </row>
    <row r="3281" spans="1:5" s="11" customFormat="1" ht="24" customHeight="1">
      <c r="A3281" s="381">
        <v>98270</v>
      </c>
      <c r="B3281" s="382" t="s">
        <v>5128</v>
      </c>
      <c r="C3281" s="383" t="s">
        <v>53</v>
      </c>
      <c r="D3281" s="384">
        <v>38.659999999999997</v>
      </c>
      <c r="E3281" s="383" t="s">
        <v>412</v>
      </c>
    </row>
    <row r="3282" spans="1:5" s="11" customFormat="1" ht="24" customHeight="1">
      <c r="A3282" s="381">
        <v>98271</v>
      </c>
      <c r="B3282" s="382" t="s">
        <v>5129</v>
      </c>
      <c r="C3282" s="383" t="s">
        <v>53</v>
      </c>
      <c r="D3282" s="384">
        <v>55.01</v>
      </c>
      <c r="E3282" s="383" t="s">
        <v>412</v>
      </c>
    </row>
    <row r="3283" spans="1:5" s="11" customFormat="1" ht="24" customHeight="1">
      <c r="A3283" s="381">
        <v>98272</v>
      </c>
      <c r="B3283" s="382" t="s">
        <v>5130</v>
      </c>
      <c r="C3283" s="383" t="s">
        <v>53</v>
      </c>
      <c r="D3283" s="384">
        <v>128.36000000000001</v>
      </c>
      <c r="E3283" s="383" t="s">
        <v>412</v>
      </c>
    </row>
    <row r="3284" spans="1:5" s="11" customFormat="1" ht="24" customHeight="1">
      <c r="A3284" s="381">
        <v>98273</v>
      </c>
      <c r="B3284" s="382" t="s">
        <v>5131</v>
      </c>
      <c r="C3284" s="383" t="s">
        <v>53</v>
      </c>
      <c r="D3284" s="384">
        <v>2.96</v>
      </c>
      <c r="E3284" s="383" t="s">
        <v>412</v>
      </c>
    </row>
    <row r="3285" spans="1:5" s="11" customFormat="1" ht="24" customHeight="1">
      <c r="A3285" s="381">
        <v>98274</v>
      </c>
      <c r="B3285" s="382" t="s">
        <v>5132</v>
      </c>
      <c r="C3285" s="383" t="s">
        <v>53</v>
      </c>
      <c r="D3285" s="384">
        <v>3.61</v>
      </c>
      <c r="E3285" s="383" t="s">
        <v>412</v>
      </c>
    </row>
    <row r="3286" spans="1:5" s="11" customFormat="1" ht="24" customHeight="1">
      <c r="A3286" s="381">
        <v>98275</v>
      </c>
      <c r="B3286" s="382" t="s">
        <v>5133</v>
      </c>
      <c r="C3286" s="383" t="s">
        <v>53</v>
      </c>
      <c r="D3286" s="384">
        <v>4.5199999999999996</v>
      </c>
      <c r="E3286" s="383" t="s">
        <v>412</v>
      </c>
    </row>
    <row r="3287" spans="1:5" s="11" customFormat="1" ht="24" customHeight="1">
      <c r="A3287" s="381">
        <v>98276</v>
      </c>
      <c r="B3287" s="382" t="s">
        <v>5134</v>
      </c>
      <c r="C3287" s="383" t="s">
        <v>53</v>
      </c>
      <c r="D3287" s="384">
        <v>8.7100000000000009</v>
      </c>
      <c r="E3287" s="383" t="s">
        <v>412</v>
      </c>
    </row>
    <row r="3288" spans="1:5" s="11" customFormat="1" ht="24" customHeight="1">
      <c r="A3288" s="381">
        <v>98277</v>
      </c>
      <c r="B3288" s="382" t="s">
        <v>5135</v>
      </c>
      <c r="C3288" s="383" t="s">
        <v>53</v>
      </c>
      <c r="D3288" s="384">
        <v>16.010000000000002</v>
      </c>
      <c r="E3288" s="383" t="s">
        <v>412</v>
      </c>
    </row>
    <row r="3289" spans="1:5" s="11" customFormat="1" ht="24" customHeight="1">
      <c r="A3289" s="381">
        <v>98278</v>
      </c>
      <c r="B3289" s="382" t="s">
        <v>5136</v>
      </c>
      <c r="C3289" s="383" t="s">
        <v>53</v>
      </c>
      <c r="D3289" s="384">
        <v>23.08</v>
      </c>
      <c r="E3289" s="383" t="s">
        <v>412</v>
      </c>
    </row>
    <row r="3290" spans="1:5" s="11" customFormat="1" ht="24" customHeight="1">
      <c r="A3290" s="381">
        <v>98279</v>
      </c>
      <c r="B3290" s="382" t="s">
        <v>5137</v>
      </c>
      <c r="C3290" s="383" t="s">
        <v>53</v>
      </c>
      <c r="D3290" s="384">
        <v>36.6</v>
      </c>
      <c r="E3290" s="383" t="s">
        <v>412</v>
      </c>
    </row>
    <row r="3291" spans="1:5" s="11" customFormat="1" ht="24" customHeight="1">
      <c r="A3291" s="381">
        <v>98280</v>
      </c>
      <c r="B3291" s="382" t="s">
        <v>5138</v>
      </c>
      <c r="C3291" s="383" t="s">
        <v>53</v>
      </c>
      <c r="D3291" s="384">
        <v>5.59</v>
      </c>
      <c r="E3291" s="383" t="s">
        <v>412</v>
      </c>
    </row>
    <row r="3292" spans="1:5" s="11" customFormat="1" ht="24" customHeight="1">
      <c r="A3292" s="381">
        <v>98281</v>
      </c>
      <c r="B3292" s="382" t="s">
        <v>5139</v>
      </c>
      <c r="C3292" s="383" t="s">
        <v>53</v>
      </c>
      <c r="D3292" s="384">
        <v>6.48</v>
      </c>
      <c r="E3292" s="383" t="s">
        <v>412</v>
      </c>
    </row>
    <row r="3293" spans="1:5" s="11" customFormat="1" ht="24" customHeight="1">
      <c r="A3293" s="381">
        <v>98282</v>
      </c>
      <c r="B3293" s="382" t="s">
        <v>5140</v>
      </c>
      <c r="C3293" s="383" t="s">
        <v>53</v>
      </c>
      <c r="D3293" s="384">
        <v>6.68</v>
      </c>
      <c r="E3293" s="383" t="s">
        <v>412</v>
      </c>
    </row>
    <row r="3294" spans="1:5" s="11" customFormat="1" ht="24" customHeight="1">
      <c r="A3294" s="381">
        <v>98283</v>
      </c>
      <c r="B3294" s="382" t="s">
        <v>5141</v>
      </c>
      <c r="C3294" s="383" t="s">
        <v>53</v>
      </c>
      <c r="D3294" s="384">
        <v>7.65</v>
      </c>
      <c r="E3294" s="383" t="s">
        <v>412</v>
      </c>
    </row>
    <row r="3295" spans="1:5" s="11" customFormat="1" ht="24" customHeight="1">
      <c r="A3295" s="381">
        <v>98284</v>
      </c>
      <c r="B3295" s="382" t="s">
        <v>5142</v>
      </c>
      <c r="C3295" s="383" t="s">
        <v>53</v>
      </c>
      <c r="D3295" s="384">
        <v>8.3000000000000007</v>
      </c>
      <c r="E3295" s="383" t="s">
        <v>412</v>
      </c>
    </row>
    <row r="3296" spans="1:5" s="11" customFormat="1" ht="24" customHeight="1">
      <c r="A3296" s="381">
        <v>98285</v>
      </c>
      <c r="B3296" s="382" t="s">
        <v>5143</v>
      </c>
      <c r="C3296" s="383" t="s">
        <v>53</v>
      </c>
      <c r="D3296" s="384">
        <v>9.2200000000000006</v>
      </c>
      <c r="E3296" s="383" t="s">
        <v>412</v>
      </c>
    </row>
    <row r="3297" spans="1:5" s="11" customFormat="1" ht="24" customHeight="1">
      <c r="A3297" s="381">
        <v>98286</v>
      </c>
      <c r="B3297" s="382" t="s">
        <v>5144</v>
      </c>
      <c r="C3297" s="383" t="s">
        <v>53</v>
      </c>
      <c r="D3297" s="384">
        <v>13.41</v>
      </c>
      <c r="E3297" s="383" t="s">
        <v>412</v>
      </c>
    </row>
    <row r="3298" spans="1:5" s="11" customFormat="1" ht="24" customHeight="1">
      <c r="A3298" s="381">
        <v>98287</v>
      </c>
      <c r="B3298" s="382" t="s">
        <v>5145</v>
      </c>
      <c r="C3298" s="383" t="s">
        <v>53</v>
      </c>
      <c r="D3298" s="384">
        <v>1.37</v>
      </c>
      <c r="E3298" s="383" t="s">
        <v>412</v>
      </c>
    </row>
    <row r="3299" spans="1:5" s="11" customFormat="1" ht="24" customHeight="1">
      <c r="A3299" s="381">
        <v>98288</v>
      </c>
      <c r="B3299" s="382" t="s">
        <v>5146</v>
      </c>
      <c r="C3299" s="383" t="s">
        <v>53</v>
      </c>
      <c r="D3299" s="384">
        <v>2.25</v>
      </c>
      <c r="E3299" s="383" t="s">
        <v>412</v>
      </c>
    </row>
    <row r="3300" spans="1:5" s="11" customFormat="1" ht="24" customHeight="1">
      <c r="A3300" s="381">
        <v>98289</v>
      </c>
      <c r="B3300" s="382" t="s">
        <v>5147</v>
      </c>
      <c r="C3300" s="383" t="s">
        <v>53</v>
      </c>
      <c r="D3300" s="384">
        <v>2.4500000000000002</v>
      </c>
      <c r="E3300" s="383" t="s">
        <v>412</v>
      </c>
    </row>
    <row r="3301" spans="1:5" s="11" customFormat="1" ht="24" customHeight="1">
      <c r="A3301" s="381">
        <v>98290</v>
      </c>
      <c r="B3301" s="382" t="s">
        <v>5148</v>
      </c>
      <c r="C3301" s="383" t="s">
        <v>53</v>
      </c>
      <c r="D3301" s="384">
        <v>3.43</v>
      </c>
      <c r="E3301" s="383" t="s">
        <v>412</v>
      </c>
    </row>
    <row r="3302" spans="1:5" s="11" customFormat="1" ht="24" customHeight="1">
      <c r="A3302" s="381">
        <v>98291</v>
      </c>
      <c r="B3302" s="382" t="s">
        <v>5149</v>
      </c>
      <c r="C3302" s="383" t="s">
        <v>53</v>
      </c>
      <c r="D3302" s="384">
        <v>4.07</v>
      </c>
      <c r="E3302" s="383" t="s">
        <v>412</v>
      </c>
    </row>
    <row r="3303" spans="1:5" s="11" customFormat="1" ht="24" customHeight="1">
      <c r="A3303" s="381">
        <v>98292</v>
      </c>
      <c r="B3303" s="382" t="s">
        <v>5150</v>
      </c>
      <c r="C3303" s="383" t="s">
        <v>53</v>
      </c>
      <c r="D3303" s="384">
        <v>4.9800000000000004</v>
      </c>
      <c r="E3303" s="383" t="s">
        <v>412</v>
      </c>
    </row>
    <row r="3304" spans="1:5" s="11" customFormat="1" ht="24" customHeight="1">
      <c r="A3304" s="381">
        <v>98293</v>
      </c>
      <c r="B3304" s="382" t="s">
        <v>5151</v>
      </c>
      <c r="C3304" s="383" t="s">
        <v>53</v>
      </c>
      <c r="D3304" s="384">
        <v>9.18</v>
      </c>
      <c r="E3304" s="383" t="s">
        <v>412</v>
      </c>
    </row>
    <row r="3305" spans="1:5" s="11" customFormat="1" ht="24" customHeight="1">
      <c r="A3305" s="381">
        <v>98400</v>
      </c>
      <c r="B3305" s="382" t="s">
        <v>5152</v>
      </c>
      <c r="C3305" s="383" t="s">
        <v>53</v>
      </c>
      <c r="D3305" s="384">
        <v>13.58</v>
      </c>
      <c r="E3305" s="383" t="s">
        <v>412</v>
      </c>
    </row>
    <row r="3306" spans="1:5" s="11" customFormat="1" ht="24" customHeight="1">
      <c r="A3306" s="381">
        <v>98401</v>
      </c>
      <c r="B3306" s="382" t="s">
        <v>5153</v>
      </c>
      <c r="C3306" s="383" t="s">
        <v>53</v>
      </c>
      <c r="D3306" s="384">
        <v>21.95</v>
      </c>
      <c r="E3306" s="383" t="s">
        <v>412</v>
      </c>
    </row>
    <row r="3307" spans="1:5" s="11" customFormat="1" ht="24" customHeight="1">
      <c r="A3307" s="381">
        <v>98402</v>
      </c>
      <c r="B3307" s="382" t="s">
        <v>5154</v>
      </c>
      <c r="C3307" s="383" t="s">
        <v>53</v>
      </c>
      <c r="D3307" s="384">
        <v>25.74</v>
      </c>
      <c r="E3307" s="383" t="s">
        <v>412</v>
      </c>
    </row>
    <row r="3308" spans="1:5" s="11" customFormat="1" ht="24" customHeight="1">
      <c r="A3308" s="381">
        <v>100556</v>
      </c>
      <c r="B3308" s="382" t="s">
        <v>5155</v>
      </c>
      <c r="C3308" s="383" t="s">
        <v>297</v>
      </c>
      <c r="D3308" s="384">
        <v>38.200000000000003</v>
      </c>
      <c r="E3308" s="383" t="s">
        <v>412</v>
      </c>
    </row>
    <row r="3309" spans="1:5" s="11" customFormat="1" ht="24" customHeight="1">
      <c r="A3309" s="381">
        <v>100557</v>
      </c>
      <c r="B3309" s="382" t="s">
        <v>5156</v>
      </c>
      <c r="C3309" s="383" t="s">
        <v>297</v>
      </c>
      <c r="D3309" s="384">
        <v>528.53</v>
      </c>
      <c r="E3309" s="383" t="s">
        <v>412</v>
      </c>
    </row>
    <row r="3310" spans="1:5" s="11" customFormat="1" ht="36" customHeight="1">
      <c r="A3310" s="381">
        <v>100560</v>
      </c>
      <c r="B3310" s="382" t="s">
        <v>5157</v>
      </c>
      <c r="C3310" s="383" t="s">
        <v>297</v>
      </c>
      <c r="D3310" s="384">
        <v>104.3</v>
      </c>
      <c r="E3310" s="383" t="s">
        <v>412</v>
      </c>
    </row>
    <row r="3311" spans="1:5" s="11" customFormat="1" ht="36" customHeight="1">
      <c r="A3311" s="381">
        <v>100561</v>
      </c>
      <c r="B3311" s="382" t="s">
        <v>5158</v>
      </c>
      <c r="C3311" s="383" t="s">
        <v>297</v>
      </c>
      <c r="D3311" s="384">
        <v>200.1</v>
      </c>
      <c r="E3311" s="383" t="s">
        <v>412</v>
      </c>
    </row>
    <row r="3312" spans="1:5" s="11" customFormat="1" ht="36" customHeight="1">
      <c r="A3312" s="381">
        <v>100562</v>
      </c>
      <c r="B3312" s="382" t="s">
        <v>5159</v>
      </c>
      <c r="C3312" s="383" t="s">
        <v>297</v>
      </c>
      <c r="D3312" s="384">
        <v>316.08999999999997</v>
      </c>
      <c r="E3312" s="383" t="s">
        <v>412</v>
      </c>
    </row>
    <row r="3313" spans="1:5" s="11" customFormat="1" ht="24" customHeight="1">
      <c r="A3313" s="381">
        <v>100563</v>
      </c>
      <c r="B3313" s="382" t="s">
        <v>5160</v>
      </c>
      <c r="C3313" s="383" t="s">
        <v>297</v>
      </c>
      <c r="D3313" s="384">
        <v>460.94</v>
      </c>
      <c r="E3313" s="383" t="s">
        <v>412</v>
      </c>
    </row>
    <row r="3314" spans="1:5" s="11" customFormat="1" ht="36" customHeight="1">
      <c r="A3314" s="381">
        <v>101795</v>
      </c>
      <c r="B3314" s="382" t="s">
        <v>5161</v>
      </c>
      <c r="C3314" s="383" t="s">
        <v>297</v>
      </c>
      <c r="D3314" s="384">
        <v>475.02</v>
      </c>
      <c r="E3314" s="383" t="s">
        <v>412</v>
      </c>
    </row>
    <row r="3315" spans="1:5" s="11" customFormat="1" ht="24" customHeight="1">
      <c r="A3315" s="381">
        <v>101798</v>
      </c>
      <c r="B3315" s="382" t="s">
        <v>5162</v>
      </c>
      <c r="C3315" s="383" t="s">
        <v>297</v>
      </c>
      <c r="D3315" s="384">
        <v>365.05</v>
      </c>
      <c r="E3315" s="383" t="s">
        <v>412</v>
      </c>
    </row>
    <row r="3316" spans="1:5" s="11" customFormat="1" ht="24" customHeight="1">
      <c r="A3316" s="381">
        <v>101799</v>
      </c>
      <c r="B3316" s="382" t="s">
        <v>5163</v>
      </c>
      <c r="C3316" s="383" t="s">
        <v>297</v>
      </c>
      <c r="D3316" s="384">
        <v>896.9</v>
      </c>
      <c r="E3316" s="383" t="s">
        <v>412</v>
      </c>
    </row>
    <row r="3317" spans="1:5" s="11" customFormat="1" ht="12" customHeight="1">
      <c r="A3317" s="381">
        <v>98397</v>
      </c>
      <c r="B3317" s="382" t="s">
        <v>5164</v>
      </c>
      <c r="C3317" s="383" t="s">
        <v>47</v>
      </c>
      <c r="D3317" s="384">
        <v>10.67</v>
      </c>
      <c r="E3317" s="383" t="s">
        <v>412</v>
      </c>
    </row>
    <row r="3318" spans="1:5" s="11" customFormat="1" ht="24" customHeight="1">
      <c r="A3318" s="381">
        <v>103244</v>
      </c>
      <c r="B3318" s="382" t="s">
        <v>5165</v>
      </c>
      <c r="C3318" s="383" t="s">
        <v>297</v>
      </c>
      <c r="D3318" s="385">
        <v>2020.19</v>
      </c>
      <c r="E3318" s="383" t="s">
        <v>412</v>
      </c>
    </row>
    <row r="3319" spans="1:5" s="11" customFormat="1" ht="24" customHeight="1">
      <c r="A3319" s="381">
        <v>103245</v>
      </c>
      <c r="B3319" s="382" t="s">
        <v>5166</v>
      </c>
      <c r="C3319" s="383" t="s">
        <v>297</v>
      </c>
      <c r="D3319" s="385">
        <v>1590.96</v>
      </c>
      <c r="E3319" s="383" t="s">
        <v>412</v>
      </c>
    </row>
    <row r="3320" spans="1:5" s="11" customFormat="1" ht="24" customHeight="1">
      <c r="A3320" s="381">
        <v>103246</v>
      </c>
      <c r="B3320" s="382" t="s">
        <v>5167</v>
      </c>
      <c r="C3320" s="383" t="s">
        <v>297</v>
      </c>
      <c r="D3320" s="385">
        <v>1736.12</v>
      </c>
      <c r="E3320" s="383" t="s">
        <v>412</v>
      </c>
    </row>
    <row r="3321" spans="1:5" s="11" customFormat="1" ht="24" customHeight="1">
      <c r="A3321" s="381">
        <v>103247</v>
      </c>
      <c r="B3321" s="382" t="s">
        <v>5168</v>
      </c>
      <c r="C3321" s="383" t="s">
        <v>297</v>
      </c>
      <c r="D3321" s="385">
        <v>2243.4499999999998</v>
      </c>
      <c r="E3321" s="383" t="s">
        <v>412</v>
      </c>
    </row>
    <row r="3322" spans="1:5" s="11" customFormat="1" ht="24" customHeight="1">
      <c r="A3322" s="381">
        <v>103248</v>
      </c>
      <c r="B3322" s="382" t="s">
        <v>5169</v>
      </c>
      <c r="C3322" s="383" t="s">
        <v>297</v>
      </c>
      <c r="D3322" s="385">
        <v>1831.16</v>
      </c>
      <c r="E3322" s="383" t="s">
        <v>412</v>
      </c>
    </row>
    <row r="3323" spans="1:5" s="11" customFormat="1" ht="24" customHeight="1">
      <c r="A3323" s="381">
        <v>103249</v>
      </c>
      <c r="B3323" s="382" t="s">
        <v>5170</v>
      </c>
      <c r="C3323" s="383" t="s">
        <v>297</v>
      </c>
      <c r="D3323" s="385">
        <v>1968.16</v>
      </c>
      <c r="E3323" s="383" t="s">
        <v>412</v>
      </c>
    </row>
    <row r="3324" spans="1:5" s="11" customFormat="1" ht="24" customHeight="1">
      <c r="A3324" s="381">
        <v>103250</v>
      </c>
      <c r="B3324" s="382" t="s">
        <v>5171</v>
      </c>
      <c r="C3324" s="383" t="s">
        <v>297</v>
      </c>
      <c r="D3324" s="385">
        <v>3261.68</v>
      </c>
      <c r="E3324" s="383" t="s">
        <v>412</v>
      </c>
    </row>
    <row r="3325" spans="1:5" s="11" customFormat="1" ht="24" customHeight="1">
      <c r="A3325" s="381">
        <v>103251</v>
      </c>
      <c r="B3325" s="382" t="s">
        <v>5172</v>
      </c>
      <c r="C3325" s="383" t="s">
        <v>297</v>
      </c>
      <c r="D3325" s="385">
        <v>2573.1</v>
      </c>
      <c r="E3325" s="383" t="s">
        <v>412</v>
      </c>
    </row>
    <row r="3326" spans="1:5" s="11" customFormat="1" ht="24" customHeight="1">
      <c r="A3326" s="381">
        <v>103252</v>
      </c>
      <c r="B3326" s="382" t="s">
        <v>5173</v>
      </c>
      <c r="C3326" s="383" t="s">
        <v>297</v>
      </c>
      <c r="D3326" s="385">
        <v>2850.78</v>
      </c>
      <c r="E3326" s="383" t="s">
        <v>412</v>
      </c>
    </row>
    <row r="3327" spans="1:5" s="11" customFormat="1" ht="24" customHeight="1">
      <c r="A3327" s="381">
        <v>103253</v>
      </c>
      <c r="B3327" s="382" t="s">
        <v>5174</v>
      </c>
      <c r="C3327" s="383" t="s">
        <v>297</v>
      </c>
      <c r="D3327" s="385">
        <v>4449.92</v>
      </c>
      <c r="E3327" s="383" t="s">
        <v>412</v>
      </c>
    </row>
    <row r="3328" spans="1:5" s="11" customFormat="1" ht="24" customHeight="1">
      <c r="A3328" s="381">
        <v>103254</v>
      </c>
      <c r="B3328" s="382" t="s">
        <v>5175</v>
      </c>
      <c r="C3328" s="383" t="s">
        <v>297</v>
      </c>
      <c r="D3328" s="385">
        <v>3324.17</v>
      </c>
      <c r="E3328" s="383" t="s">
        <v>412</v>
      </c>
    </row>
    <row r="3329" spans="1:5" s="11" customFormat="1" ht="24" customHeight="1">
      <c r="A3329" s="381">
        <v>103255</v>
      </c>
      <c r="B3329" s="382" t="s">
        <v>5176</v>
      </c>
      <c r="C3329" s="383" t="s">
        <v>297</v>
      </c>
      <c r="D3329" s="385">
        <v>3721.37</v>
      </c>
      <c r="E3329" s="383" t="s">
        <v>412</v>
      </c>
    </row>
    <row r="3330" spans="1:5" s="11" customFormat="1" ht="24" customHeight="1">
      <c r="A3330" s="381">
        <v>103256</v>
      </c>
      <c r="B3330" s="382" t="s">
        <v>5177</v>
      </c>
      <c r="C3330" s="383" t="s">
        <v>297</v>
      </c>
      <c r="D3330" s="385">
        <v>8261.25</v>
      </c>
      <c r="E3330" s="383" t="s">
        <v>412</v>
      </c>
    </row>
    <row r="3331" spans="1:5" s="11" customFormat="1" ht="24" customHeight="1">
      <c r="A3331" s="381">
        <v>103257</v>
      </c>
      <c r="B3331" s="382" t="s">
        <v>5178</v>
      </c>
      <c r="C3331" s="383" t="s">
        <v>297</v>
      </c>
      <c r="D3331" s="385">
        <v>4707.29</v>
      </c>
      <c r="E3331" s="383" t="s">
        <v>412</v>
      </c>
    </row>
    <row r="3332" spans="1:5" s="11" customFormat="1" ht="24" customHeight="1">
      <c r="A3332" s="381">
        <v>103258</v>
      </c>
      <c r="B3332" s="382" t="s">
        <v>5179</v>
      </c>
      <c r="C3332" s="383" t="s">
        <v>297</v>
      </c>
      <c r="D3332" s="385">
        <v>9238.19</v>
      </c>
      <c r="E3332" s="383" t="s">
        <v>412</v>
      </c>
    </row>
    <row r="3333" spans="1:5" s="11" customFormat="1" ht="24" customHeight="1">
      <c r="A3333" s="381">
        <v>103259</v>
      </c>
      <c r="B3333" s="382" t="s">
        <v>5180</v>
      </c>
      <c r="C3333" s="383" t="s">
        <v>297</v>
      </c>
      <c r="D3333" s="385">
        <v>4963.91</v>
      </c>
      <c r="E3333" s="383" t="s">
        <v>412</v>
      </c>
    </row>
    <row r="3334" spans="1:5" s="11" customFormat="1" ht="24" customHeight="1">
      <c r="A3334" s="381">
        <v>103260</v>
      </c>
      <c r="B3334" s="382" t="s">
        <v>5181</v>
      </c>
      <c r="C3334" s="383" t="s">
        <v>297</v>
      </c>
      <c r="D3334" s="385">
        <v>5099.93</v>
      </c>
      <c r="E3334" s="383" t="s">
        <v>412</v>
      </c>
    </row>
    <row r="3335" spans="1:5" s="11" customFormat="1" ht="24" customHeight="1">
      <c r="A3335" s="381">
        <v>103261</v>
      </c>
      <c r="B3335" s="382" t="s">
        <v>5182</v>
      </c>
      <c r="C3335" s="383" t="s">
        <v>297</v>
      </c>
      <c r="D3335" s="385">
        <v>10421.15</v>
      </c>
      <c r="E3335" s="383" t="s">
        <v>412</v>
      </c>
    </row>
    <row r="3336" spans="1:5" s="11" customFormat="1" ht="24" customHeight="1">
      <c r="A3336" s="381">
        <v>103262</v>
      </c>
      <c r="B3336" s="382" t="s">
        <v>5183</v>
      </c>
      <c r="C3336" s="383" t="s">
        <v>297</v>
      </c>
      <c r="D3336" s="385">
        <v>6526.71</v>
      </c>
      <c r="E3336" s="383" t="s">
        <v>412</v>
      </c>
    </row>
    <row r="3337" spans="1:5" s="11" customFormat="1" ht="24" customHeight="1">
      <c r="A3337" s="381">
        <v>103263</v>
      </c>
      <c r="B3337" s="382" t="s">
        <v>5184</v>
      </c>
      <c r="C3337" s="383" t="s">
        <v>297</v>
      </c>
      <c r="D3337" s="385">
        <v>14475.99</v>
      </c>
      <c r="E3337" s="383" t="s">
        <v>412</v>
      </c>
    </row>
    <row r="3338" spans="1:5" s="11" customFormat="1" ht="24" customHeight="1">
      <c r="A3338" s="381">
        <v>103264</v>
      </c>
      <c r="B3338" s="382" t="s">
        <v>5185</v>
      </c>
      <c r="C3338" s="383" t="s">
        <v>297</v>
      </c>
      <c r="D3338" s="385">
        <v>8099.67</v>
      </c>
      <c r="E3338" s="383" t="s">
        <v>412</v>
      </c>
    </row>
    <row r="3339" spans="1:5" s="11" customFormat="1" ht="24" customHeight="1">
      <c r="A3339" s="381">
        <v>103265</v>
      </c>
      <c r="B3339" s="382" t="s">
        <v>5186</v>
      </c>
      <c r="C3339" s="383" t="s">
        <v>297</v>
      </c>
      <c r="D3339" s="385">
        <v>17460.62</v>
      </c>
      <c r="E3339" s="383" t="s">
        <v>412</v>
      </c>
    </row>
    <row r="3340" spans="1:5" s="11" customFormat="1" ht="24" customHeight="1">
      <c r="A3340" s="381">
        <v>103266</v>
      </c>
      <c r="B3340" s="382" t="s">
        <v>5187</v>
      </c>
      <c r="C3340" s="383" t="s">
        <v>297</v>
      </c>
      <c r="D3340" s="385">
        <v>9050.7900000000009</v>
      </c>
      <c r="E3340" s="383" t="s">
        <v>412</v>
      </c>
    </row>
    <row r="3341" spans="1:5" s="11" customFormat="1" ht="24" customHeight="1">
      <c r="A3341" s="381">
        <v>103267</v>
      </c>
      <c r="B3341" s="382" t="s">
        <v>5188</v>
      </c>
      <c r="C3341" s="383" t="s">
        <v>297</v>
      </c>
      <c r="D3341" s="385">
        <v>5152</v>
      </c>
      <c r="E3341" s="383" t="s">
        <v>412</v>
      </c>
    </row>
    <row r="3342" spans="1:5" s="11" customFormat="1" ht="24" customHeight="1">
      <c r="A3342" s="381">
        <v>103268</v>
      </c>
      <c r="B3342" s="382" t="s">
        <v>5189</v>
      </c>
      <c r="C3342" s="383" t="s">
        <v>297</v>
      </c>
      <c r="D3342" s="385">
        <v>6120.81</v>
      </c>
      <c r="E3342" s="383" t="s">
        <v>412</v>
      </c>
    </row>
    <row r="3343" spans="1:5" s="11" customFormat="1" ht="24" customHeight="1">
      <c r="A3343" s="381">
        <v>103269</v>
      </c>
      <c r="B3343" s="382" t="s">
        <v>5190</v>
      </c>
      <c r="C3343" s="383" t="s">
        <v>297</v>
      </c>
      <c r="D3343" s="385">
        <v>6336.9</v>
      </c>
      <c r="E3343" s="383" t="s">
        <v>412</v>
      </c>
    </row>
    <row r="3344" spans="1:5" s="11" customFormat="1" ht="24" customHeight="1">
      <c r="A3344" s="381">
        <v>103270</v>
      </c>
      <c r="B3344" s="382" t="s">
        <v>5191</v>
      </c>
      <c r="C3344" s="383" t="s">
        <v>297</v>
      </c>
      <c r="D3344" s="385">
        <v>6578.92</v>
      </c>
      <c r="E3344" s="383" t="s">
        <v>412</v>
      </c>
    </row>
    <row r="3345" spans="1:5" s="11" customFormat="1" ht="24" customHeight="1">
      <c r="A3345" s="381">
        <v>103271</v>
      </c>
      <c r="B3345" s="382" t="s">
        <v>5192</v>
      </c>
      <c r="C3345" s="383" t="s">
        <v>297</v>
      </c>
      <c r="D3345" s="385">
        <v>9326.19</v>
      </c>
      <c r="E3345" s="383" t="s">
        <v>412</v>
      </c>
    </row>
    <row r="3346" spans="1:5" s="11" customFormat="1" ht="24" customHeight="1">
      <c r="A3346" s="381">
        <v>103272</v>
      </c>
      <c r="B3346" s="382" t="s">
        <v>5193</v>
      </c>
      <c r="C3346" s="383" t="s">
        <v>297</v>
      </c>
      <c r="D3346" s="385">
        <v>9633.9599999999991</v>
      </c>
      <c r="E3346" s="383" t="s">
        <v>412</v>
      </c>
    </row>
    <row r="3347" spans="1:5" s="11" customFormat="1" ht="24" customHeight="1">
      <c r="A3347" s="381">
        <v>103273</v>
      </c>
      <c r="B3347" s="382" t="s">
        <v>5194</v>
      </c>
      <c r="C3347" s="383" t="s">
        <v>297</v>
      </c>
      <c r="D3347" s="385">
        <v>9902.36</v>
      </c>
      <c r="E3347" s="383" t="s">
        <v>412</v>
      </c>
    </row>
    <row r="3348" spans="1:5" s="11" customFormat="1" ht="24" customHeight="1">
      <c r="A3348" s="381">
        <v>103274</v>
      </c>
      <c r="B3348" s="382" t="s">
        <v>5195</v>
      </c>
      <c r="C3348" s="383" t="s">
        <v>297</v>
      </c>
      <c r="D3348" s="385">
        <v>11349.85</v>
      </c>
      <c r="E3348" s="383" t="s">
        <v>412</v>
      </c>
    </row>
    <row r="3349" spans="1:5" s="11" customFormat="1" ht="24" customHeight="1">
      <c r="A3349" s="381">
        <v>103275</v>
      </c>
      <c r="B3349" s="382" t="s">
        <v>5196</v>
      </c>
      <c r="C3349" s="383" t="s">
        <v>297</v>
      </c>
      <c r="D3349" s="385">
        <v>11290.76</v>
      </c>
      <c r="E3349" s="383" t="s">
        <v>412</v>
      </c>
    </row>
    <row r="3350" spans="1:5" s="11" customFormat="1" ht="24" customHeight="1">
      <c r="A3350" s="381">
        <v>103276</v>
      </c>
      <c r="B3350" s="382" t="s">
        <v>5197</v>
      </c>
      <c r="C3350" s="383" t="s">
        <v>297</v>
      </c>
      <c r="D3350" s="385">
        <v>11850.6</v>
      </c>
      <c r="E3350" s="383" t="s">
        <v>412</v>
      </c>
    </row>
    <row r="3351" spans="1:5" s="11" customFormat="1" ht="12" customHeight="1">
      <c r="A3351" s="381">
        <v>103277</v>
      </c>
      <c r="B3351" s="382" t="s">
        <v>5198</v>
      </c>
      <c r="C3351" s="383" t="s">
        <v>297</v>
      </c>
      <c r="D3351" s="385">
        <v>21922</v>
      </c>
      <c r="E3351" s="383" t="s">
        <v>412</v>
      </c>
    </row>
    <row r="3352" spans="1:5" s="11" customFormat="1" ht="12" customHeight="1">
      <c r="A3352" s="381">
        <v>103278</v>
      </c>
      <c r="B3352" s="382" t="s">
        <v>5199</v>
      </c>
      <c r="C3352" s="383" t="s">
        <v>297</v>
      </c>
      <c r="D3352" s="385">
        <v>28070.28</v>
      </c>
      <c r="E3352" s="383" t="s">
        <v>412</v>
      </c>
    </row>
    <row r="3353" spans="1:5" s="11" customFormat="1" ht="24" customHeight="1">
      <c r="A3353" s="381">
        <v>103288</v>
      </c>
      <c r="B3353" s="382" t="s">
        <v>5200</v>
      </c>
      <c r="C3353" s="383" t="s">
        <v>297</v>
      </c>
      <c r="D3353" s="384">
        <v>12.34</v>
      </c>
      <c r="E3353" s="383" t="s">
        <v>412</v>
      </c>
    </row>
    <row r="3354" spans="1:5" s="11" customFormat="1" ht="24" customHeight="1">
      <c r="A3354" s="381">
        <v>103289</v>
      </c>
      <c r="B3354" s="382" t="s">
        <v>5201</v>
      </c>
      <c r="C3354" s="383" t="s">
        <v>53</v>
      </c>
      <c r="D3354" s="384">
        <v>36.47</v>
      </c>
      <c r="E3354" s="383" t="s">
        <v>412</v>
      </c>
    </row>
    <row r="3355" spans="1:5" s="11" customFormat="1" ht="24" customHeight="1">
      <c r="A3355" s="381">
        <v>103290</v>
      </c>
      <c r="B3355" s="382" t="s">
        <v>5202</v>
      </c>
      <c r="C3355" s="383" t="s">
        <v>53</v>
      </c>
      <c r="D3355" s="384">
        <v>63.49</v>
      </c>
      <c r="E3355" s="383" t="s">
        <v>412</v>
      </c>
    </row>
    <row r="3356" spans="1:5" s="11" customFormat="1" ht="24" customHeight="1">
      <c r="A3356" s="381">
        <v>103291</v>
      </c>
      <c r="B3356" s="382" t="s">
        <v>5203</v>
      </c>
      <c r="C3356" s="383" t="s">
        <v>53</v>
      </c>
      <c r="D3356" s="384">
        <v>77.86</v>
      </c>
      <c r="E3356" s="383" t="s">
        <v>412</v>
      </c>
    </row>
    <row r="3357" spans="1:5" s="11" customFormat="1" ht="24" customHeight="1">
      <c r="A3357" s="381">
        <v>103292</v>
      </c>
      <c r="B3357" s="382" t="s">
        <v>5204</v>
      </c>
      <c r="C3357" s="383" t="s">
        <v>53</v>
      </c>
      <c r="D3357" s="384">
        <v>94.26</v>
      </c>
      <c r="E3357" s="383" t="s">
        <v>412</v>
      </c>
    </row>
    <row r="3358" spans="1:5" s="11" customFormat="1" ht="36" customHeight="1">
      <c r="A3358" s="381">
        <v>101936</v>
      </c>
      <c r="B3358" s="382" t="s">
        <v>5205</v>
      </c>
      <c r="C3358" s="383" t="s">
        <v>297</v>
      </c>
      <c r="D3358" s="385">
        <v>7074.47</v>
      </c>
      <c r="E3358" s="383" t="s">
        <v>412</v>
      </c>
    </row>
    <row r="3359" spans="1:5" s="11" customFormat="1" ht="36" customHeight="1">
      <c r="A3359" s="381">
        <v>101937</v>
      </c>
      <c r="B3359" s="382" t="s">
        <v>5206</v>
      </c>
      <c r="C3359" s="383" t="s">
        <v>297</v>
      </c>
      <c r="D3359" s="385">
        <v>12327.24</v>
      </c>
      <c r="E3359" s="383" t="s">
        <v>412</v>
      </c>
    </row>
    <row r="3360" spans="1:5" s="11" customFormat="1" ht="24" customHeight="1">
      <c r="A3360" s="381">
        <v>98294</v>
      </c>
      <c r="B3360" s="382" t="s">
        <v>5207</v>
      </c>
      <c r="C3360" s="383" t="s">
        <v>53</v>
      </c>
      <c r="D3360" s="384">
        <v>7.32</v>
      </c>
      <c r="E3360" s="383" t="s">
        <v>412</v>
      </c>
    </row>
    <row r="3361" spans="1:5" s="11" customFormat="1" ht="24" customHeight="1">
      <c r="A3361" s="381">
        <v>98295</v>
      </c>
      <c r="B3361" s="382" t="s">
        <v>5208</v>
      </c>
      <c r="C3361" s="383" t="s">
        <v>53</v>
      </c>
      <c r="D3361" s="384">
        <v>6.84</v>
      </c>
      <c r="E3361" s="383" t="s">
        <v>412</v>
      </c>
    </row>
    <row r="3362" spans="1:5" s="11" customFormat="1" ht="24" customHeight="1">
      <c r="A3362" s="381">
        <v>98296</v>
      </c>
      <c r="B3362" s="382" t="s">
        <v>5209</v>
      </c>
      <c r="C3362" s="383" t="s">
        <v>53</v>
      </c>
      <c r="D3362" s="384">
        <v>10.63</v>
      </c>
      <c r="E3362" s="383" t="s">
        <v>412</v>
      </c>
    </row>
    <row r="3363" spans="1:5" s="11" customFormat="1" ht="24" customHeight="1">
      <c r="A3363" s="381">
        <v>98297</v>
      </c>
      <c r="B3363" s="382" t="s">
        <v>5210</v>
      </c>
      <c r="C3363" s="383" t="s">
        <v>53</v>
      </c>
      <c r="D3363" s="384">
        <v>9.86</v>
      </c>
      <c r="E3363" s="383" t="s">
        <v>412</v>
      </c>
    </row>
    <row r="3364" spans="1:5" s="11" customFormat="1" ht="12" customHeight="1">
      <c r="A3364" s="381">
        <v>98301</v>
      </c>
      <c r="B3364" s="382" t="s">
        <v>5211</v>
      </c>
      <c r="C3364" s="383" t="s">
        <v>297</v>
      </c>
      <c r="D3364" s="384">
        <v>582.12</v>
      </c>
      <c r="E3364" s="383" t="s">
        <v>412</v>
      </c>
    </row>
    <row r="3365" spans="1:5" s="11" customFormat="1" ht="12" customHeight="1">
      <c r="A3365" s="381">
        <v>98302</v>
      </c>
      <c r="B3365" s="382" t="s">
        <v>5212</v>
      </c>
      <c r="C3365" s="383" t="s">
        <v>297</v>
      </c>
      <c r="D3365" s="385">
        <v>1203.8499999999999</v>
      </c>
      <c r="E3365" s="383" t="s">
        <v>412</v>
      </c>
    </row>
    <row r="3366" spans="1:5" s="11" customFormat="1" ht="12" customHeight="1">
      <c r="A3366" s="381">
        <v>98304</v>
      </c>
      <c r="B3366" s="382" t="s">
        <v>5213</v>
      </c>
      <c r="C3366" s="383" t="s">
        <v>297</v>
      </c>
      <c r="D3366" s="385">
        <v>3917.71</v>
      </c>
      <c r="E3366" s="383" t="s">
        <v>412</v>
      </c>
    </row>
    <row r="3367" spans="1:5" s="11" customFormat="1" ht="12" customHeight="1">
      <c r="A3367" s="381">
        <v>98305</v>
      </c>
      <c r="B3367" s="382" t="s">
        <v>5214</v>
      </c>
      <c r="C3367" s="383" t="s">
        <v>297</v>
      </c>
      <c r="D3367" s="385">
        <v>3050.06</v>
      </c>
      <c r="E3367" s="383" t="s">
        <v>412</v>
      </c>
    </row>
    <row r="3368" spans="1:5" s="11" customFormat="1" ht="24" customHeight="1">
      <c r="A3368" s="381">
        <v>98306</v>
      </c>
      <c r="B3368" s="382" t="s">
        <v>5215</v>
      </c>
      <c r="C3368" s="383" t="s">
        <v>297</v>
      </c>
      <c r="D3368" s="384">
        <v>56.06</v>
      </c>
      <c r="E3368" s="383" t="s">
        <v>412</v>
      </c>
    </row>
    <row r="3369" spans="1:5" s="11" customFormat="1" ht="12" customHeight="1">
      <c r="A3369" s="381">
        <v>98307</v>
      </c>
      <c r="B3369" s="382" t="s">
        <v>5216</v>
      </c>
      <c r="C3369" s="383" t="s">
        <v>297</v>
      </c>
      <c r="D3369" s="384">
        <v>47.4</v>
      </c>
      <c r="E3369" s="383" t="s">
        <v>412</v>
      </c>
    </row>
    <row r="3370" spans="1:5" s="11" customFormat="1" ht="12" customHeight="1">
      <c r="A3370" s="381">
        <v>98308</v>
      </c>
      <c r="B3370" s="382" t="s">
        <v>5217</v>
      </c>
      <c r="C3370" s="383" t="s">
        <v>297</v>
      </c>
      <c r="D3370" s="384">
        <v>29.91</v>
      </c>
      <c r="E3370" s="383" t="s">
        <v>412</v>
      </c>
    </row>
    <row r="3371" spans="1:5" s="11" customFormat="1" ht="12" customHeight="1">
      <c r="A3371" s="381">
        <v>98593</v>
      </c>
      <c r="B3371" s="382" t="s">
        <v>5218</v>
      </c>
      <c r="C3371" s="383" t="s">
        <v>297</v>
      </c>
      <c r="D3371" s="385">
        <v>2649.99</v>
      </c>
      <c r="E3371" s="383" t="s">
        <v>412</v>
      </c>
    </row>
    <row r="3372" spans="1:5" s="11" customFormat="1" ht="24" customHeight="1">
      <c r="A3372" s="381">
        <v>100555</v>
      </c>
      <c r="B3372" s="382" t="s">
        <v>5219</v>
      </c>
      <c r="C3372" s="383" t="s">
        <v>297</v>
      </c>
      <c r="D3372" s="385">
        <v>1516.74</v>
      </c>
      <c r="E3372" s="383" t="s">
        <v>412</v>
      </c>
    </row>
    <row r="3373" spans="1:5" s="11" customFormat="1" ht="24" customHeight="1">
      <c r="A3373" s="381">
        <v>89355</v>
      </c>
      <c r="B3373" s="382" t="s">
        <v>5220</v>
      </c>
      <c r="C3373" s="383" t="s">
        <v>53</v>
      </c>
      <c r="D3373" s="384">
        <v>14.88</v>
      </c>
      <c r="E3373" s="383" t="s">
        <v>413</v>
      </c>
    </row>
    <row r="3374" spans="1:5" s="11" customFormat="1" ht="24" customHeight="1">
      <c r="A3374" s="381">
        <v>89356</v>
      </c>
      <c r="B3374" s="382" t="s">
        <v>1420</v>
      </c>
      <c r="C3374" s="383" t="s">
        <v>53</v>
      </c>
      <c r="D3374" s="384">
        <v>17.760000000000002</v>
      </c>
      <c r="E3374" s="383" t="s">
        <v>413</v>
      </c>
    </row>
    <row r="3375" spans="1:5" s="11" customFormat="1" ht="24" customHeight="1">
      <c r="A3375" s="381">
        <v>89357</v>
      </c>
      <c r="B3375" s="382" t="s">
        <v>5221</v>
      </c>
      <c r="C3375" s="383" t="s">
        <v>53</v>
      </c>
      <c r="D3375" s="384">
        <v>26.71</v>
      </c>
      <c r="E3375" s="383" t="s">
        <v>413</v>
      </c>
    </row>
    <row r="3376" spans="1:5" s="11" customFormat="1" ht="24" customHeight="1">
      <c r="A3376" s="381">
        <v>89401</v>
      </c>
      <c r="B3376" s="382" t="s">
        <v>5222</v>
      </c>
      <c r="C3376" s="383" t="s">
        <v>53</v>
      </c>
      <c r="D3376" s="384">
        <v>8.59</v>
      </c>
      <c r="E3376" s="383" t="s">
        <v>413</v>
      </c>
    </row>
    <row r="3377" spans="1:5" s="11" customFormat="1" ht="24" customHeight="1">
      <c r="A3377" s="381">
        <v>89402</v>
      </c>
      <c r="B3377" s="382" t="s">
        <v>5223</v>
      </c>
      <c r="C3377" s="383" t="s">
        <v>53</v>
      </c>
      <c r="D3377" s="384">
        <v>10.46</v>
      </c>
      <c r="E3377" s="383" t="s">
        <v>413</v>
      </c>
    </row>
    <row r="3378" spans="1:5" s="11" customFormat="1" ht="24" customHeight="1">
      <c r="A3378" s="381">
        <v>89403</v>
      </c>
      <c r="B3378" s="382" t="s">
        <v>5224</v>
      </c>
      <c r="C3378" s="383" t="s">
        <v>53</v>
      </c>
      <c r="D3378" s="384">
        <v>18</v>
      </c>
      <c r="E3378" s="383" t="s">
        <v>413</v>
      </c>
    </row>
    <row r="3379" spans="1:5" s="11" customFormat="1" ht="24" customHeight="1">
      <c r="A3379" s="381">
        <v>89446</v>
      </c>
      <c r="B3379" s="382" t="s">
        <v>5225</v>
      </c>
      <c r="C3379" s="383" t="s">
        <v>53</v>
      </c>
      <c r="D3379" s="384">
        <v>5.86</v>
      </c>
      <c r="E3379" s="383" t="s">
        <v>413</v>
      </c>
    </row>
    <row r="3380" spans="1:5" s="11" customFormat="1" ht="24" customHeight="1">
      <c r="A3380" s="381">
        <v>89447</v>
      </c>
      <c r="B3380" s="382" t="s">
        <v>5226</v>
      </c>
      <c r="C3380" s="383" t="s">
        <v>53</v>
      </c>
      <c r="D3380" s="384">
        <v>12.54</v>
      </c>
      <c r="E3380" s="383" t="s">
        <v>413</v>
      </c>
    </row>
    <row r="3381" spans="1:5" s="11" customFormat="1" ht="24" customHeight="1">
      <c r="A3381" s="381">
        <v>89448</v>
      </c>
      <c r="B3381" s="382" t="s">
        <v>5227</v>
      </c>
      <c r="C3381" s="383" t="s">
        <v>53</v>
      </c>
      <c r="D3381" s="384">
        <v>18.059999999999999</v>
      </c>
      <c r="E3381" s="383" t="s">
        <v>413</v>
      </c>
    </row>
    <row r="3382" spans="1:5" s="11" customFormat="1" ht="24" customHeight="1">
      <c r="A3382" s="381">
        <v>89449</v>
      </c>
      <c r="B3382" s="382" t="s">
        <v>5228</v>
      </c>
      <c r="C3382" s="383" t="s">
        <v>53</v>
      </c>
      <c r="D3382" s="384">
        <v>20.75</v>
      </c>
      <c r="E3382" s="383" t="s">
        <v>413</v>
      </c>
    </row>
    <row r="3383" spans="1:5" s="11" customFormat="1" ht="24" customHeight="1">
      <c r="A3383" s="381">
        <v>89450</v>
      </c>
      <c r="B3383" s="382" t="s">
        <v>5229</v>
      </c>
      <c r="C3383" s="383" t="s">
        <v>53</v>
      </c>
      <c r="D3383" s="384">
        <v>34.450000000000003</v>
      </c>
      <c r="E3383" s="383" t="s">
        <v>413</v>
      </c>
    </row>
    <row r="3384" spans="1:5" s="11" customFormat="1" ht="24" customHeight="1">
      <c r="A3384" s="381">
        <v>89451</v>
      </c>
      <c r="B3384" s="382" t="s">
        <v>5230</v>
      </c>
      <c r="C3384" s="383" t="s">
        <v>53</v>
      </c>
      <c r="D3384" s="384">
        <v>57.14</v>
      </c>
      <c r="E3384" s="383" t="s">
        <v>413</v>
      </c>
    </row>
    <row r="3385" spans="1:5" s="11" customFormat="1" ht="24" customHeight="1">
      <c r="A3385" s="381">
        <v>89452</v>
      </c>
      <c r="B3385" s="382" t="s">
        <v>5231</v>
      </c>
      <c r="C3385" s="383" t="s">
        <v>53</v>
      </c>
      <c r="D3385" s="384">
        <v>71.17</v>
      </c>
      <c r="E3385" s="383" t="s">
        <v>413</v>
      </c>
    </row>
    <row r="3386" spans="1:5" s="11" customFormat="1" ht="24" customHeight="1">
      <c r="A3386" s="381">
        <v>89508</v>
      </c>
      <c r="B3386" s="382" t="s">
        <v>5232</v>
      </c>
      <c r="C3386" s="383" t="s">
        <v>53</v>
      </c>
      <c r="D3386" s="384">
        <v>19.41</v>
      </c>
      <c r="E3386" s="383" t="s">
        <v>413</v>
      </c>
    </row>
    <row r="3387" spans="1:5" s="11" customFormat="1" ht="24" customHeight="1">
      <c r="A3387" s="381">
        <v>89509</v>
      </c>
      <c r="B3387" s="382" t="s">
        <v>5233</v>
      </c>
      <c r="C3387" s="383" t="s">
        <v>53</v>
      </c>
      <c r="D3387" s="384">
        <v>26.34</v>
      </c>
      <c r="E3387" s="383" t="s">
        <v>413</v>
      </c>
    </row>
    <row r="3388" spans="1:5" s="11" customFormat="1" ht="24" customHeight="1">
      <c r="A3388" s="381">
        <v>89511</v>
      </c>
      <c r="B3388" s="382" t="s">
        <v>5234</v>
      </c>
      <c r="C3388" s="383" t="s">
        <v>53</v>
      </c>
      <c r="D3388" s="384">
        <v>38.020000000000003</v>
      </c>
      <c r="E3388" s="383" t="s">
        <v>413</v>
      </c>
    </row>
    <row r="3389" spans="1:5" s="11" customFormat="1" ht="24" customHeight="1">
      <c r="A3389" s="381">
        <v>89512</v>
      </c>
      <c r="B3389" s="382" t="s">
        <v>5235</v>
      </c>
      <c r="C3389" s="383" t="s">
        <v>53</v>
      </c>
      <c r="D3389" s="384">
        <v>61.84</v>
      </c>
      <c r="E3389" s="383" t="s">
        <v>413</v>
      </c>
    </row>
    <row r="3390" spans="1:5" s="11" customFormat="1" ht="24" customHeight="1">
      <c r="A3390" s="381">
        <v>89576</v>
      </c>
      <c r="B3390" s="382" t="s">
        <v>5236</v>
      </c>
      <c r="C3390" s="383" t="s">
        <v>53</v>
      </c>
      <c r="D3390" s="384">
        <v>26</v>
      </c>
      <c r="E3390" s="383" t="s">
        <v>413</v>
      </c>
    </row>
    <row r="3391" spans="1:5" s="11" customFormat="1" ht="24" customHeight="1">
      <c r="A3391" s="381">
        <v>89578</v>
      </c>
      <c r="B3391" s="382" t="s">
        <v>5237</v>
      </c>
      <c r="C3391" s="383" t="s">
        <v>53</v>
      </c>
      <c r="D3391" s="384">
        <v>45.13</v>
      </c>
      <c r="E3391" s="383" t="s">
        <v>413</v>
      </c>
    </row>
    <row r="3392" spans="1:5" s="11" customFormat="1" ht="24" customHeight="1">
      <c r="A3392" s="381">
        <v>89580</v>
      </c>
      <c r="B3392" s="382" t="s">
        <v>5238</v>
      </c>
      <c r="C3392" s="383" t="s">
        <v>53</v>
      </c>
      <c r="D3392" s="384">
        <v>90.34</v>
      </c>
      <c r="E3392" s="383" t="s">
        <v>413</v>
      </c>
    </row>
    <row r="3393" spans="1:5" s="11" customFormat="1" ht="24" customHeight="1">
      <c r="A3393" s="381">
        <v>89633</v>
      </c>
      <c r="B3393" s="382" t="s">
        <v>5239</v>
      </c>
      <c r="C3393" s="383" t="s">
        <v>53</v>
      </c>
      <c r="D3393" s="384">
        <v>20.72</v>
      </c>
      <c r="E3393" s="383" t="s">
        <v>413</v>
      </c>
    </row>
    <row r="3394" spans="1:5" s="11" customFormat="1" ht="24" customHeight="1">
      <c r="A3394" s="381">
        <v>89634</v>
      </c>
      <c r="B3394" s="382" t="s">
        <v>5240</v>
      </c>
      <c r="C3394" s="383" t="s">
        <v>53</v>
      </c>
      <c r="D3394" s="384">
        <v>32.19</v>
      </c>
      <c r="E3394" s="383" t="s">
        <v>413</v>
      </c>
    </row>
    <row r="3395" spans="1:5" s="11" customFormat="1" ht="24" customHeight="1">
      <c r="A3395" s="381">
        <v>89635</v>
      </c>
      <c r="B3395" s="382" t="s">
        <v>5241</v>
      </c>
      <c r="C3395" s="383" t="s">
        <v>53</v>
      </c>
      <c r="D3395" s="384">
        <v>46.84</v>
      </c>
      <c r="E3395" s="383" t="s">
        <v>413</v>
      </c>
    </row>
    <row r="3396" spans="1:5" s="11" customFormat="1" ht="24" customHeight="1">
      <c r="A3396" s="381">
        <v>89636</v>
      </c>
      <c r="B3396" s="382" t="s">
        <v>5242</v>
      </c>
      <c r="C3396" s="383" t="s">
        <v>53</v>
      </c>
      <c r="D3396" s="384">
        <v>57.19</v>
      </c>
      <c r="E3396" s="383" t="s">
        <v>413</v>
      </c>
    </row>
    <row r="3397" spans="1:5" s="11" customFormat="1" ht="24" customHeight="1">
      <c r="A3397" s="381">
        <v>89711</v>
      </c>
      <c r="B3397" s="382" t="s">
        <v>5243</v>
      </c>
      <c r="C3397" s="383" t="s">
        <v>53</v>
      </c>
      <c r="D3397" s="384">
        <v>16.13</v>
      </c>
      <c r="E3397" s="383" t="s">
        <v>413</v>
      </c>
    </row>
    <row r="3398" spans="1:5" s="11" customFormat="1" ht="24" customHeight="1">
      <c r="A3398" s="381">
        <v>89712</v>
      </c>
      <c r="B3398" s="382" t="s">
        <v>5244</v>
      </c>
      <c r="C3398" s="383" t="s">
        <v>53</v>
      </c>
      <c r="D3398" s="384">
        <v>24.78</v>
      </c>
      <c r="E3398" s="383" t="s">
        <v>413</v>
      </c>
    </row>
    <row r="3399" spans="1:5" s="11" customFormat="1" ht="24" customHeight="1">
      <c r="A3399" s="381">
        <v>89713</v>
      </c>
      <c r="B3399" s="382" t="s">
        <v>5245</v>
      </c>
      <c r="C3399" s="383" t="s">
        <v>53</v>
      </c>
      <c r="D3399" s="384">
        <v>37.659999999999997</v>
      </c>
      <c r="E3399" s="383" t="s">
        <v>413</v>
      </c>
    </row>
    <row r="3400" spans="1:5" s="11" customFormat="1" ht="24" customHeight="1">
      <c r="A3400" s="381">
        <v>89714</v>
      </c>
      <c r="B3400" s="382" t="s">
        <v>5246</v>
      </c>
      <c r="C3400" s="383" t="s">
        <v>53</v>
      </c>
      <c r="D3400" s="384">
        <v>47.58</v>
      </c>
      <c r="E3400" s="383" t="s">
        <v>413</v>
      </c>
    </row>
    <row r="3401" spans="1:5" s="11" customFormat="1" ht="24" customHeight="1">
      <c r="A3401" s="381">
        <v>89716</v>
      </c>
      <c r="B3401" s="382" t="s">
        <v>5247</v>
      </c>
      <c r="C3401" s="383" t="s">
        <v>53</v>
      </c>
      <c r="D3401" s="384">
        <v>25.58</v>
      </c>
      <c r="E3401" s="383" t="s">
        <v>413</v>
      </c>
    </row>
    <row r="3402" spans="1:5" s="11" customFormat="1" ht="24" customHeight="1">
      <c r="A3402" s="381">
        <v>89717</v>
      </c>
      <c r="B3402" s="382" t="s">
        <v>5248</v>
      </c>
      <c r="C3402" s="383" t="s">
        <v>53</v>
      </c>
      <c r="D3402" s="384">
        <v>39.04</v>
      </c>
      <c r="E3402" s="383" t="s">
        <v>413</v>
      </c>
    </row>
    <row r="3403" spans="1:5" s="11" customFormat="1" ht="24" customHeight="1">
      <c r="A3403" s="381">
        <v>89770</v>
      </c>
      <c r="B3403" s="382" t="s">
        <v>5249</v>
      </c>
      <c r="C3403" s="383" t="s">
        <v>53</v>
      </c>
      <c r="D3403" s="384">
        <v>42.24</v>
      </c>
      <c r="E3403" s="383" t="s">
        <v>413</v>
      </c>
    </row>
    <row r="3404" spans="1:5" s="11" customFormat="1" ht="24" customHeight="1">
      <c r="A3404" s="381">
        <v>89771</v>
      </c>
      <c r="B3404" s="382" t="s">
        <v>5250</v>
      </c>
      <c r="C3404" s="383" t="s">
        <v>53</v>
      </c>
      <c r="D3404" s="384">
        <v>57.73</v>
      </c>
      <c r="E3404" s="383" t="s">
        <v>413</v>
      </c>
    </row>
    <row r="3405" spans="1:5" s="11" customFormat="1" ht="24" customHeight="1">
      <c r="A3405" s="381">
        <v>89773</v>
      </c>
      <c r="B3405" s="382" t="s">
        <v>5251</v>
      </c>
      <c r="C3405" s="383" t="s">
        <v>53</v>
      </c>
      <c r="D3405" s="384">
        <v>134.55000000000001</v>
      </c>
      <c r="E3405" s="383" t="s">
        <v>413</v>
      </c>
    </row>
    <row r="3406" spans="1:5" s="11" customFormat="1" ht="24" customHeight="1">
      <c r="A3406" s="381">
        <v>89775</v>
      </c>
      <c r="B3406" s="382" t="s">
        <v>5252</v>
      </c>
      <c r="C3406" s="383" t="s">
        <v>53</v>
      </c>
      <c r="D3406" s="384">
        <v>212.63</v>
      </c>
      <c r="E3406" s="383" t="s">
        <v>413</v>
      </c>
    </row>
    <row r="3407" spans="1:5" s="11" customFormat="1" ht="24" customHeight="1">
      <c r="A3407" s="381">
        <v>89798</v>
      </c>
      <c r="B3407" s="382" t="s">
        <v>5253</v>
      </c>
      <c r="C3407" s="383" t="s">
        <v>53</v>
      </c>
      <c r="D3407" s="384">
        <v>12.68</v>
      </c>
      <c r="E3407" s="383" t="s">
        <v>413</v>
      </c>
    </row>
    <row r="3408" spans="1:5" s="11" customFormat="1" ht="24" customHeight="1">
      <c r="A3408" s="381">
        <v>89799</v>
      </c>
      <c r="B3408" s="382" t="s">
        <v>5254</v>
      </c>
      <c r="C3408" s="383" t="s">
        <v>53</v>
      </c>
      <c r="D3408" s="384">
        <v>20.09</v>
      </c>
      <c r="E3408" s="383" t="s">
        <v>413</v>
      </c>
    </row>
    <row r="3409" spans="1:5" s="11" customFormat="1" ht="24" customHeight="1">
      <c r="A3409" s="381">
        <v>89800</v>
      </c>
      <c r="B3409" s="382" t="s">
        <v>5255</v>
      </c>
      <c r="C3409" s="383" t="s">
        <v>53</v>
      </c>
      <c r="D3409" s="384">
        <v>24.35</v>
      </c>
      <c r="E3409" s="383" t="s">
        <v>413</v>
      </c>
    </row>
    <row r="3410" spans="1:5" s="11" customFormat="1" ht="24" customHeight="1">
      <c r="A3410" s="381">
        <v>89848</v>
      </c>
      <c r="B3410" s="382" t="s">
        <v>5256</v>
      </c>
      <c r="C3410" s="383" t="s">
        <v>53</v>
      </c>
      <c r="D3410" s="384">
        <v>28.34</v>
      </c>
      <c r="E3410" s="383" t="s">
        <v>413</v>
      </c>
    </row>
    <row r="3411" spans="1:5" s="11" customFormat="1" ht="24" customHeight="1">
      <c r="A3411" s="381">
        <v>89849</v>
      </c>
      <c r="B3411" s="382" t="s">
        <v>5257</v>
      </c>
      <c r="C3411" s="383" t="s">
        <v>53</v>
      </c>
      <c r="D3411" s="384">
        <v>58.97</v>
      </c>
      <c r="E3411" s="383" t="s">
        <v>413</v>
      </c>
    </row>
    <row r="3412" spans="1:5" s="11" customFormat="1" ht="24" customHeight="1">
      <c r="A3412" s="381">
        <v>89865</v>
      </c>
      <c r="B3412" s="382" t="s">
        <v>5258</v>
      </c>
      <c r="C3412" s="383" t="s">
        <v>53</v>
      </c>
      <c r="D3412" s="384">
        <v>11.54</v>
      </c>
      <c r="E3412" s="383" t="s">
        <v>413</v>
      </c>
    </row>
    <row r="3413" spans="1:5" s="11" customFormat="1" ht="48" customHeight="1">
      <c r="A3413" s="381">
        <v>91784</v>
      </c>
      <c r="B3413" s="382" t="s">
        <v>5259</v>
      </c>
      <c r="C3413" s="383" t="s">
        <v>53</v>
      </c>
      <c r="D3413" s="384">
        <v>35.31</v>
      </c>
      <c r="E3413" s="383" t="s">
        <v>413</v>
      </c>
    </row>
    <row r="3414" spans="1:5" s="11" customFormat="1" ht="48" customHeight="1">
      <c r="A3414" s="381">
        <v>91785</v>
      </c>
      <c r="B3414" s="382" t="s">
        <v>5260</v>
      </c>
      <c r="C3414" s="383" t="s">
        <v>53</v>
      </c>
      <c r="D3414" s="384">
        <v>35.25</v>
      </c>
      <c r="E3414" s="383" t="s">
        <v>413</v>
      </c>
    </row>
    <row r="3415" spans="1:5" s="11" customFormat="1" ht="48" customHeight="1">
      <c r="A3415" s="381">
        <v>91786</v>
      </c>
      <c r="B3415" s="382" t="s">
        <v>5261</v>
      </c>
      <c r="C3415" s="383" t="s">
        <v>53</v>
      </c>
      <c r="D3415" s="384">
        <v>29.66</v>
      </c>
      <c r="E3415" s="383" t="s">
        <v>413</v>
      </c>
    </row>
    <row r="3416" spans="1:5" s="11" customFormat="1" ht="36" customHeight="1">
      <c r="A3416" s="381">
        <v>91787</v>
      </c>
      <c r="B3416" s="382" t="s">
        <v>5262</v>
      </c>
      <c r="C3416" s="383" t="s">
        <v>53</v>
      </c>
      <c r="D3416" s="384">
        <v>36.630000000000003</v>
      </c>
      <c r="E3416" s="383" t="s">
        <v>413</v>
      </c>
    </row>
    <row r="3417" spans="1:5" s="11" customFormat="1" ht="36" customHeight="1">
      <c r="A3417" s="381">
        <v>91788</v>
      </c>
      <c r="B3417" s="382" t="s">
        <v>5263</v>
      </c>
      <c r="C3417" s="383" t="s">
        <v>53</v>
      </c>
      <c r="D3417" s="384">
        <v>45.34</v>
      </c>
      <c r="E3417" s="383" t="s">
        <v>413</v>
      </c>
    </row>
    <row r="3418" spans="1:5" s="11" customFormat="1" ht="48" customHeight="1">
      <c r="A3418" s="381">
        <v>91789</v>
      </c>
      <c r="B3418" s="382" t="s">
        <v>5264</v>
      </c>
      <c r="C3418" s="383" t="s">
        <v>53</v>
      </c>
      <c r="D3418" s="384">
        <v>49.58</v>
      </c>
      <c r="E3418" s="383" t="s">
        <v>413</v>
      </c>
    </row>
    <row r="3419" spans="1:5" s="11" customFormat="1" ht="48" customHeight="1">
      <c r="A3419" s="381">
        <v>91790</v>
      </c>
      <c r="B3419" s="382" t="s">
        <v>5265</v>
      </c>
      <c r="C3419" s="383" t="s">
        <v>53</v>
      </c>
      <c r="D3419" s="384">
        <v>71.150000000000006</v>
      </c>
      <c r="E3419" s="383" t="s">
        <v>413</v>
      </c>
    </row>
    <row r="3420" spans="1:5" s="11" customFormat="1" ht="36" customHeight="1">
      <c r="A3420" s="381">
        <v>91791</v>
      </c>
      <c r="B3420" s="382" t="s">
        <v>5266</v>
      </c>
      <c r="C3420" s="383" t="s">
        <v>53</v>
      </c>
      <c r="D3420" s="384">
        <v>97</v>
      </c>
      <c r="E3420" s="383" t="s">
        <v>413</v>
      </c>
    </row>
    <row r="3421" spans="1:5" s="11" customFormat="1" ht="48" customHeight="1">
      <c r="A3421" s="381">
        <v>91792</v>
      </c>
      <c r="B3421" s="382" t="s">
        <v>5267</v>
      </c>
      <c r="C3421" s="383" t="s">
        <v>53</v>
      </c>
      <c r="D3421" s="384">
        <v>46.47</v>
      </c>
      <c r="E3421" s="383" t="s">
        <v>413</v>
      </c>
    </row>
    <row r="3422" spans="1:5" s="11" customFormat="1" ht="48" customHeight="1">
      <c r="A3422" s="381">
        <v>91793</v>
      </c>
      <c r="B3422" s="382" t="s">
        <v>5268</v>
      </c>
      <c r="C3422" s="383" t="s">
        <v>53</v>
      </c>
      <c r="D3422" s="384">
        <v>73.790000000000006</v>
      </c>
      <c r="E3422" s="383" t="s">
        <v>413</v>
      </c>
    </row>
    <row r="3423" spans="1:5" s="11" customFormat="1" ht="48" customHeight="1">
      <c r="A3423" s="381">
        <v>91794</v>
      </c>
      <c r="B3423" s="382" t="s">
        <v>5269</v>
      </c>
      <c r="C3423" s="383" t="s">
        <v>53</v>
      </c>
      <c r="D3423" s="384">
        <v>38.03</v>
      </c>
      <c r="E3423" s="383" t="s">
        <v>413</v>
      </c>
    </row>
    <row r="3424" spans="1:5" s="11" customFormat="1" ht="48" customHeight="1">
      <c r="A3424" s="381">
        <v>91795</v>
      </c>
      <c r="B3424" s="382" t="s">
        <v>5270</v>
      </c>
      <c r="C3424" s="383" t="s">
        <v>53</v>
      </c>
      <c r="D3424" s="384">
        <v>62.39</v>
      </c>
      <c r="E3424" s="383" t="s">
        <v>413</v>
      </c>
    </row>
    <row r="3425" spans="1:5" s="11" customFormat="1" ht="36" customHeight="1">
      <c r="A3425" s="381">
        <v>91796</v>
      </c>
      <c r="B3425" s="382" t="s">
        <v>5271</v>
      </c>
      <c r="C3425" s="383" t="s">
        <v>53</v>
      </c>
      <c r="D3425" s="384">
        <v>72.010000000000005</v>
      </c>
      <c r="E3425" s="383" t="s">
        <v>413</v>
      </c>
    </row>
    <row r="3426" spans="1:5" s="11" customFormat="1" ht="24" customHeight="1">
      <c r="A3426" s="381">
        <v>92275</v>
      </c>
      <c r="B3426" s="382" t="s">
        <v>5272</v>
      </c>
      <c r="C3426" s="383" t="s">
        <v>53</v>
      </c>
      <c r="D3426" s="384">
        <v>59.28</v>
      </c>
      <c r="E3426" s="383" t="s">
        <v>413</v>
      </c>
    </row>
    <row r="3427" spans="1:5" s="11" customFormat="1" ht="24" customHeight="1">
      <c r="A3427" s="381">
        <v>92276</v>
      </c>
      <c r="B3427" s="382" t="s">
        <v>5273</v>
      </c>
      <c r="C3427" s="383" t="s">
        <v>53</v>
      </c>
      <c r="D3427" s="384">
        <v>75.27</v>
      </c>
      <c r="E3427" s="383" t="s">
        <v>413</v>
      </c>
    </row>
    <row r="3428" spans="1:5" s="11" customFormat="1" ht="24" customHeight="1">
      <c r="A3428" s="381">
        <v>92277</v>
      </c>
      <c r="B3428" s="382" t="s">
        <v>5274</v>
      </c>
      <c r="C3428" s="383" t="s">
        <v>53</v>
      </c>
      <c r="D3428" s="384">
        <v>108.97</v>
      </c>
      <c r="E3428" s="383" t="s">
        <v>413</v>
      </c>
    </row>
    <row r="3429" spans="1:5" s="11" customFormat="1" ht="24" customHeight="1">
      <c r="A3429" s="381">
        <v>92278</v>
      </c>
      <c r="B3429" s="382" t="s">
        <v>5275</v>
      </c>
      <c r="C3429" s="383" t="s">
        <v>53</v>
      </c>
      <c r="D3429" s="384">
        <v>146.81</v>
      </c>
      <c r="E3429" s="383" t="s">
        <v>413</v>
      </c>
    </row>
    <row r="3430" spans="1:5" s="11" customFormat="1" ht="24" customHeight="1">
      <c r="A3430" s="381">
        <v>92279</v>
      </c>
      <c r="B3430" s="382" t="s">
        <v>5276</v>
      </c>
      <c r="C3430" s="383" t="s">
        <v>53</v>
      </c>
      <c r="D3430" s="384">
        <v>212.49</v>
      </c>
      <c r="E3430" s="383" t="s">
        <v>413</v>
      </c>
    </row>
    <row r="3431" spans="1:5" s="11" customFormat="1" ht="24" customHeight="1">
      <c r="A3431" s="381">
        <v>92280</v>
      </c>
      <c r="B3431" s="382" t="s">
        <v>5277</v>
      </c>
      <c r="C3431" s="383" t="s">
        <v>53</v>
      </c>
      <c r="D3431" s="384">
        <v>298.7</v>
      </c>
      <c r="E3431" s="383" t="s">
        <v>413</v>
      </c>
    </row>
    <row r="3432" spans="1:5" s="11" customFormat="1" ht="24" customHeight="1">
      <c r="A3432" s="381">
        <v>92281</v>
      </c>
      <c r="B3432" s="382" t="s">
        <v>5278</v>
      </c>
      <c r="C3432" s="383" t="s">
        <v>53</v>
      </c>
      <c r="D3432" s="384">
        <v>198.94</v>
      </c>
      <c r="E3432" s="383" t="s">
        <v>413</v>
      </c>
    </row>
    <row r="3433" spans="1:5" s="11" customFormat="1" ht="24" customHeight="1">
      <c r="A3433" s="381">
        <v>92282</v>
      </c>
      <c r="B3433" s="382" t="s">
        <v>5279</v>
      </c>
      <c r="C3433" s="383" t="s">
        <v>53</v>
      </c>
      <c r="D3433" s="384">
        <v>220.69</v>
      </c>
      <c r="E3433" s="383" t="s">
        <v>413</v>
      </c>
    </row>
    <row r="3434" spans="1:5" s="11" customFormat="1" ht="24" customHeight="1">
      <c r="A3434" s="381">
        <v>92283</v>
      </c>
      <c r="B3434" s="382" t="s">
        <v>5280</v>
      </c>
      <c r="C3434" s="383" t="s">
        <v>53</v>
      </c>
      <c r="D3434" s="384">
        <v>293.02999999999997</v>
      </c>
      <c r="E3434" s="383" t="s">
        <v>413</v>
      </c>
    </row>
    <row r="3435" spans="1:5" s="11" customFormat="1" ht="24" customHeight="1">
      <c r="A3435" s="381">
        <v>92284</v>
      </c>
      <c r="B3435" s="382" t="s">
        <v>5281</v>
      </c>
      <c r="C3435" s="383" t="s">
        <v>53</v>
      </c>
      <c r="D3435" s="384">
        <v>356.78</v>
      </c>
      <c r="E3435" s="383" t="s">
        <v>413</v>
      </c>
    </row>
    <row r="3436" spans="1:5" s="11" customFormat="1" ht="24" customHeight="1">
      <c r="A3436" s="381">
        <v>92285</v>
      </c>
      <c r="B3436" s="382" t="s">
        <v>5282</v>
      </c>
      <c r="C3436" s="383" t="s">
        <v>53</v>
      </c>
      <c r="D3436" s="384">
        <v>463.64</v>
      </c>
      <c r="E3436" s="383" t="s">
        <v>413</v>
      </c>
    </row>
    <row r="3437" spans="1:5" s="11" customFormat="1" ht="24" customHeight="1">
      <c r="A3437" s="381">
        <v>92286</v>
      </c>
      <c r="B3437" s="382" t="s">
        <v>5283</v>
      </c>
      <c r="C3437" s="383" t="s">
        <v>53</v>
      </c>
      <c r="D3437" s="384">
        <v>553.39</v>
      </c>
      <c r="E3437" s="383" t="s">
        <v>413</v>
      </c>
    </row>
    <row r="3438" spans="1:5" s="11" customFormat="1" ht="36" customHeight="1">
      <c r="A3438" s="381">
        <v>92305</v>
      </c>
      <c r="B3438" s="382" t="s">
        <v>5284</v>
      </c>
      <c r="C3438" s="383" t="s">
        <v>53</v>
      </c>
      <c r="D3438" s="384">
        <v>38.049999999999997</v>
      </c>
      <c r="E3438" s="383" t="s">
        <v>413</v>
      </c>
    </row>
    <row r="3439" spans="1:5" s="11" customFormat="1" ht="36" customHeight="1">
      <c r="A3439" s="381">
        <v>92306</v>
      </c>
      <c r="B3439" s="382" t="s">
        <v>5285</v>
      </c>
      <c r="C3439" s="383" t="s">
        <v>53</v>
      </c>
      <c r="D3439" s="384">
        <v>62.95</v>
      </c>
      <c r="E3439" s="383" t="s">
        <v>413</v>
      </c>
    </row>
    <row r="3440" spans="1:5" s="11" customFormat="1" ht="36" customHeight="1">
      <c r="A3440" s="381">
        <v>92307</v>
      </c>
      <c r="B3440" s="382" t="s">
        <v>5286</v>
      </c>
      <c r="C3440" s="383" t="s">
        <v>53</v>
      </c>
      <c r="D3440" s="384">
        <v>79.11</v>
      </c>
      <c r="E3440" s="383" t="s">
        <v>413</v>
      </c>
    </row>
    <row r="3441" spans="1:5" s="11" customFormat="1" ht="36" customHeight="1">
      <c r="A3441" s="381">
        <v>92308</v>
      </c>
      <c r="B3441" s="382" t="s">
        <v>5287</v>
      </c>
      <c r="C3441" s="383" t="s">
        <v>53</v>
      </c>
      <c r="D3441" s="384">
        <v>68.69</v>
      </c>
      <c r="E3441" s="383" t="s">
        <v>413</v>
      </c>
    </row>
    <row r="3442" spans="1:5" s="11" customFormat="1" ht="36" customHeight="1">
      <c r="A3442" s="381">
        <v>92309</v>
      </c>
      <c r="B3442" s="382" t="s">
        <v>5288</v>
      </c>
      <c r="C3442" s="383" t="s">
        <v>53</v>
      </c>
      <c r="D3442" s="384">
        <v>204.43</v>
      </c>
      <c r="E3442" s="383" t="s">
        <v>413</v>
      </c>
    </row>
    <row r="3443" spans="1:5" s="11" customFormat="1" ht="36" customHeight="1">
      <c r="A3443" s="381">
        <v>92310</v>
      </c>
      <c r="B3443" s="382" t="s">
        <v>5289</v>
      </c>
      <c r="C3443" s="383" t="s">
        <v>53</v>
      </c>
      <c r="D3443" s="384">
        <v>226.36</v>
      </c>
      <c r="E3443" s="383" t="s">
        <v>413</v>
      </c>
    </row>
    <row r="3444" spans="1:5" s="11" customFormat="1" ht="36" customHeight="1">
      <c r="A3444" s="381">
        <v>92320</v>
      </c>
      <c r="B3444" s="382" t="s">
        <v>5290</v>
      </c>
      <c r="C3444" s="383" t="s">
        <v>53</v>
      </c>
      <c r="D3444" s="384">
        <v>45.59</v>
      </c>
      <c r="E3444" s="383" t="s">
        <v>413</v>
      </c>
    </row>
    <row r="3445" spans="1:5" s="11" customFormat="1" ht="36" customHeight="1">
      <c r="A3445" s="381">
        <v>92321</v>
      </c>
      <c r="B3445" s="382" t="s">
        <v>5291</v>
      </c>
      <c r="C3445" s="383" t="s">
        <v>53</v>
      </c>
      <c r="D3445" s="384">
        <v>75.94</v>
      </c>
      <c r="E3445" s="383" t="s">
        <v>413</v>
      </c>
    </row>
    <row r="3446" spans="1:5" s="11" customFormat="1" ht="36" customHeight="1">
      <c r="A3446" s="381">
        <v>92322</v>
      </c>
      <c r="B3446" s="382" t="s">
        <v>5292</v>
      </c>
      <c r="C3446" s="383" t="s">
        <v>53</v>
      </c>
      <c r="D3446" s="384">
        <v>96.76</v>
      </c>
      <c r="E3446" s="383" t="s">
        <v>413</v>
      </c>
    </row>
    <row r="3447" spans="1:5" s="11" customFormat="1" ht="36" customHeight="1">
      <c r="A3447" s="381">
        <v>92323</v>
      </c>
      <c r="B3447" s="382" t="s">
        <v>5293</v>
      </c>
      <c r="C3447" s="383" t="s">
        <v>53</v>
      </c>
      <c r="D3447" s="384">
        <v>74.42</v>
      </c>
      <c r="E3447" s="383" t="s">
        <v>413</v>
      </c>
    </row>
    <row r="3448" spans="1:5" s="11" customFormat="1" ht="36" customHeight="1">
      <c r="A3448" s="381">
        <v>92324</v>
      </c>
      <c r="B3448" s="382" t="s">
        <v>5294</v>
      </c>
      <c r="C3448" s="383" t="s">
        <v>53</v>
      </c>
      <c r="D3448" s="384">
        <v>215.6</v>
      </c>
      <c r="E3448" s="383" t="s">
        <v>413</v>
      </c>
    </row>
    <row r="3449" spans="1:5" s="11" customFormat="1" ht="36" customHeight="1">
      <c r="A3449" s="381">
        <v>92325</v>
      </c>
      <c r="B3449" s="382" t="s">
        <v>5295</v>
      </c>
      <c r="C3449" s="383" t="s">
        <v>53</v>
      </c>
      <c r="D3449" s="384">
        <v>242.19</v>
      </c>
      <c r="E3449" s="383" t="s">
        <v>413</v>
      </c>
    </row>
    <row r="3450" spans="1:5" s="11" customFormat="1" ht="24" customHeight="1">
      <c r="A3450" s="381">
        <v>92335</v>
      </c>
      <c r="B3450" s="382" t="s">
        <v>5296</v>
      </c>
      <c r="C3450" s="383" t="s">
        <v>53</v>
      </c>
      <c r="D3450" s="384">
        <v>111.58</v>
      </c>
      <c r="E3450" s="383" t="s">
        <v>413</v>
      </c>
    </row>
    <row r="3451" spans="1:5" s="11" customFormat="1" ht="24" customHeight="1">
      <c r="A3451" s="381">
        <v>92336</v>
      </c>
      <c r="B3451" s="382" t="s">
        <v>5297</v>
      </c>
      <c r="C3451" s="383" t="s">
        <v>53</v>
      </c>
      <c r="D3451" s="384">
        <v>137.69999999999999</v>
      </c>
      <c r="E3451" s="383" t="s">
        <v>413</v>
      </c>
    </row>
    <row r="3452" spans="1:5" s="11" customFormat="1" ht="24" customHeight="1">
      <c r="A3452" s="381">
        <v>92337</v>
      </c>
      <c r="B3452" s="382" t="s">
        <v>5298</v>
      </c>
      <c r="C3452" s="383" t="s">
        <v>53</v>
      </c>
      <c r="D3452" s="384">
        <v>183.16</v>
      </c>
      <c r="E3452" s="383" t="s">
        <v>413</v>
      </c>
    </row>
    <row r="3453" spans="1:5" s="11" customFormat="1" ht="24" customHeight="1">
      <c r="A3453" s="381">
        <v>92338</v>
      </c>
      <c r="B3453" s="382" t="s">
        <v>5299</v>
      </c>
      <c r="C3453" s="383" t="s">
        <v>53</v>
      </c>
      <c r="D3453" s="384">
        <v>130.93</v>
      </c>
      <c r="E3453" s="383" t="s">
        <v>413</v>
      </c>
    </row>
    <row r="3454" spans="1:5" s="11" customFormat="1" ht="24" customHeight="1">
      <c r="A3454" s="381">
        <v>92339</v>
      </c>
      <c r="B3454" s="382" t="s">
        <v>5300</v>
      </c>
      <c r="C3454" s="383" t="s">
        <v>53</v>
      </c>
      <c r="D3454" s="384">
        <v>202.06</v>
      </c>
      <c r="E3454" s="383" t="s">
        <v>413</v>
      </c>
    </row>
    <row r="3455" spans="1:5" s="11" customFormat="1" ht="24" customHeight="1">
      <c r="A3455" s="381">
        <v>92341</v>
      </c>
      <c r="B3455" s="382" t="s">
        <v>5301</v>
      </c>
      <c r="C3455" s="383" t="s">
        <v>53</v>
      </c>
      <c r="D3455" s="384">
        <v>118.49</v>
      </c>
      <c r="E3455" s="383" t="s">
        <v>413</v>
      </c>
    </row>
    <row r="3456" spans="1:5" s="11" customFormat="1" ht="24" customHeight="1">
      <c r="A3456" s="381">
        <v>92342</v>
      </c>
      <c r="B3456" s="382" t="s">
        <v>5302</v>
      </c>
      <c r="C3456" s="383" t="s">
        <v>53</v>
      </c>
      <c r="D3456" s="384">
        <v>144.66999999999999</v>
      </c>
      <c r="E3456" s="383" t="s">
        <v>413</v>
      </c>
    </row>
    <row r="3457" spans="1:5" s="11" customFormat="1" ht="24" customHeight="1">
      <c r="A3457" s="381">
        <v>92343</v>
      </c>
      <c r="B3457" s="382" t="s">
        <v>5303</v>
      </c>
      <c r="C3457" s="383" t="s">
        <v>53</v>
      </c>
      <c r="D3457" s="384">
        <v>190.19</v>
      </c>
      <c r="E3457" s="383" t="s">
        <v>413</v>
      </c>
    </row>
    <row r="3458" spans="1:5" s="11" customFormat="1" ht="24" customHeight="1">
      <c r="A3458" s="381">
        <v>92359</v>
      </c>
      <c r="B3458" s="382" t="s">
        <v>5304</v>
      </c>
      <c r="C3458" s="383" t="s">
        <v>53</v>
      </c>
      <c r="D3458" s="384">
        <v>64.67</v>
      </c>
      <c r="E3458" s="383" t="s">
        <v>413</v>
      </c>
    </row>
    <row r="3459" spans="1:5" s="11" customFormat="1" ht="36" customHeight="1">
      <c r="A3459" s="381">
        <v>92360</v>
      </c>
      <c r="B3459" s="382" t="s">
        <v>5305</v>
      </c>
      <c r="C3459" s="383" t="s">
        <v>53</v>
      </c>
      <c r="D3459" s="384">
        <v>86.51</v>
      </c>
      <c r="E3459" s="383" t="s">
        <v>413</v>
      </c>
    </row>
    <row r="3460" spans="1:5" s="11" customFormat="1" ht="24" customHeight="1">
      <c r="A3460" s="381">
        <v>92361</v>
      </c>
      <c r="B3460" s="382" t="s">
        <v>5306</v>
      </c>
      <c r="C3460" s="383" t="s">
        <v>53</v>
      </c>
      <c r="D3460" s="384">
        <v>116.44</v>
      </c>
      <c r="E3460" s="383" t="s">
        <v>413</v>
      </c>
    </row>
    <row r="3461" spans="1:5" s="11" customFormat="1" ht="36" customHeight="1">
      <c r="A3461" s="381">
        <v>92362</v>
      </c>
      <c r="B3461" s="382" t="s">
        <v>5307</v>
      </c>
      <c r="C3461" s="383" t="s">
        <v>53</v>
      </c>
      <c r="D3461" s="384">
        <v>187.01</v>
      </c>
      <c r="E3461" s="383" t="s">
        <v>413</v>
      </c>
    </row>
    <row r="3462" spans="1:5" s="11" customFormat="1" ht="36" customHeight="1">
      <c r="A3462" s="381">
        <v>92364</v>
      </c>
      <c r="B3462" s="382" t="s">
        <v>5308</v>
      </c>
      <c r="C3462" s="383" t="s">
        <v>53</v>
      </c>
      <c r="D3462" s="384">
        <v>67.239999999999995</v>
      </c>
      <c r="E3462" s="383" t="s">
        <v>413</v>
      </c>
    </row>
    <row r="3463" spans="1:5" s="11" customFormat="1" ht="36" customHeight="1">
      <c r="A3463" s="381">
        <v>92365</v>
      </c>
      <c r="B3463" s="382" t="s">
        <v>5309</v>
      </c>
      <c r="C3463" s="383" t="s">
        <v>53</v>
      </c>
      <c r="D3463" s="384">
        <v>77.680000000000007</v>
      </c>
      <c r="E3463" s="383" t="s">
        <v>413</v>
      </c>
    </row>
    <row r="3464" spans="1:5" s="11" customFormat="1" ht="36" customHeight="1">
      <c r="A3464" s="381">
        <v>92366</v>
      </c>
      <c r="B3464" s="382" t="s">
        <v>5310</v>
      </c>
      <c r="C3464" s="383" t="s">
        <v>53</v>
      </c>
      <c r="D3464" s="384">
        <v>109.93</v>
      </c>
      <c r="E3464" s="383" t="s">
        <v>413</v>
      </c>
    </row>
    <row r="3465" spans="1:5" s="11" customFormat="1" ht="36" customHeight="1">
      <c r="A3465" s="381">
        <v>92367</v>
      </c>
      <c r="B3465" s="382" t="s">
        <v>5311</v>
      </c>
      <c r="C3465" s="383" t="s">
        <v>53</v>
      </c>
      <c r="D3465" s="384">
        <v>135.72</v>
      </c>
      <c r="E3465" s="383" t="s">
        <v>413</v>
      </c>
    </row>
    <row r="3466" spans="1:5" s="11" customFormat="1" ht="36" customHeight="1">
      <c r="A3466" s="381">
        <v>92368</v>
      </c>
      <c r="B3466" s="382" t="s">
        <v>5312</v>
      </c>
      <c r="C3466" s="383" t="s">
        <v>53</v>
      </c>
      <c r="D3466" s="384">
        <v>180.88</v>
      </c>
      <c r="E3466" s="383" t="s">
        <v>413</v>
      </c>
    </row>
    <row r="3467" spans="1:5" s="11" customFormat="1" ht="24" customHeight="1">
      <c r="A3467" s="381">
        <v>92645</v>
      </c>
      <c r="B3467" s="382" t="s">
        <v>5313</v>
      </c>
      <c r="C3467" s="383" t="s">
        <v>53</v>
      </c>
      <c r="D3467" s="384">
        <v>67.27</v>
      </c>
      <c r="E3467" s="383" t="s">
        <v>413</v>
      </c>
    </row>
    <row r="3468" spans="1:5" s="11" customFormat="1" ht="36" customHeight="1">
      <c r="A3468" s="381">
        <v>92646</v>
      </c>
      <c r="B3468" s="382" t="s">
        <v>5314</v>
      </c>
      <c r="C3468" s="383" t="s">
        <v>53</v>
      </c>
      <c r="D3468" s="384">
        <v>89.12</v>
      </c>
      <c r="E3468" s="383" t="s">
        <v>413</v>
      </c>
    </row>
    <row r="3469" spans="1:5" s="11" customFormat="1" ht="36" customHeight="1">
      <c r="A3469" s="381">
        <v>92648</v>
      </c>
      <c r="B3469" s="382" t="s">
        <v>5315</v>
      </c>
      <c r="C3469" s="383" t="s">
        <v>53</v>
      </c>
      <c r="D3469" s="384">
        <v>97.42</v>
      </c>
      <c r="E3469" s="383" t="s">
        <v>413</v>
      </c>
    </row>
    <row r="3470" spans="1:5" s="11" customFormat="1" ht="24" customHeight="1">
      <c r="A3470" s="381">
        <v>92649</v>
      </c>
      <c r="B3470" s="382" t="s">
        <v>5316</v>
      </c>
      <c r="C3470" s="383" t="s">
        <v>53</v>
      </c>
      <c r="D3470" s="384">
        <v>119.05</v>
      </c>
      <c r="E3470" s="383" t="s">
        <v>413</v>
      </c>
    </row>
    <row r="3471" spans="1:5" s="11" customFormat="1" ht="36" customHeight="1">
      <c r="A3471" s="381">
        <v>92650</v>
      </c>
      <c r="B3471" s="382" t="s">
        <v>5317</v>
      </c>
      <c r="C3471" s="383" t="s">
        <v>53</v>
      </c>
      <c r="D3471" s="384">
        <v>189.61</v>
      </c>
      <c r="E3471" s="383" t="s">
        <v>413</v>
      </c>
    </row>
    <row r="3472" spans="1:5" s="11" customFormat="1" ht="36" customHeight="1">
      <c r="A3472" s="381">
        <v>92652</v>
      </c>
      <c r="B3472" s="382" t="s">
        <v>5318</v>
      </c>
      <c r="C3472" s="383" t="s">
        <v>53</v>
      </c>
      <c r="D3472" s="384">
        <v>70.39</v>
      </c>
      <c r="E3472" s="383" t="s">
        <v>413</v>
      </c>
    </row>
    <row r="3473" spans="1:5" s="11" customFormat="1" ht="36" customHeight="1">
      <c r="A3473" s="381">
        <v>92653</v>
      </c>
      <c r="B3473" s="382" t="s">
        <v>5319</v>
      </c>
      <c r="C3473" s="383" t="s">
        <v>53</v>
      </c>
      <c r="D3473" s="384">
        <v>80.87</v>
      </c>
      <c r="E3473" s="383" t="s">
        <v>413</v>
      </c>
    </row>
    <row r="3474" spans="1:5" s="11" customFormat="1" ht="36" customHeight="1">
      <c r="A3474" s="381">
        <v>92654</v>
      </c>
      <c r="B3474" s="382" t="s">
        <v>5320</v>
      </c>
      <c r="C3474" s="383" t="s">
        <v>53</v>
      </c>
      <c r="D3474" s="384">
        <v>113.12</v>
      </c>
      <c r="E3474" s="383" t="s">
        <v>413</v>
      </c>
    </row>
    <row r="3475" spans="1:5" s="11" customFormat="1" ht="36" customHeight="1">
      <c r="A3475" s="381">
        <v>92655</v>
      </c>
      <c r="B3475" s="382" t="s">
        <v>5321</v>
      </c>
      <c r="C3475" s="383" t="s">
        <v>53</v>
      </c>
      <c r="D3475" s="384">
        <v>138.97</v>
      </c>
      <c r="E3475" s="383" t="s">
        <v>413</v>
      </c>
    </row>
    <row r="3476" spans="1:5" s="11" customFormat="1" ht="36" customHeight="1">
      <c r="A3476" s="381">
        <v>92656</v>
      </c>
      <c r="B3476" s="382" t="s">
        <v>5322</v>
      </c>
      <c r="C3476" s="383" t="s">
        <v>53</v>
      </c>
      <c r="D3476" s="384">
        <v>184.14</v>
      </c>
      <c r="E3476" s="383" t="s">
        <v>413</v>
      </c>
    </row>
    <row r="3477" spans="1:5" s="11" customFormat="1" ht="36" customHeight="1">
      <c r="A3477" s="381">
        <v>92687</v>
      </c>
      <c r="B3477" s="382" t="s">
        <v>5323</v>
      </c>
      <c r="C3477" s="383" t="s">
        <v>53</v>
      </c>
      <c r="D3477" s="384">
        <v>31.57</v>
      </c>
      <c r="E3477" s="383" t="s">
        <v>413</v>
      </c>
    </row>
    <row r="3478" spans="1:5" s="11" customFormat="1" ht="36" customHeight="1">
      <c r="A3478" s="381">
        <v>92688</v>
      </c>
      <c r="B3478" s="382" t="s">
        <v>5324</v>
      </c>
      <c r="C3478" s="383" t="s">
        <v>53</v>
      </c>
      <c r="D3478" s="384">
        <v>42.49</v>
      </c>
      <c r="E3478" s="383" t="s">
        <v>413</v>
      </c>
    </row>
    <row r="3479" spans="1:5" s="11" customFormat="1" ht="36" customHeight="1">
      <c r="A3479" s="381">
        <v>92689</v>
      </c>
      <c r="B3479" s="382" t="s">
        <v>5325</v>
      </c>
      <c r="C3479" s="383" t="s">
        <v>53</v>
      </c>
      <c r="D3479" s="384">
        <v>46.36</v>
      </c>
      <c r="E3479" s="383" t="s">
        <v>413</v>
      </c>
    </row>
    <row r="3480" spans="1:5" s="11" customFormat="1" ht="36" customHeight="1">
      <c r="A3480" s="381">
        <v>92690</v>
      </c>
      <c r="B3480" s="382" t="s">
        <v>5326</v>
      </c>
      <c r="C3480" s="383" t="s">
        <v>53</v>
      </c>
      <c r="D3480" s="384">
        <v>65.349999999999994</v>
      </c>
      <c r="E3480" s="383" t="s">
        <v>413</v>
      </c>
    </row>
    <row r="3481" spans="1:5" s="11" customFormat="1" ht="36" customHeight="1">
      <c r="A3481" s="381">
        <v>92691</v>
      </c>
      <c r="B3481" s="382" t="s">
        <v>5327</v>
      </c>
      <c r="C3481" s="383" t="s">
        <v>53</v>
      </c>
      <c r="D3481" s="384">
        <v>81.97</v>
      </c>
      <c r="E3481" s="383" t="s">
        <v>413</v>
      </c>
    </row>
    <row r="3482" spans="1:5" s="11" customFormat="1" ht="36" customHeight="1">
      <c r="A3482" s="381">
        <v>94462</v>
      </c>
      <c r="B3482" s="382" t="s">
        <v>5328</v>
      </c>
      <c r="C3482" s="383" t="s">
        <v>53</v>
      </c>
      <c r="D3482" s="384">
        <v>113.78</v>
      </c>
      <c r="E3482" s="383" t="s">
        <v>413</v>
      </c>
    </row>
    <row r="3483" spans="1:5" s="11" customFormat="1" ht="36" customHeight="1">
      <c r="A3483" s="381">
        <v>94463</v>
      </c>
      <c r="B3483" s="382" t="s">
        <v>5329</v>
      </c>
      <c r="C3483" s="383" t="s">
        <v>53</v>
      </c>
      <c r="D3483" s="384">
        <v>136.66</v>
      </c>
      <c r="E3483" s="383" t="s">
        <v>413</v>
      </c>
    </row>
    <row r="3484" spans="1:5" s="11" customFormat="1" ht="36" customHeight="1">
      <c r="A3484" s="381">
        <v>94464</v>
      </c>
      <c r="B3484" s="382" t="s">
        <v>5330</v>
      </c>
      <c r="C3484" s="383" t="s">
        <v>53</v>
      </c>
      <c r="D3484" s="384">
        <v>195.49</v>
      </c>
      <c r="E3484" s="383" t="s">
        <v>413</v>
      </c>
    </row>
    <row r="3485" spans="1:5" s="11" customFormat="1" ht="36" customHeight="1">
      <c r="A3485" s="381">
        <v>94602</v>
      </c>
      <c r="B3485" s="382" t="s">
        <v>5331</v>
      </c>
      <c r="C3485" s="383" t="s">
        <v>53</v>
      </c>
      <c r="D3485" s="384">
        <v>216.64</v>
      </c>
      <c r="E3485" s="383" t="s">
        <v>413</v>
      </c>
    </row>
    <row r="3486" spans="1:5" s="11" customFormat="1" ht="36" customHeight="1">
      <c r="A3486" s="381">
        <v>94603</v>
      </c>
      <c r="B3486" s="382" t="s">
        <v>5332</v>
      </c>
      <c r="C3486" s="383" t="s">
        <v>53</v>
      </c>
      <c r="D3486" s="384">
        <v>296.14</v>
      </c>
      <c r="E3486" s="383" t="s">
        <v>413</v>
      </c>
    </row>
    <row r="3487" spans="1:5" s="11" customFormat="1" ht="36" customHeight="1">
      <c r="A3487" s="381">
        <v>94604</v>
      </c>
      <c r="B3487" s="382" t="s">
        <v>5333</v>
      </c>
      <c r="C3487" s="383" t="s">
        <v>53</v>
      </c>
      <c r="D3487" s="384">
        <v>408.67</v>
      </c>
      <c r="E3487" s="383" t="s">
        <v>413</v>
      </c>
    </row>
    <row r="3488" spans="1:5" s="11" customFormat="1" ht="36" customHeight="1">
      <c r="A3488" s="381">
        <v>94605</v>
      </c>
      <c r="B3488" s="382" t="s">
        <v>5334</v>
      </c>
      <c r="C3488" s="383" t="s">
        <v>53</v>
      </c>
      <c r="D3488" s="384">
        <v>591.14</v>
      </c>
      <c r="E3488" s="383" t="s">
        <v>413</v>
      </c>
    </row>
    <row r="3489" spans="1:5" s="11" customFormat="1" ht="36" customHeight="1">
      <c r="A3489" s="381">
        <v>94648</v>
      </c>
      <c r="B3489" s="382" t="s">
        <v>5335</v>
      </c>
      <c r="C3489" s="383" t="s">
        <v>53</v>
      </c>
      <c r="D3489" s="384">
        <v>9.52</v>
      </c>
      <c r="E3489" s="383" t="s">
        <v>413</v>
      </c>
    </row>
    <row r="3490" spans="1:5" s="11" customFormat="1" ht="36" customHeight="1">
      <c r="A3490" s="381">
        <v>94649</v>
      </c>
      <c r="B3490" s="382" t="s">
        <v>5336</v>
      </c>
      <c r="C3490" s="383" t="s">
        <v>53</v>
      </c>
      <c r="D3490" s="384">
        <v>16.02</v>
      </c>
      <c r="E3490" s="383" t="s">
        <v>413</v>
      </c>
    </row>
    <row r="3491" spans="1:5" s="11" customFormat="1" ht="36" customHeight="1">
      <c r="A3491" s="381">
        <v>94650</v>
      </c>
      <c r="B3491" s="382" t="s">
        <v>5337</v>
      </c>
      <c r="C3491" s="383" t="s">
        <v>53</v>
      </c>
      <c r="D3491" s="384">
        <v>22.94</v>
      </c>
      <c r="E3491" s="383" t="s">
        <v>413</v>
      </c>
    </row>
    <row r="3492" spans="1:5" s="11" customFormat="1" ht="36" customHeight="1">
      <c r="A3492" s="381">
        <v>94651</v>
      </c>
      <c r="B3492" s="382" t="s">
        <v>5338</v>
      </c>
      <c r="C3492" s="383" t="s">
        <v>53</v>
      </c>
      <c r="D3492" s="384">
        <v>25.38</v>
      </c>
      <c r="E3492" s="383" t="s">
        <v>413</v>
      </c>
    </row>
    <row r="3493" spans="1:5" s="11" customFormat="1" ht="36" customHeight="1">
      <c r="A3493" s="381">
        <v>94652</v>
      </c>
      <c r="B3493" s="382" t="s">
        <v>5339</v>
      </c>
      <c r="C3493" s="383" t="s">
        <v>53</v>
      </c>
      <c r="D3493" s="384">
        <v>41.31</v>
      </c>
      <c r="E3493" s="383" t="s">
        <v>413</v>
      </c>
    </row>
    <row r="3494" spans="1:5" s="11" customFormat="1" ht="36" customHeight="1">
      <c r="A3494" s="381">
        <v>94653</v>
      </c>
      <c r="B3494" s="382" t="s">
        <v>5340</v>
      </c>
      <c r="C3494" s="383" t="s">
        <v>53</v>
      </c>
      <c r="D3494" s="384">
        <v>62.45</v>
      </c>
      <c r="E3494" s="383" t="s">
        <v>413</v>
      </c>
    </row>
    <row r="3495" spans="1:5" s="11" customFormat="1" ht="36" customHeight="1">
      <c r="A3495" s="381">
        <v>94654</v>
      </c>
      <c r="B3495" s="382" t="s">
        <v>5341</v>
      </c>
      <c r="C3495" s="383" t="s">
        <v>53</v>
      </c>
      <c r="D3495" s="384">
        <v>79.819999999999993</v>
      </c>
      <c r="E3495" s="383" t="s">
        <v>413</v>
      </c>
    </row>
    <row r="3496" spans="1:5" s="11" customFormat="1" ht="36" customHeight="1">
      <c r="A3496" s="381">
        <v>94655</v>
      </c>
      <c r="B3496" s="382" t="s">
        <v>5342</v>
      </c>
      <c r="C3496" s="383" t="s">
        <v>53</v>
      </c>
      <c r="D3496" s="384">
        <v>117.46</v>
      </c>
      <c r="E3496" s="383" t="s">
        <v>413</v>
      </c>
    </row>
    <row r="3497" spans="1:5" s="11" customFormat="1" ht="36" customHeight="1">
      <c r="A3497" s="381">
        <v>94716</v>
      </c>
      <c r="B3497" s="382" t="s">
        <v>5343</v>
      </c>
      <c r="C3497" s="383" t="s">
        <v>53</v>
      </c>
      <c r="D3497" s="384">
        <v>24.43</v>
      </c>
      <c r="E3497" s="383" t="s">
        <v>413</v>
      </c>
    </row>
    <row r="3498" spans="1:5" s="11" customFormat="1" ht="36" customHeight="1">
      <c r="A3498" s="381">
        <v>94717</v>
      </c>
      <c r="B3498" s="382" t="s">
        <v>5344</v>
      </c>
      <c r="C3498" s="383" t="s">
        <v>53</v>
      </c>
      <c r="D3498" s="384">
        <v>36.78</v>
      </c>
      <c r="E3498" s="383" t="s">
        <v>413</v>
      </c>
    </row>
    <row r="3499" spans="1:5" s="11" customFormat="1" ht="36" customHeight="1">
      <c r="A3499" s="381">
        <v>94718</v>
      </c>
      <c r="B3499" s="382" t="s">
        <v>5345</v>
      </c>
      <c r="C3499" s="383" t="s">
        <v>53</v>
      </c>
      <c r="D3499" s="384">
        <v>45.34</v>
      </c>
      <c r="E3499" s="383" t="s">
        <v>413</v>
      </c>
    </row>
    <row r="3500" spans="1:5" s="11" customFormat="1" ht="36" customHeight="1">
      <c r="A3500" s="381">
        <v>94719</v>
      </c>
      <c r="B3500" s="382" t="s">
        <v>5346</v>
      </c>
      <c r="C3500" s="383" t="s">
        <v>53</v>
      </c>
      <c r="D3500" s="384">
        <v>60.16</v>
      </c>
      <c r="E3500" s="383" t="s">
        <v>413</v>
      </c>
    </row>
    <row r="3501" spans="1:5" s="11" customFormat="1" ht="36" customHeight="1">
      <c r="A3501" s="381">
        <v>94720</v>
      </c>
      <c r="B3501" s="382" t="s">
        <v>5347</v>
      </c>
      <c r="C3501" s="383" t="s">
        <v>53</v>
      </c>
      <c r="D3501" s="384">
        <v>90.26</v>
      </c>
      <c r="E3501" s="383" t="s">
        <v>413</v>
      </c>
    </row>
    <row r="3502" spans="1:5" s="11" customFormat="1" ht="36" customHeight="1">
      <c r="A3502" s="381">
        <v>94721</v>
      </c>
      <c r="B3502" s="382" t="s">
        <v>5348</v>
      </c>
      <c r="C3502" s="383" t="s">
        <v>53</v>
      </c>
      <c r="D3502" s="384">
        <v>133.69</v>
      </c>
      <c r="E3502" s="383" t="s">
        <v>413</v>
      </c>
    </row>
    <row r="3503" spans="1:5" s="11" customFormat="1" ht="36" customHeight="1">
      <c r="A3503" s="381">
        <v>94722</v>
      </c>
      <c r="B3503" s="382" t="s">
        <v>5349</v>
      </c>
      <c r="C3503" s="383" t="s">
        <v>53</v>
      </c>
      <c r="D3503" s="384">
        <v>231.8</v>
      </c>
      <c r="E3503" s="383" t="s">
        <v>413</v>
      </c>
    </row>
    <row r="3504" spans="1:5" s="11" customFormat="1" ht="36" customHeight="1">
      <c r="A3504" s="381">
        <v>95697</v>
      </c>
      <c r="B3504" s="382" t="s">
        <v>5350</v>
      </c>
      <c r="C3504" s="383" t="s">
        <v>53</v>
      </c>
      <c r="D3504" s="384">
        <v>94.82</v>
      </c>
      <c r="E3504" s="383" t="s">
        <v>413</v>
      </c>
    </row>
    <row r="3505" spans="1:5" s="11" customFormat="1" ht="24" customHeight="1">
      <c r="A3505" s="381">
        <v>96635</v>
      </c>
      <c r="B3505" s="382" t="s">
        <v>5351</v>
      </c>
      <c r="C3505" s="383" t="s">
        <v>53</v>
      </c>
      <c r="D3505" s="384">
        <v>27.42</v>
      </c>
      <c r="E3505" s="383" t="s">
        <v>413</v>
      </c>
    </row>
    <row r="3506" spans="1:5" s="11" customFormat="1" ht="24" customHeight="1">
      <c r="A3506" s="381">
        <v>96636</v>
      </c>
      <c r="B3506" s="382" t="s">
        <v>5352</v>
      </c>
      <c r="C3506" s="383" t="s">
        <v>53</v>
      </c>
      <c r="D3506" s="384">
        <v>28.59</v>
      </c>
      <c r="E3506" s="383" t="s">
        <v>413</v>
      </c>
    </row>
    <row r="3507" spans="1:5" s="11" customFormat="1" ht="24" customHeight="1">
      <c r="A3507" s="381">
        <v>96644</v>
      </c>
      <c r="B3507" s="382" t="s">
        <v>5353</v>
      </c>
      <c r="C3507" s="383" t="s">
        <v>53</v>
      </c>
      <c r="D3507" s="384">
        <v>20.22</v>
      </c>
      <c r="E3507" s="383" t="s">
        <v>413</v>
      </c>
    </row>
    <row r="3508" spans="1:5" s="11" customFormat="1" ht="24" customHeight="1">
      <c r="A3508" s="381">
        <v>96645</v>
      </c>
      <c r="B3508" s="382" t="s">
        <v>5354</v>
      </c>
      <c r="C3508" s="383" t="s">
        <v>53</v>
      </c>
      <c r="D3508" s="384">
        <v>25.92</v>
      </c>
      <c r="E3508" s="383" t="s">
        <v>413</v>
      </c>
    </row>
    <row r="3509" spans="1:5" s="11" customFormat="1" ht="24" customHeight="1">
      <c r="A3509" s="381">
        <v>96646</v>
      </c>
      <c r="B3509" s="382" t="s">
        <v>5355</v>
      </c>
      <c r="C3509" s="383" t="s">
        <v>53</v>
      </c>
      <c r="D3509" s="384">
        <v>39.97</v>
      </c>
      <c r="E3509" s="383" t="s">
        <v>413</v>
      </c>
    </row>
    <row r="3510" spans="1:5" s="11" customFormat="1" ht="24" customHeight="1">
      <c r="A3510" s="381">
        <v>96647</v>
      </c>
      <c r="B3510" s="382" t="s">
        <v>5356</v>
      </c>
      <c r="C3510" s="383" t="s">
        <v>53</v>
      </c>
      <c r="D3510" s="384">
        <v>18.920000000000002</v>
      </c>
      <c r="E3510" s="383" t="s">
        <v>413</v>
      </c>
    </row>
    <row r="3511" spans="1:5" s="11" customFormat="1" ht="24" customHeight="1">
      <c r="A3511" s="381">
        <v>96648</v>
      </c>
      <c r="B3511" s="382" t="s">
        <v>5357</v>
      </c>
      <c r="C3511" s="383" t="s">
        <v>53</v>
      </c>
      <c r="D3511" s="384">
        <v>33.479999999999997</v>
      </c>
      <c r="E3511" s="383" t="s">
        <v>413</v>
      </c>
    </row>
    <row r="3512" spans="1:5" s="11" customFormat="1" ht="24" customHeight="1">
      <c r="A3512" s="381">
        <v>96649</v>
      </c>
      <c r="B3512" s="382" t="s">
        <v>5358</v>
      </c>
      <c r="C3512" s="383" t="s">
        <v>53</v>
      </c>
      <c r="D3512" s="384">
        <v>48.31</v>
      </c>
      <c r="E3512" s="383" t="s">
        <v>413</v>
      </c>
    </row>
    <row r="3513" spans="1:5" s="11" customFormat="1" ht="24" customHeight="1">
      <c r="A3513" s="381">
        <v>96668</v>
      </c>
      <c r="B3513" s="382" t="s">
        <v>5359</v>
      </c>
      <c r="C3513" s="383" t="s">
        <v>53</v>
      </c>
      <c r="D3513" s="384">
        <v>15.22</v>
      </c>
      <c r="E3513" s="383" t="s">
        <v>413</v>
      </c>
    </row>
    <row r="3514" spans="1:5" s="11" customFormat="1" ht="24" customHeight="1">
      <c r="A3514" s="381">
        <v>96669</v>
      </c>
      <c r="B3514" s="382" t="s">
        <v>5360</v>
      </c>
      <c r="C3514" s="383" t="s">
        <v>53</v>
      </c>
      <c r="D3514" s="384">
        <v>18.989999999999998</v>
      </c>
      <c r="E3514" s="383" t="s">
        <v>413</v>
      </c>
    </row>
    <row r="3515" spans="1:5" s="11" customFormat="1" ht="24" customHeight="1">
      <c r="A3515" s="381">
        <v>96670</v>
      </c>
      <c r="B3515" s="382" t="s">
        <v>5361</v>
      </c>
      <c r="C3515" s="383" t="s">
        <v>53</v>
      </c>
      <c r="D3515" s="384">
        <v>28.87</v>
      </c>
      <c r="E3515" s="383" t="s">
        <v>413</v>
      </c>
    </row>
    <row r="3516" spans="1:5" s="11" customFormat="1" ht="24" customHeight="1">
      <c r="A3516" s="381">
        <v>96671</v>
      </c>
      <c r="B3516" s="382" t="s">
        <v>5362</v>
      </c>
      <c r="C3516" s="383" t="s">
        <v>53</v>
      </c>
      <c r="D3516" s="384">
        <v>38.47</v>
      </c>
      <c r="E3516" s="383" t="s">
        <v>413</v>
      </c>
    </row>
    <row r="3517" spans="1:5" s="11" customFormat="1" ht="24" customHeight="1">
      <c r="A3517" s="381">
        <v>96672</v>
      </c>
      <c r="B3517" s="382" t="s">
        <v>5363</v>
      </c>
      <c r="C3517" s="383" t="s">
        <v>53</v>
      </c>
      <c r="D3517" s="384">
        <v>56.31</v>
      </c>
      <c r="E3517" s="383" t="s">
        <v>413</v>
      </c>
    </row>
    <row r="3518" spans="1:5" s="11" customFormat="1" ht="24" customHeight="1">
      <c r="A3518" s="381">
        <v>96673</v>
      </c>
      <c r="B3518" s="382" t="s">
        <v>5364</v>
      </c>
      <c r="C3518" s="383" t="s">
        <v>53</v>
      </c>
      <c r="D3518" s="384">
        <v>92.77</v>
      </c>
      <c r="E3518" s="383" t="s">
        <v>413</v>
      </c>
    </row>
    <row r="3519" spans="1:5" s="11" customFormat="1" ht="24" customHeight="1">
      <c r="A3519" s="381">
        <v>96674</v>
      </c>
      <c r="B3519" s="382" t="s">
        <v>5365</v>
      </c>
      <c r="C3519" s="383" t="s">
        <v>53</v>
      </c>
      <c r="D3519" s="384">
        <v>130.22999999999999</v>
      </c>
      <c r="E3519" s="383" t="s">
        <v>413</v>
      </c>
    </row>
    <row r="3520" spans="1:5" s="11" customFormat="1" ht="24" customHeight="1">
      <c r="A3520" s="381">
        <v>96675</v>
      </c>
      <c r="B3520" s="382" t="s">
        <v>5366</v>
      </c>
      <c r="C3520" s="383" t="s">
        <v>53</v>
      </c>
      <c r="D3520" s="384">
        <v>227.98</v>
      </c>
      <c r="E3520" s="383" t="s">
        <v>413</v>
      </c>
    </row>
    <row r="3521" spans="1:5" s="11" customFormat="1" ht="24" customHeight="1">
      <c r="A3521" s="381">
        <v>96676</v>
      </c>
      <c r="B3521" s="382" t="s">
        <v>5367</v>
      </c>
      <c r="C3521" s="383" t="s">
        <v>53</v>
      </c>
      <c r="D3521" s="384">
        <v>15.18</v>
      </c>
      <c r="E3521" s="383" t="s">
        <v>413</v>
      </c>
    </row>
    <row r="3522" spans="1:5" s="11" customFormat="1" ht="24" customHeight="1">
      <c r="A3522" s="381">
        <v>96677</v>
      </c>
      <c r="B3522" s="382" t="s">
        <v>5368</v>
      </c>
      <c r="C3522" s="383" t="s">
        <v>53</v>
      </c>
      <c r="D3522" s="384">
        <v>25.21</v>
      </c>
      <c r="E3522" s="383" t="s">
        <v>413</v>
      </c>
    </row>
    <row r="3523" spans="1:5" s="11" customFormat="1" ht="24" customHeight="1">
      <c r="A3523" s="381">
        <v>96678</v>
      </c>
      <c r="B3523" s="382" t="s">
        <v>5369</v>
      </c>
      <c r="C3523" s="383" t="s">
        <v>53</v>
      </c>
      <c r="D3523" s="384">
        <v>34.979999999999997</v>
      </c>
      <c r="E3523" s="383" t="s">
        <v>413</v>
      </c>
    </row>
    <row r="3524" spans="1:5" s="11" customFormat="1" ht="24" customHeight="1">
      <c r="A3524" s="381">
        <v>96679</v>
      </c>
      <c r="B3524" s="382" t="s">
        <v>5370</v>
      </c>
      <c r="C3524" s="383" t="s">
        <v>53</v>
      </c>
      <c r="D3524" s="384">
        <v>50.98</v>
      </c>
      <c r="E3524" s="383" t="s">
        <v>413</v>
      </c>
    </row>
    <row r="3525" spans="1:5" s="11" customFormat="1" ht="24" customHeight="1">
      <c r="A3525" s="381">
        <v>96680</v>
      </c>
      <c r="B3525" s="382" t="s">
        <v>5371</v>
      </c>
      <c r="C3525" s="383" t="s">
        <v>53</v>
      </c>
      <c r="D3525" s="384">
        <v>68.22</v>
      </c>
      <c r="E3525" s="383" t="s">
        <v>413</v>
      </c>
    </row>
    <row r="3526" spans="1:5" s="11" customFormat="1" ht="24" customHeight="1">
      <c r="A3526" s="381">
        <v>96681</v>
      </c>
      <c r="B3526" s="382" t="s">
        <v>5372</v>
      </c>
      <c r="C3526" s="383" t="s">
        <v>53</v>
      </c>
      <c r="D3526" s="384">
        <v>129.11000000000001</v>
      </c>
      <c r="E3526" s="383" t="s">
        <v>413</v>
      </c>
    </row>
    <row r="3527" spans="1:5" s="11" customFormat="1" ht="24" customHeight="1">
      <c r="A3527" s="381">
        <v>96682</v>
      </c>
      <c r="B3527" s="382" t="s">
        <v>5373</v>
      </c>
      <c r="C3527" s="383" t="s">
        <v>53</v>
      </c>
      <c r="D3527" s="384">
        <v>190.73</v>
      </c>
      <c r="E3527" s="383" t="s">
        <v>413</v>
      </c>
    </row>
    <row r="3528" spans="1:5" s="11" customFormat="1" ht="24" customHeight="1">
      <c r="A3528" s="381">
        <v>96683</v>
      </c>
      <c r="B3528" s="382" t="s">
        <v>5374</v>
      </c>
      <c r="C3528" s="383" t="s">
        <v>53</v>
      </c>
      <c r="D3528" s="384">
        <v>260.24</v>
      </c>
      <c r="E3528" s="383" t="s">
        <v>413</v>
      </c>
    </row>
    <row r="3529" spans="1:5" s="11" customFormat="1" ht="36" customHeight="1">
      <c r="A3529" s="381">
        <v>96718</v>
      </c>
      <c r="B3529" s="382" t="s">
        <v>5375</v>
      </c>
      <c r="C3529" s="383" t="s">
        <v>53</v>
      </c>
      <c r="D3529" s="384">
        <v>10.33</v>
      </c>
      <c r="E3529" s="383" t="s">
        <v>413</v>
      </c>
    </row>
    <row r="3530" spans="1:5" s="11" customFormat="1" ht="36" customHeight="1">
      <c r="A3530" s="381">
        <v>96719</v>
      </c>
      <c r="B3530" s="382" t="s">
        <v>5376</v>
      </c>
      <c r="C3530" s="383" t="s">
        <v>53</v>
      </c>
      <c r="D3530" s="384">
        <v>17.98</v>
      </c>
      <c r="E3530" s="383" t="s">
        <v>413</v>
      </c>
    </row>
    <row r="3531" spans="1:5" s="11" customFormat="1" ht="36" customHeight="1">
      <c r="A3531" s="381">
        <v>96720</v>
      </c>
      <c r="B3531" s="382" t="s">
        <v>5377</v>
      </c>
      <c r="C3531" s="383" t="s">
        <v>53</v>
      </c>
      <c r="D3531" s="384">
        <v>22.02</v>
      </c>
      <c r="E3531" s="383" t="s">
        <v>413</v>
      </c>
    </row>
    <row r="3532" spans="1:5" s="11" customFormat="1" ht="36" customHeight="1">
      <c r="A3532" s="381">
        <v>96721</v>
      </c>
      <c r="B3532" s="382" t="s">
        <v>5378</v>
      </c>
      <c r="C3532" s="383" t="s">
        <v>53</v>
      </c>
      <c r="D3532" s="384">
        <v>30.93</v>
      </c>
      <c r="E3532" s="383" t="s">
        <v>413</v>
      </c>
    </row>
    <row r="3533" spans="1:5" s="11" customFormat="1" ht="36" customHeight="1">
      <c r="A3533" s="381">
        <v>96722</v>
      </c>
      <c r="B3533" s="382" t="s">
        <v>5379</v>
      </c>
      <c r="C3533" s="383" t="s">
        <v>53</v>
      </c>
      <c r="D3533" s="384">
        <v>41.62</v>
      </c>
      <c r="E3533" s="383" t="s">
        <v>413</v>
      </c>
    </row>
    <row r="3534" spans="1:5" s="11" customFormat="1" ht="36" customHeight="1">
      <c r="A3534" s="381">
        <v>96723</v>
      </c>
      <c r="B3534" s="382" t="s">
        <v>5380</v>
      </c>
      <c r="C3534" s="383" t="s">
        <v>53</v>
      </c>
      <c r="D3534" s="384">
        <v>57.23</v>
      </c>
      <c r="E3534" s="383" t="s">
        <v>413</v>
      </c>
    </row>
    <row r="3535" spans="1:5" s="11" customFormat="1" ht="36" customHeight="1">
      <c r="A3535" s="381">
        <v>96724</v>
      </c>
      <c r="B3535" s="382" t="s">
        <v>5381</v>
      </c>
      <c r="C3535" s="383" t="s">
        <v>53</v>
      </c>
      <c r="D3535" s="384">
        <v>93.35</v>
      </c>
      <c r="E3535" s="383" t="s">
        <v>413</v>
      </c>
    </row>
    <row r="3536" spans="1:5" s="11" customFormat="1" ht="36" customHeight="1">
      <c r="A3536" s="381">
        <v>96725</v>
      </c>
      <c r="B3536" s="382" t="s">
        <v>5382</v>
      </c>
      <c r="C3536" s="383" t="s">
        <v>53</v>
      </c>
      <c r="D3536" s="384">
        <v>125.89</v>
      </c>
      <c r="E3536" s="383" t="s">
        <v>413</v>
      </c>
    </row>
    <row r="3537" spans="1:5" s="11" customFormat="1" ht="36" customHeight="1">
      <c r="A3537" s="381">
        <v>96726</v>
      </c>
      <c r="B3537" s="382" t="s">
        <v>5383</v>
      </c>
      <c r="C3537" s="383" t="s">
        <v>53</v>
      </c>
      <c r="D3537" s="384">
        <v>205.86</v>
      </c>
      <c r="E3537" s="383" t="s">
        <v>413</v>
      </c>
    </row>
    <row r="3538" spans="1:5" s="11" customFormat="1" ht="36" customHeight="1">
      <c r="A3538" s="381">
        <v>96727</v>
      </c>
      <c r="B3538" s="382" t="s">
        <v>5384</v>
      </c>
      <c r="C3538" s="383" t="s">
        <v>53</v>
      </c>
      <c r="D3538" s="384">
        <v>14.77</v>
      </c>
      <c r="E3538" s="383" t="s">
        <v>413</v>
      </c>
    </row>
    <row r="3539" spans="1:5" s="11" customFormat="1" ht="36" customHeight="1">
      <c r="A3539" s="381">
        <v>96728</v>
      </c>
      <c r="B3539" s="382" t="s">
        <v>5385</v>
      </c>
      <c r="C3539" s="383" t="s">
        <v>53</v>
      </c>
      <c r="D3539" s="384">
        <v>18.38</v>
      </c>
      <c r="E3539" s="383" t="s">
        <v>413</v>
      </c>
    </row>
    <row r="3540" spans="1:5" s="11" customFormat="1" ht="36" customHeight="1">
      <c r="A3540" s="381">
        <v>96729</v>
      </c>
      <c r="B3540" s="382" t="s">
        <v>5386</v>
      </c>
      <c r="C3540" s="383" t="s">
        <v>53</v>
      </c>
      <c r="D3540" s="384">
        <v>28.69</v>
      </c>
      <c r="E3540" s="383" t="s">
        <v>413</v>
      </c>
    </row>
    <row r="3541" spans="1:5" s="11" customFormat="1" ht="36" customHeight="1">
      <c r="A3541" s="381">
        <v>96730</v>
      </c>
      <c r="B3541" s="382" t="s">
        <v>5387</v>
      </c>
      <c r="C3541" s="383" t="s">
        <v>53</v>
      </c>
      <c r="D3541" s="384">
        <v>37.43</v>
      </c>
      <c r="E3541" s="383" t="s">
        <v>413</v>
      </c>
    </row>
    <row r="3542" spans="1:5" s="11" customFormat="1" ht="36" customHeight="1">
      <c r="A3542" s="381">
        <v>96731</v>
      </c>
      <c r="B3542" s="382" t="s">
        <v>5388</v>
      </c>
      <c r="C3542" s="383" t="s">
        <v>53</v>
      </c>
      <c r="D3542" s="384">
        <v>54.48</v>
      </c>
      <c r="E3542" s="383" t="s">
        <v>413</v>
      </c>
    </row>
    <row r="3543" spans="1:5" s="11" customFormat="1" ht="36" customHeight="1">
      <c r="A3543" s="381">
        <v>96732</v>
      </c>
      <c r="B3543" s="382" t="s">
        <v>5389</v>
      </c>
      <c r="C3543" s="383" t="s">
        <v>53</v>
      </c>
      <c r="D3543" s="384">
        <v>69.28</v>
      </c>
      <c r="E3543" s="383" t="s">
        <v>413</v>
      </c>
    </row>
    <row r="3544" spans="1:5" s="11" customFormat="1" ht="36" customHeight="1">
      <c r="A3544" s="381">
        <v>96733</v>
      </c>
      <c r="B3544" s="382" t="s">
        <v>5390</v>
      </c>
      <c r="C3544" s="383" t="s">
        <v>53</v>
      </c>
      <c r="D3544" s="384">
        <v>128.46</v>
      </c>
      <c r="E3544" s="383" t="s">
        <v>413</v>
      </c>
    </row>
    <row r="3545" spans="1:5" s="11" customFormat="1" ht="36" customHeight="1">
      <c r="A3545" s="381">
        <v>96734</v>
      </c>
      <c r="B3545" s="382" t="s">
        <v>5391</v>
      </c>
      <c r="C3545" s="383" t="s">
        <v>53</v>
      </c>
      <c r="D3545" s="384">
        <v>182.99</v>
      </c>
      <c r="E3545" s="383" t="s">
        <v>413</v>
      </c>
    </row>
    <row r="3546" spans="1:5" s="11" customFormat="1" ht="36" customHeight="1">
      <c r="A3546" s="381">
        <v>96735</v>
      </c>
      <c r="B3546" s="382" t="s">
        <v>5392</v>
      </c>
      <c r="C3546" s="383" t="s">
        <v>53</v>
      </c>
      <c r="D3546" s="384">
        <v>235.54</v>
      </c>
      <c r="E3546" s="383" t="s">
        <v>413</v>
      </c>
    </row>
    <row r="3547" spans="1:5" s="11" customFormat="1" ht="24" customHeight="1">
      <c r="A3547" s="381">
        <v>96794</v>
      </c>
      <c r="B3547" s="382" t="s">
        <v>5393</v>
      </c>
      <c r="C3547" s="383" t="s">
        <v>53</v>
      </c>
      <c r="D3547" s="384">
        <v>8.34</v>
      </c>
      <c r="E3547" s="383" t="s">
        <v>413</v>
      </c>
    </row>
    <row r="3548" spans="1:5" s="11" customFormat="1" ht="24" customHeight="1">
      <c r="A3548" s="381">
        <v>96795</v>
      </c>
      <c r="B3548" s="382" t="s">
        <v>5394</v>
      </c>
      <c r="C3548" s="383" t="s">
        <v>53</v>
      </c>
      <c r="D3548" s="384">
        <v>10.67</v>
      </c>
      <c r="E3548" s="383" t="s">
        <v>413</v>
      </c>
    </row>
    <row r="3549" spans="1:5" s="11" customFormat="1" ht="24" customHeight="1">
      <c r="A3549" s="381">
        <v>96796</v>
      </c>
      <c r="B3549" s="382" t="s">
        <v>5395</v>
      </c>
      <c r="C3549" s="383" t="s">
        <v>53</v>
      </c>
      <c r="D3549" s="384">
        <v>15.16</v>
      </c>
      <c r="E3549" s="383" t="s">
        <v>413</v>
      </c>
    </row>
    <row r="3550" spans="1:5" s="11" customFormat="1" ht="24" customHeight="1">
      <c r="A3550" s="381">
        <v>96797</v>
      </c>
      <c r="B3550" s="382" t="s">
        <v>5396</v>
      </c>
      <c r="C3550" s="383" t="s">
        <v>53</v>
      </c>
      <c r="D3550" s="384">
        <v>23.26</v>
      </c>
      <c r="E3550" s="383" t="s">
        <v>413</v>
      </c>
    </row>
    <row r="3551" spans="1:5" s="11" customFormat="1" ht="24" customHeight="1">
      <c r="A3551" s="381">
        <v>96798</v>
      </c>
      <c r="B3551" s="382" t="s">
        <v>5397</v>
      </c>
      <c r="C3551" s="383" t="s">
        <v>53</v>
      </c>
      <c r="D3551" s="384">
        <v>8.44</v>
      </c>
      <c r="E3551" s="383" t="s">
        <v>413</v>
      </c>
    </row>
    <row r="3552" spans="1:5" s="11" customFormat="1" ht="24" customHeight="1">
      <c r="A3552" s="381">
        <v>96799</v>
      </c>
      <c r="B3552" s="382" t="s">
        <v>5398</v>
      </c>
      <c r="C3552" s="383" t="s">
        <v>53</v>
      </c>
      <c r="D3552" s="384">
        <v>11.25</v>
      </c>
      <c r="E3552" s="383" t="s">
        <v>413</v>
      </c>
    </row>
    <row r="3553" spans="1:5" s="11" customFormat="1" ht="24" customHeight="1">
      <c r="A3553" s="381">
        <v>96800</v>
      </c>
      <c r="B3553" s="382" t="s">
        <v>5399</v>
      </c>
      <c r="C3553" s="383" t="s">
        <v>53</v>
      </c>
      <c r="D3553" s="384">
        <v>16.34</v>
      </c>
      <c r="E3553" s="383" t="s">
        <v>413</v>
      </c>
    </row>
    <row r="3554" spans="1:5" s="11" customFormat="1" ht="24" customHeight="1">
      <c r="A3554" s="381">
        <v>96801</v>
      </c>
      <c r="B3554" s="382" t="s">
        <v>5400</v>
      </c>
      <c r="C3554" s="383" t="s">
        <v>53</v>
      </c>
      <c r="D3554" s="384">
        <v>25.29</v>
      </c>
      <c r="E3554" s="383" t="s">
        <v>413</v>
      </c>
    </row>
    <row r="3555" spans="1:5" s="11" customFormat="1" ht="36" customHeight="1">
      <c r="A3555" s="381">
        <v>97327</v>
      </c>
      <c r="B3555" s="382" t="s">
        <v>5401</v>
      </c>
      <c r="C3555" s="383" t="s">
        <v>53</v>
      </c>
      <c r="D3555" s="384">
        <v>33.049999999999997</v>
      </c>
      <c r="E3555" s="383" t="s">
        <v>413</v>
      </c>
    </row>
    <row r="3556" spans="1:5" s="11" customFormat="1" ht="36" customHeight="1">
      <c r="A3556" s="381">
        <v>97328</v>
      </c>
      <c r="B3556" s="382" t="s">
        <v>5402</v>
      </c>
      <c r="C3556" s="383" t="s">
        <v>53</v>
      </c>
      <c r="D3556" s="384">
        <v>60.05</v>
      </c>
      <c r="E3556" s="383" t="s">
        <v>413</v>
      </c>
    </row>
    <row r="3557" spans="1:5" s="11" customFormat="1" ht="36" customHeight="1">
      <c r="A3557" s="381">
        <v>97329</v>
      </c>
      <c r="B3557" s="382" t="s">
        <v>5403</v>
      </c>
      <c r="C3557" s="383" t="s">
        <v>53</v>
      </c>
      <c r="D3557" s="384">
        <v>74.349999999999994</v>
      </c>
      <c r="E3557" s="383" t="s">
        <v>413</v>
      </c>
    </row>
    <row r="3558" spans="1:5" s="11" customFormat="1" ht="36" customHeight="1">
      <c r="A3558" s="381">
        <v>97330</v>
      </c>
      <c r="B3558" s="382" t="s">
        <v>5404</v>
      </c>
      <c r="C3558" s="383" t="s">
        <v>53</v>
      </c>
      <c r="D3558" s="384">
        <v>90.71</v>
      </c>
      <c r="E3558" s="383" t="s">
        <v>413</v>
      </c>
    </row>
    <row r="3559" spans="1:5" s="11" customFormat="1" ht="36" customHeight="1">
      <c r="A3559" s="381">
        <v>97331</v>
      </c>
      <c r="B3559" s="382" t="s">
        <v>5405</v>
      </c>
      <c r="C3559" s="383" t="s">
        <v>53</v>
      </c>
      <c r="D3559" s="384">
        <v>33.28</v>
      </c>
      <c r="E3559" s="383" t="s">
        <v>413</v>
      </c>
    </row>
    <row r="3560" spans="1:5" s="11" customFormat="1" ht="36" customHeight="1">
      <c r="A3560" s="381">
        <v>97332</v>
      </c>
      <c r="B3560" s="382" t="s">
        <v>5406</v>
      </c>
      <c r="C3560" s="383" t="s">
        <v>53</v>
      </c>
      <c r="D3560" s="384">
        <v>60.3</v>
      </c>
      <c r="E3560" s="383" t="s">
        <v>413</v>
      </c>
    </row>
    <row r="3561" spans="1:5" s="11" customFormat="1" ht="36" customHeight="1">
      <c r="A3561" s="381">
        <v>97333</v>
      </c>
      <c r="B3561" s="382" t="s">
        <v>5407</v>
      </c>
      <c r="C3561" s="383" t="s">
        <v>53</v>
      </c>
      <c r="D3561" s="384">
        <v>74.67</v>
      </c>
      <c r="E3561" s="383" t="s">
        <v>413</v>
      </c>
    </row>
    <row r="3562" spans="1:5" s="11" customFormat="1" ht="36" customHeight="1">
      <c r="A3562" s="381">
        <v>97334</v>
      </c>
      <c r="B3562" s="382" t="s">
        <v>5408</v>
      </c>
      <c r="C3562" s="383" t="s">
        <v>53</v>
      </c>
      <c r="D3562" s="384">
        <v>91.07</v>
      </c>
      <c r="E3562" s="383" t="s">
        <v>413</v>
      </c>
    </row>
    <row r="3563" spans="1:5" s="11" customFormat="1" ht="24" customHeight="1">
      <c r="A3563" s="381">
        <v>97335</v>
      </c>
      <c r="B3563" s="382" t="s">
        <v>5409</v>
      </c>
      <c r="C3563" s="383" t="s">
        <v>53</v>
      </c>
      <c r="D3563" s="384">
        <v>85.69</v>
      </c>
      <c r="E3563" s="383" t="s">
        <v>413</v>
      </c>
    </row>
    <row r="3564" spans="1:5" s="11" customFormat="1" ht="24" customHeight="1">
      <c r="A3564" s="381">
        <v>97336</v>
      </c>
      <c r="B3564" s="382" t="s">
        <v>5410</v>
      </c>
      <c r="C3564" s="383" t="s">
        <v>53</v>
      </c>
      <c r="D3564" s="384">
        <v>109.03</v>
      </c>
      <c r="E3564" s="383" t="s">
        <v>413</v>
      </c>
    </row>
    <row r="3565" spans="1:5" s="11" customFormat="1" ht="24" customHeight="1">
      <c r="A3565" s="381">
        <v>97337</v>
      </c>
      <c r="B3565" s="382" t="s">
        <v>5411</v>
      </c>
      <c r="C3565" s="383" t="s">
        <v>53</v>
      </c>
      <c r="D3565" s="384">
        <v>164.24</v>
      </c>
      <c r="E3565" s="383" t="s">
        <v>413</v>
      </c>
    </row>
    <row r="3566" spans="1:5" s="11" customFormat="1" ht="24" customHeight="1">
      <c r="A3566" s="381">
        <v>97338</v>
      </c>
      <c r="B3566" s="382" t="s">
        <v>5412</v>
      </c>
      <c r="C3566" s="383" t="s">
        <v>53</v>
      </c>
      <c r="D3566" s="384">
        <v>197.6</v>
      </c>
      <c r="E3566" s="383" t="s">
        <v>413</v>
      </c>
    </row>
    <row r="3567" spans="1:5" s="11" customFormat="1" ht="24" customHeight="1">
      <c r="A3567" s="381">
        <v>97339</v>
      </c>
      <c r="B3567" s="382" t="s">
        <v>5413</v>
      </c>
      <c r="C3567" s="383" t="s">
        <v>53</v>
      </c>
      <c r="D3567" s="384">
        <v>212.49</v>
      </c>
      <c r="E3567" s="383" t="s">
        <v>413</v>
      </c>
    </row>
    <row r="3568" spans="1:5" s="11" customFormat="1" ht="24" customHeight="1">
      <c r="A3568" s="381">
        <v>97340</v>
      </c>
      <c r="B3568" s="382" t="s">
        <v>5414</v>
      </c>
      <c r="C3568" s="383" t="s">
        <v>53</v>
      </c>
      <c r="D3568" s="384">
        <v>213.31</v>
      </c>
      <c r="E3568" s="383" t="s">
        <v>413</v>
      </c>
    </row>
    <row r="3569" spans="1:5" s="11" customFormat="1" ht="24" customHeight="1">
      <c r="A3569" s="381">
        <v>97347</v>
      </c>
      <c r="B3569" s="382" t="s">
        <v>5415</v>
      </c>
      <c r="C3569" s="383" t="s">
        <v>53</v>
      </c>
      <c r="D3569" s="384">
        <v>103.35</v>
      </c>
      <c r="E3569" s="383" t="s">
        <v>413</v>
      </c>
    </row>
    <row r="3570" spans="1:5" s="11" customFormat="1" ht="24" customHeight="1">
      <c r="A3570" s="381">
        <v>97348</v>
      </c>
      <c r="B3570" s="382" t="s">
        <v>5416</v>
      </c>
      <c r="C3570" s="383" t="s">
        <v>53</v>
      </c>
      <c r="D3570" s="384">
        <v>142.9</v>
      </c>
      <c r="E3570" s="383" t="s">
        <v>413</v>
      </c>
    </row>
    <row r="3571" spans="1:5" s="11" customFormat="1" ht="24" customHeight="1">
      <c r="A3571" s="381">
        <v>97349</v>
      </c>
      <c r="B3571" s="382" t="s">
        <v>5417</v>
      </c>
      <c r="C3571" s="383" t="s">
        <v>53</v>
      </c>
      <c r="D3571" s="384">
        <v>206.2</v>
      </c>
      <c r="E3571" s="383" t="s">
        <v>413</v>
      </c>
    </row>
    <row r="3572" spans="1:5" s="11" customFormat="1" ht="24" customHeight="1">
      <c r="A3572" s="381">
        <v>97350</v>
      </c>
      <c r="B3572" s="382" t="s">
        <v>5418</v>
      </c>
      <c r="C3572" s="383" t="s">
        <v>53</v>
      </c>
      <c r="D3572" s="384">
        <v>250.43</v>
      </c>
      <c r="E3572" s="383" t="s">
        <v>413</v>
      </c>
    </row>
    <row r="3573" spans="1:5" s="11" customFormat="1" ht="24" customHeight="1">
      <c r="A3573" s="381">
        <v>97351</v>
      </c>
      <c r="B3573" s="382" t="s">
        <v>5419</v>
      </c>
      <c r="C3573" s="383" t="s">
        <v>53</v>
      </c>
      <c r="D3573" s="384">
        <v>346.44</v>
      </c>
      <c r="E3573" s="383" t="s">
        <v>413</v>
      </c>
    </row>
    <row r="3574" spans="1:5" s="11" customFormat="1" ht="24" customHeight="1">
      <c r="A3574" s="381">
        <v>97352</v>
      </c>
      <c r="B3574" s="382" t="s">
        <v>5420</v>
      </c>
      <c r="C3574" s="383" t="s">
        <v>53</v>
      </c>
      <c r="D3574" s="384">
        <v>449.14</v>
      </c>
      <c r="E3574" s="383" t="s">
        <v>413</v>
      </c>
    </row>
    <row r="3575" spans="1:5" s="11" customFormat="1" ht="24" customHeight="1">
      <c r="A3575" s="381">
        <v>97353</v>
      </c>
      <c r="B3575" s="382" t="s">
        <v>5421</v>
      </c>
      <c r="C3575" s="383" t="s">
        <v>53</v>
      </c>
      <c r="D3575" s="384">
        <v>66.540000000000006</v>
      </c>
      <c r="E3575" s="383" t="s">
        <v>413</v>
      </c>
    </row>
    <row r="3576" spans="1:5" s="11" customFormat="1" ht="24" customHeight="1">
      <c r="A3576" s="381">
        <v>97354</v>
      </c>
      <c r="B3576" s="382" t="s">
        <v>5422</v>
      </c>
      <c r="C3576" s="383" t="s">
        <v>53</v>
      </c>
      <c r="D3576" s="384">
        <v>106.5</v>
      </c>
      <c r="E3576" s="383" t="s">
        <v>413</v>
      </c>
    </row>
    <row r="3577" spans="1:5" s="11" customFormat="1" ht="24" customHeight="1">
      <c r="A3577" s="381">
        <v>97355</v>
      </c>
      <c r="B3577" s="382" t="s">
        <v>5423</v>
      </c>
      <c r="C3577" s="383" t="s">
        <v>53</v>
      </c>
      <c r="D3577" s="384">
        <v>146.29</v>
      </c>
      <c r="E3577" s="383" t="s">
        <v>413</v>
      </c>
    </row>
    <row r="3578" spans="1:5" s="11" customFormat="1" ht="24" customHeight="1">
      <c r="A3578" s="381">
        <v>97356</v>
      </c>
      <c r="B3578" s="382" t="s">
        <v>5424</v>
      </c>
      <c r="C3578" s="383" t="s">
        <v>53</v>
      </c>
      <c r="D3578" s="384">
        <v>73.47</v>
      </c>
      <c r="E3578" s="383" t="s">
        <v>413</v>
      </c>
    </row>
    <row r="3579" spans="1:5" s="11" customFormat="1" ht="24" customHeight="1">
      <c r="A3579" s="381">
        <v>97357</v>
      </c>
      <c r="B3579" s="382" t="s">
        <v>5425</v>
      </c>
      <c r="C3579" s="383" t="s">
        <v>53</v>
      </c>
      <c r="D3579" s="384">
        <v>118.41</v>
      </c>
      <c r="E3579" s="383" t="s">
        <v>413</v>
      </c>
    </row>
    <row r="3580" spans="1:5" s="11" customFormat="1" ht="24" customHeight="1">
      <c r="A3580" s="381">
        <v>97358</v>
      </c>
      <c r="B3580" s="382" t="s">
        <v>5426</v>
      </c>
      <c r="C3580" s="383" t="s">
        <v>53</v>
      </c>
      <c r="D3580" s="384">
        <v>162.52000000000001</v>
      </c>
      <c r="E3580" s="383" t="s">
        <v>413</v>
      </c>
    </row>
    <row r="3581" spans="1:5" s="11" customFormat="1" ht="36" customHeight="1">
      <c r="A3581" s="381">
        <v>97498</v>
      </c>
      <c r="B3581" s="382" t="s">
        <v>5427</v>
      </c>
      <c r="C3581" s="383" t="s">
        <v>53</v>
      </c>
      <c r="D3581" s="384">
        <v>54.01</v>
      </c>
      <c r="E3581" s="383" t="s">
        <v>413</v>
      </c>
    </row>
    <row r="3582" spans="1:5" s="11" customFormat="1" ht="36" customHeight="1">
      <c r="A3582" s="381">
        <v>97535</v>
      </c>
      <c r="B3582" s="382" t="s">
        <v>5428</v>
      </c>
      <c r="C3582" s="383" t="s">
        <v>53</v>
      </c>
      <c r="D3582" s="384">
        <v>57.17</v>
      </c>
      <c r="E3582" s="383" t="s">
        <v>413</v>
      </c>
    </row>
    <row r="3583" spans="1:5" s="11" customFormat="1" ht="36" customHeight="1">
      <c r="A3583" s="381">
        <v>97536</v>
      </c>
      <c r="B3583" s="382" t="s">
        <v>5429</v>
      </c>
      <c r="C3583" s="383" t="s">
        <v>53</v>
      </c>
      <c r="D3583" s="384">
        <v>64.42</v>
      </c>
      <c r="E3583" s="383" t="s">
        <v>413</v>
      </c>
    </row>
    <row r="3584" spans="1:5" s="11" customFormat="1" ht="36" customHeight="1">
      <c r="A3584" s="381">
        <v>100788</v>
      </c>
      <c r="B3584" s="382" t="s">
        <v>5430</v>
      </c>
      <c r="C3584" s="383" t="s">
        <v>297</v>
      </c>
      <c r="D3584" s="384">
        <v>650.83000000000004</v>
      </c>
      <c r="E3584" s="383" t="s">
        <v>413</v>
      </c>
    </row>
    <row r="3585" spans="1:5" s="11" customFormat="1" ht="24" customHeight="1">
      <c r="A3585" s="381">
        <v>100791</v>
      </c>
      <c r="B3585" s="382" t="s">
        <v>5431</v>
      </c>
      <c r="C3585" s="383" t="s">
        <v>53</v>
      </c>
      <c r="D3585" s="384">
        <v>16.989999999999998</v>
      </c>
      <c r="E3585" s="383" t="s">
        <v>413</v>
      </c>
    </row>
    <row r="3586" spans="1:5" s="11" customFormat="1" ht="24" customHeight="1">
      <c r="A3586" s="381">
        <v>100792</v>
      </c>
      <c r="B3586" s="382" t="s">
        <v>5432</v>
      </c>
      <c r="C3586" s="383" t="s">
        <v>53</v>
      </c>
      <c r="D3586" s="384">
        <v>25.52</v>
      </c>
      <c r="E3586" s="383" t="s">
        <v>413</v>
      </c>
    </row>
    <row r="3587" spans="1:5" s="11" customFormat="1" ht="24" customHeight="1">
      <c r="A3587" s="381">
        <v>100793</v>
      </c>
      <c r="B3587" s="382" t="s">
        <v>5433</v>
      </c>
      <c r="C3587" s="383" t="s">
        <v>53</v>
      </c>
      <c r="D3587" s="384">
        <v>34.18</v>
      </c>
      <c r="E3587" s="383" t="s">
        <v>413</v>
      </c>
    </row>
    <row r="3588" spans="1:5" s="11" customFormat="1" ht="24" customHeight="1">
      <c r="A3588" s="381">
        <v>100794</v>
      </c>
      <c r="B3588" s="382" t="s">
        <v>5434</v>
      </c>
      <c r="C3588" s="383" t="s">
        <v>53</v>
      </c>
      <c r="D3588" s="384">
        <v>46.48</v>
      </c>
      <c r="E3588" s="383" t="s">
        <v>413</v>
      </c>
    </row>
    <row r="3589" spans="1:5" s="11" customFormat="1" ht="24" customHeight="1">
      <c r="A3589" s="381">
        <v>100799</v>
      </c>
      <c r="B3589" s="382" t="s">
        <v>5435</v>
      </c>
      <c r="C3589" s="383" t="s">
        <v>53</v>
      </c>
      <c r="D3589" s="384">
        <v>17.309999999999999</v>
      </c>
      <c r="E3589" s="383" t="s">
        <v>413</v>
      </c>
    </row>
    <row r="3590" spans="1:5" s="11" customFormat="1" ht="24" customHeight="1">
      <c r="A3590" s="381">
        <v>100800</v>
      </c>
      <c r="B3590" s="382" t="s">
        <v>5436</v>
      </c>
      <c r="C3590" s="383" t="s">
        <v>53</v>
      </c>
      <c r="D3590" s="384">
        <v>25.85</v>
      </c>
      <c r="E3590" s="383" t="s">
        <v>413</v>
      </c>
    </row>
    <row r="3591" spans="1:5" s="11" customFormat="1" ht="24" customHeight="1">
      <c r="A3591" s="381">
        <v>100801</v>
      </c>
      <c r="B3591" s="382" t="s">
        <v>5437</v>
      </c>
      <c r="C3591" s="383" t="s">
        <v>53</v>
      </c>
      <c r="D3591" s="384">
        <v>34.51</v>
      </c>
      <c r="E3591" s="383" t="s">
        <v>413</v>
      </c>
    </row>
    <row r="3592" spans="1:5" s="11" customFormat="1" ht="24" customHeight="1">
      <c r="A3592" s="381">
        <v>100802</v>
      </c>
      <c r="B3592" s="382" t="s">
        <v>5438</v>
      </c>
      <c r="C3592" s="383" t="s">
        <v>53</v>
      </c>
      <c r="D3592" s="384">
        <v>46.8</v>
      </c>
      <c r="E3592" s="383" t="s">
        <v>413</v>
      </c>
    </row>
    <row r="3593" spans="1:5" s="11" customFormat="1" ht="24" customHeight="1">
      <c r="A3593" s="381">
        <v>100803</v>
      </c>
      <c r="B3593" s="382" t="s">
        <v>5439</v>
      </c>
      <c r="C3593" s="383" t="s">
        <v>53</v>
      </c>
      <c r="D3593" s="384">
        <v>16.32</v>
      </c>
      <c r="E3593" s="383" t="s">
        <v>413</v>
      </c>
    </row>
    <row r="3594" spans="1:5" s="11" customFormat="1" ht="24" customHeight="1">
      <c r="A3594" s="381">
        <v>100804</v>
      </c>
      <c r="B3594" s="382" t="s">
        <v>5440</v>
      </c>
      <c r="C3594" s="383" t="s">
        <v>53</v>
      </c>
      <c r="D3594" s="384">
        <v>24.72</v>
      </c>
      <c r="E3594" s="383" t="s">
        <v>413</v>
      </c>
    </row>
    <row r="3595" spans="1:5" s="11" customFormat="1" ht="24" customHeight="1">
      <c r="A3595" s="381">
        <v>100805</v>
      </c>
      <c r="B3595" s="382" t="s">
        <v>5441</v>
      </c>
      <c r="C3595" s="383" t="s">
        <v>53</v>
      </c>
      <c r="D3595" s="384">
        <v>33.24</v>
      </c>
      <c r="E3595" s="383" t="s">
        <v>413</v>
      </c>
    </row>
    <row r="3596" spans="1:5" s="11" customFormat="1" ht="24" customHeight="1">
      <c r="A3596" s="381">
        <v>100806</v>
      </c>
      <c r="B3596" s="382" t="s">
        <v>5442</v>
      </c>
      <c r="C3596" s="383" t="s">
        <v>53</v>
      </c>
      <c r="D3596" s="384">
        <v>45.31</v>
      </c>
      <c r="E3596" s="383" t="s">
        <v>413</v>
      </c>
    </row>
    <row r="3597" spans="1:5" s="11" customFormat="1" ht="24" customHeight="1">
      <c r="A3597" s="381">
        <v>100807</v>
      </c>
      <c r="B3597" s="382" t="s">
        <v>5443</v>
      </c>
      <c r="C3597" s="383" t="s">
        <v>53</v>
      </c>
      <c r="D3597" s="384">
        <v>21.12</v>
      </c>
      <c r="E3597" s="383" t="s">
        <v>413</v>
      </c>
    </row>
    <row r="3598" spans="1:5" s="11" customFormat="1" ht="24" customHeight="1">
      <c r="A3598" s="381">
        <v>100808</v>
      </c>
      <c r="B3598" s="382" t="s">
        <v>5444</v>
      </c>
      <c r="C3598" s="383" t="s">
        <v>53</v>
      </c>
      <c r="D3598" s="384">
        <v>30.36</v>
      </c>
      <c r="E3598" s="383" t="s">
        <v>413</v>
      </c>
    </row>
    <row r="3599" spans="1:5" s="11" customFormat="1" ht="24" customHeight="1">
      <c r="A3599" s="381">
        <v>100809</v>
      </c>
      <c r="B3599" s="382" t="s">
        <v>5445</v>
      </c>
      <c r="C3599" s="383" t="s">
        <v>53</v>
      </c>
      <c r="D3599" s="384">
        <v>39.909999999999997</v>
      </c>
      <c r="E3599" s="383" t="s">
        <v>413</v>
      </c>
    </row>
    <row r="3600" spans="1:5" s="11" customFormat="1" ht="24" customHeight="1">
      <c r="A3600" s="381">
        <v>100810</v>
      </c>
      <c r="B3600" s="382" t="s">
        <v>5446</v>
      </c>
      <c r="C3600" s="383" t="s">
        <v>53</v>
      </c>
      <c r="D3600" s="384">
        <v>53.45</v>
      </c>
      <c r="E3600" s="383" t="s">
        <v>413</v>
      </c>
    </row>
    <row r="3601" spans="1:5" s="11" customFormat="1" ht="24" customHeight="1">
      <c r="A3601" s="381">
        <v>101918</v>
      </c>
      <c r="B3601" s="382" t="s">
        <v>5447</v>
      </c>
      <c r="C3601" s="383" t="s">
        <v>53</v>
      </c>
      <c r="D3601" s="384">
        <v>257</v>
      </c>
      <c r="E3601" s="383" t="s">
        <v>413</v>
      </c>
    </row>
    <row r="3602" spans="1:5" s="11" customFormat="1" ht="24" customHeight="1">
      <c r="A3602" s="381">
        <v>101919</v>
      </c>
      <c r="B3602" s="382" t="s">
        <v>5448</v>
      </c>
      <c r="C3602" s="383" t="s">
        <v>297</v>
      </c>
      <c r="D3602" s="384">
        <v>412.52</v>
      </c>
      <c r="E3602" s="383" t="s">
        <v>413</v>
      </c>
    </row>
    <row r="3603" spans="1:5" s="11" customFormat="1" ht="24" customHeight="1">
      <c r="A3603" s="381">
        <v>101920</v>
      </c>
      <c r="B3603" s="382" t="s">
        <v>5449</v>
      </c>
      <c r="C3603" s="383" t="s">
        <v>297</v>
      </c>
      <c r="D3603" s="384">
        <v>188.1</v>
      </c>
      <c r="E3603" s="383" t="s">
        <v>413</v>
      </c>
    </row>
    <row r="3604" spans="1:5" s="11" customFormat="1" ht="24" customHeight="1">
      <c r="A3604" s="381">
        <v>101921</v>
      </c>
      <c r="B3604" s="382" t="s">
        <v>5450</v>
      </c>
      <c r="C3604" s="383" t="s">
        <v>297</v>
      </c>
      <c r="D3604" s="384">
        <v>217</v>
      </c>
      <c r="E3604" s="383" t="s">
        <v>413</v>
      </c>
    </row>
    <row r="3605" spans="1:5" s="11" customFormat="1" ht="24" customHeight="1">
      <c r="A3605" s="381">
        <v>101922</v>
      </c>
      <c r="B3605" s="382" t="s">
        <v>5451</v>
      </c>
      <c r="C3605" s="383" t="s">
        <v>297</v>
      </c>
      <c r="D3605" s="384">
        <v>217</v>
      </c>
      <c r="E3605" s="383" t="s">
        <v>413</v>
      </c>
    </row>
    <row r="3606" spans="1:5" s="11" customFormat="1" ht="24" customHeight="1">
      <c r="A3606" s="381">
        <v>101923</v>
      </c>
      <c r="B3606" s="382" t="s">
        <v>5452</v>
      </c>
      <c r="C3606" s="383" t="s">
        <v>297</v>
      </c>
      <c r="D3606" s="384">
        <v>217</v>
      </c>
      <c r="E3606" s="383" t="s">
        <v>413</v>
      </c>
    </row>
    <row r="3607" spans="1:5" s="11" customFormat="1" ht="24" customHeight="1">
      <c r="A3607" s="381">
        <v>101924</v>
      </c>
      <c r="B3607" s="382" t="s">
        <v>5453</v>
      </c>
      <c r="C3607" s="383" t="s">
        <v>297</v>
      </c>
      <c r="D3607" s="384">
        <v>176.01</v>
      </c>
      <c r="E3607" s="383" t="s">
        <v>413</v>
      </c>
    </row>
    <row r="3608" spans="1:5" s="11" customFormat="1" ht="24" customHeight="1">
      <c r="A3608" s="381">
        <v>101925</v>
      </c>
      <c r="B3608" s="382" t="s">
        <v>5454</v>
      </c>
      <c r="C3608" s="383" t="s">
        <v>297</v>
      </c>
      <c r="D3608" s="384">
        <v>297.3</v>
      </c>
      <c r="E3608" s="383" t="s">
        <v>413</v>
      </c>
    </row>
    <row r="3609" spans="1:5" s="11" customFormat="1" ht="24" customHeight="1">
      <c r="A3609" s="381">
        <v>101926</v>
      </c>
      <c r="B3609" s="382" t="s">
        <v>5455</v>
      </c>
      <c r="C3609" s="383" t="s">
        <v>297</v>
      </c>
      <c r="D3609" s="384">
        <v>382.18</v>
      </c>
      <c r="E3609" s="383" t="s">
        <v>413</v>
      </c>
    </row>
    <row r="3610" spans="1:5" s="11" customFormat="1" ht="36" customHeight="1">
      <c r="A3610" s="381">
        <v>101927</v>
      </c>
      <c r="B3610" s="382" t="s">
        <v>5456</v>
      </c>
      <c r="C3610" s="383" t="s">
        <v>53</v>
      </c>
      <c r="D3610" s="384">
        <v>247.16</v>
      </c>
      <c r="E3610" s="383" t="s">
        <v>413</v>
      </c>
    </row>
    <row r="3611" spans="1:5" s="11" customFormat="1" ht="24" customHeight="1">
      <c r="A3611" s="381">
        <v>101928</v>
      </c>
      <c r="B3611" s="382" t="s">
        <v>5457</v>
      </c>
      <c r="C3611" s="383" t="s">
        <v>297</v>
      </c>
      <c r="D3611" s="384">
        <v>416.29</v>
      </c>
      <c r="E3611" s="383" t="s">
        <v>413</v>
      </c>
    </row>
    <row r="3612" spans="1:5" s="11" customFormat="1" ht="24" customHeight="1">
      <c r="A3612" s="381">
        <v>101929</v>
      </c>
      <c r="B3612" s="382" t="s">
        <v>5458</v>
      </c>
      <c r="C3612" s="383" t="s">
        <v>297</v>
      </c>
      <c r="D3612" s="384">
        <v>191.87</v>
      </c>
      <c r="E3612" s="383" t="s">
        <v>413</v>
      </c>
    </row>
    <row r="3613" spans="1:5" s="11" customFormat="1" ht="36" customHeight="1">
      <c r="A3613" s="381">
        <v>101930</v>
      </c>
      <c r="B3613" s="382" t="s">
        <v>5459</v>
      </c>
      <c r="C3613" s="383" t="s">
        <v>297</v>
      </c>
      <c r="D3613" s="384">
        <v>220.77</v>
      </c>
      <c r="E3613" s="383" t="s">
        <v>413</v>
      </c>
    </row>
    <row r="3614" spans="1:5" s="11" customFormat="1" ht="36" customHeight="1">
      <c r="A3614" s="381">
        <v>101931</v>
      </c>
      <c r="B3614" s="382" t="s">
        <v>5460</v>
      </c>
      <c r="C3614" s="383" t="s">
        <v>297</v>
      </c>
      <c r="D3614" s="384">
        <v>220.77</v>
      </c>
      <c r="E3614" s="383" t="s">
        <v>413</v>
      </c>
    </row>
    <row r="3615" spans="1:5" s="11" customFormat="1" ht="36" customHeight="1">
      <c r="A3615" s="381">
        <v>101932</v>
      </c>
      <c r="B3615" s="382" t="s">
        <v>5461</v>
      </c>
      <c r="C3615" s="383" t="s">
        <v>297</v>
      </c>
      <c r="D3615" s="384">
        <v>220.77</v>
      </c>
      <c r="E3615" s="383" t="s">
        <v>413</v>
      </c>
    </row>
    <row r="3616" spans="1:5" s="11" customFormat="1" ht="24" customHeight="1">
      <c r="A3616" s="381">
        <v>101933</v>
      </c>
      <c r="B3616" s="382" t="s">
        <v>5462</v>
      </c>
      <c r="C3616" s="383" t="s">
        <v>297</v>
      </c>
      <c r="D3616" s="384">
        <v>179.78</v>
      </c>
      <c r="E3616" s="383" t="s">
        <v>413</v>
      </c>
    </row>
    <row r="3617" spans="1:5" s="11" customFormat="1" ht="24" customHeight="1">
      <c r="A3617" s="381">
        <v>101934</v>
      </c>
      <c r="B3617" s="382" t="s">
        <v>5463</v>
      </c>
      <c r="C3617" s="383" t="s">
        <v>297</v>
      </c>
      <c r="D3617" s="384">
        <v>302.95</v>
      </c>
      <c r="E3617" s="383" t="s">
        <v>413</v>
      </c>
    </row>
    <row r="3618" spans="1:5" s="11" customFormat="1" ht="24" customHeight="1">
      <c r="A3618" s="381">
        <v>101935</v>
      </c>
      <c r="B3618" s="382" t="s">
        <v>5464</v>
      </c>
      <c r="C3618" s="383" t="s">
        <v>297</v>
      </c>
      <c r="D3618" s="384">
        <v>389.72</v>
      </c>
      <c r="E3618" s="383" t="s">
        <v>413</v>
      </c>
    </row>
    <row r="3619" spans="1:5" s="11" customFormat="1" ht="36" customHeight="1">
      <c r="A3619" s="381">
        <v>103802</v>
      </c>
      <c r="B3619" s="382" t="s">
        <v>5465</v>
      </c>
      <c r="C3619" s="383" t="s">
        <v>53</v>
      </c>
      <c r="D3619" s="384">
        <v>39.5</v>
      </c>
      <c r="E3619" s="383" t="s">
        <v>413</v>
      </c>
    </row>
    <row r="3620" spans="1:5" s="11" customFormat="1" ht="36" customHeight="1">
      <c r="A3620" s="381">
        <v>103803</v>
      </c>
      <c r="B3620" s="382" t="s">
        <v>5466</v>
      </c>
      <c r="C3620" s="383" t="s">
        <v>53</v>
      </c>
      <c r="D3620" s="384">
        <v>67.900000000000006</v>
      </c>
      <c r="E3620" s="383" t="s">
        <v>413</v>
      </c>
    </row>
    <row r="3621" spans="1:5" s="11" customFormat="1" ht="36" customHeight="1">
      <c r="A3621" s="381">
        <v>103804</v>
      </c>
      <c r="B3621" s="382" t="s">
        <v>5467</v>
      </c>
      <c r="C3621" s="383" t="s">
        <v>53</v>
      </c>
      <c r="D3621" s="384">
        <v>83.48</v>
      </c>
      <c r="E3621" s="383" t="s">
        <v>413</v>
      </c>
    </row>
    <row r="3622" spans="1:5" s="11" customFormat="1" ht="24" customHeight="1">
      <c r="A3622" s="381">
        <v>103835</v>
      </c>
      <c r="B3622" s="382" t="s">
        <v>5468</v>
      </c>
      <c r="C3622" s="383" t="s">
        <v>53</v>
      </c>
      <c r="D3622" s="384">
        <v>61.54</v>
      </c>
      <c r="E3622" s="383" t="s">
        <v>413</v>
      </c>
    </row>
    <row r="3623" spans="1:5" s="11" customFormat="1" ht="24" customHeight="1">
      <c r="A3623" s="381">
        <v>103836</v>
      </c>
      <c r="B3623" s="382" t="s">
        <v>5469</v>
      </c>
      <c r="C3623" s="383" t="s">
        <v>53</v>
      </c>
      <c r="D3623" s="384">
        <v>96.87</v>
      </c>
      <c r="E3623" s="383" t="s">
        <v>413</v>
      </c>
    </row>
    <row r="3624" spans="1:5" s="11" customFormat="1" ht="24" customHeight="1">
      <c r="A3624" s="381">
        <v>103837</v>
      </c>
      <c r="B3624" s="382" t="s">
        <v>5470</v>
      </c>
      <c r="C3624" s="383" t="s">
        <v>53</v>
      </c>
      <c r="D3624" s="384">
        <v>122.5</v>
      </c>
      <c r="E3624" s="383" t="s">
        <v>413</v>
      </c>
    </row>
    <row r="3625" spans="1:5" s="11" customFormat="1" ht="36" customHeight="1">
      <c r="A3625" s="381">
        <v>103868</v>
      </c>
      <c r="B3625" s="382" t="s">
        <v>5471</v>
      </c>
      <c r="C3625" s="383" t="s">
        <v>53</v>
      </c>
      <c r="D3625" s="384">
        <v>46</v>
      </c>
      <c r="E3625" s="383" t="s">
        <v>413</v>
      </c>
    </row>
    <row r="3626" spans="1:5" s="11" customFormat="1" ht="36" customHeight="1">
      <c r="A3626" s="381">
        <v>103869</v>
      </c>
      <c r="B3626" s="382" t="s">
        <v>5472</v>
      </c>
      <c r="C3626" s="383" t="s">
        <v>53</v>
      </c>
      <c r="D3626" s="384">
        <v>72.45</v>
      </c>
      <c r="E3626" s="383" t="s">
        <v>413</v>
      </c>
    </row>
    <row r="3627" spans="1:5" s="11" customFormat="1" ht="36" customHeight="1">
      <c r="A3627" s="381">
        <v>103870</v>
      </c>
      <c r="B3627" s="382" t="s">
        <v>5473</v>
      </c>
      <c r="C3627" s="383" t="s">
        <v>53</v>
      </c>
      <c r="D3627" s="384">
        <v>89.95</v>
      </c>
      <c r="E3627" s="383" t="s">
        <v>413</v>
      </c>
    </row>
    <row r="3628" spans="1:5" s="11" customFormat="1" ht="36" customHeight="1">
      <c r="A3628" s="381">
        <v>103871</v>
      </c>
      <c r="B3628" s="382" t="s">
        <v>5474</v>
      </c>
      <c r="C3628" s="383" t="s">
        <v>53</v>
      </c>
      <c r="D3628" s="384">
        <v>74.75</v>
      </c>
      <c r="E3628" s="383" t="s">
        <v>413</v>
      </c>
    </row>
    <row r="3629" spans="1:5" s="11" customFormat="1" ht="36" customHeight="1">
      <c r="A3629" s="381">
        <v>103872</v>
      </c>
      <c r="B3629" s="382" t="s">
        <v>5475</v>
      </c>
      <c r="C3629" s="383" t="s">
        <v>53</v>
      </c>
      <c r="D3629" s="384">
        <v>212.05</v>
      </c>
      <c r="E3629" s="383" t="s">
        <v>413</v>
      </c>
    </row>
    <row r="3630" spans="1:5" s="11" customFormat="1" ht="36" customHeight="1">
      <c r="A3630" s="381">
        <v>103873</v>
      </c>
      <c r="B3630" s="382" t="s">
        <v>5476</v>
      </c>
      <c r="C3630" s="383" t="s">
        <v>53</v>
      </c>
      <c r="D3630" s="384">
        <v>235.32</v>
      </c>
      <c r="E3630" s="383" t="s">
        <v>413</v>
      </c>
    </row>
    <row r="3631" spans="1:5" s="11" customFormat="1" ht="24" customHeight="1">
      <c r="A3631" s="381">
        <v>103978</v>
      </c>
      <c r="B3631" s="382" t="s">
        <v>5477</v>
      </c>
      <c r="C3631" s="383" t="s">
        <v>53</v>
      </c>
      <c r="D3631" s="384">
        <v>24.47</v>
      </c>
      <c r="E3631" s="383" t="s">
        <v>413</v>
      </c>
    </row>
    <row r="3632" spans="1:5" s="11" customFormat="1" ht="24" customHeight="1">
      <c r="A3632" s="381">
        <v>103979</v>
      </c>
      <c r="B3632" s="382" t="s">
        <v>5478</v>
      </c>
      <c r="C3632" s="383" t="s">
        <v>53</v>
      </c>
      <c r="D3632" s="384">
        <v>28.4</v>
      </c>
      <c r="E3632" s="383" t="s">
        <v>413</v>
      </c>
    </row>
    <row r="3633" spans="1:5" s="11" customFormat="1" ht="24" customHeight="1">
      <c r="A3633" s="381">
        <v>104021</v>
      </c>
      <c r="B3633" s="382" t="s">
        <v>5479</v>
      </c>
      <c r="C3633" s="383" t="s">
        <v>53</v>
      </c>
      <c r="D3633" s="384">
        <v>64.36</v>
      </c>
      <c r="E3633" s="383" t="s">
        <v>413</v>
      </c>
    </row>
    <row r="3634" spans="1:5" s="11" customFormat="1" ht="24" customHeight="1">
      <c r="A3634" s="381">
        <v>104166</v>
      </c>
      <c r="B3634" s="382" t="s">
        <v>5480</v>
      </c>
      <c r="C3634" s="383" t="s">
        <v>53</v>
      </c>
      <c r="D3634" s="384">
        <v>93.2</v>
      </c>
      <c r="E3634" s="383" t="s">
        <v>413</v>
      </c>
    </row>
    <row r="3635" spans="1:5" s="11" customFormat="1" ht="24" customHeight="1">
      <c r="A3635" s="381">
        <v>89358</v>
      </c>
      <c r="B3635" s="382" t="s">
        <v>5481</v>
      </c>
      <c r="C3635" s="383" t="s">
        <v>297</v>
      </c>
      <c r="D3635" s="384">
        <v>5.66</v>
      </c>
      <c r="E3635" s="383" t="s">
        <v>413</v>
      </c>
    </row>
    <row r="3636" spans="1:5" s="11" customFormat="1" ht="24" customHeight="1">
      <c r="A3636" s="381">
        <v>89359</v>
      </c>
      <c r="B3636" s="382" t="s">
        <v>5482</v>
      </c>
      <c r="C3636" s="383" t="s">
        <v>297</v>
      </c>
      <c r="D3636" s="384">
        <v>6.14</v>
      </c>
      <c r="E3636" s="383" t="s">
        <v>413</v>
      </c>
    </row>
    <row r="3637" spans="1:5" s="11" customFormat="1" ht="24" customHeight="1">
      <c r="A3637" s="381">
        <v>89360</v>
      </c>
      <c r="B3637" s="382" t="s">
        <v>5483</v>
      </c>
      <c r="C3637" s="383" t="s">
        <v>297</v>
      </c>
      <c r="D3637" s="384">
        <v>8.16</v>
      </c>
      <c r="E3637" s="383" t="s">
        <v>413</v>
      </c>
    </row>
    <row r="3638" spans="1:5" s="11" customFormat="1" ht="24" customHeight="1">
      <c r="A3638" s="381">
        <v>89361</v>
      </c>
      <c r="B3638" s="382" t="s">
        <v>5484</v>
      </c>
      <c r="C3638" s="383" t="s">
        <v>297</v>
      </c>
      <c r="D3638" s="384">
        <v>7.37</v>
      </c>
      <c r="E3638" s="383" t="s">
        <v>413</v>
      </c>
    </row>
    <row r="3639" spans="1:5" s="11" customFormat="1" ht="24" customHeight="1">
      <c r="A3639" s="381">
        <v>89362</v>
      </c>
      <c r="B3639" s="382" t="s">
        <v>1422</v>
      </c>
      <c r="C3639" s="383" t="s">
        <v>297</v>
      </c>
      <c r="D3639" s="384">
        <v>6.88</v>
      </c>
      <c r="E3639" s="383" t="s">
        <v>413</v>
      </c>
    </row>
    <row r="3640" spans="1:5" s="11" customFormat="1" ht="24" customHeight="1">
      <c r="A3640" s="381">
        <v>89363</v>
      </c>
      <c r="B3640" s="382" t="s">
        <v>5485</v>
      </c>
      <c r="C3640" s="383" t="s">
        <v>297</v>
      </c>
      <c r="D3640" s="384">
        <v>7.91</v>
      </c>
      <c r="E3640" s="383" t="s">
        <v>413</v>
      </c>
    </row>
    <row r="3641" spans="1:5" s="11" customFormat="1" ht="24" customHeight="1">
      <c r="A3641" s="381">
        <v>89364</v>
      </c>
      <c r="B3641" s="382" t="s">
        <v>5486</v>
      </c>
      <c r="C3641" s="383" t="s">
        <v>297</v>
      </c>
      <c r="D3641" s="384">
        <v>10.039999999999999</v>
      </c>
      <c r="E3641" s="383" t="s">
        <v>413</v>
      </c>
    </row>
    <row r="3642" spans="1:5" s="11" customFormat="1" ht="24" customHeight="1">
      <c r="A3642" s="381">
        <v>89365</v>
      </c>
      <c r="B3642" s="382" t="s">
        <v>5487</v>
      </c>
      <c r="C3642" s="383" t="s">
        <v>297</v>
      </c>
      <c r="D3642" s="384">
        <v>9.09</v>
      </c>
      <c r="E3642" s="383" t="s">
        <v>413</v>
      </c>
    </row>
    <row r="3643" spans="1:5" s="11" customFormat="1" ht="36" customHeight="1">
      <c r="A3643" s="381">
        <v>89366</v>
      </c>
      <c r="B3643" s="382" t="s">
        <v>1424</v>
      </c>
      <c r="C3643" s="383" t="s">
        <v>297</v>
      </c>
      <c r="D3643" s="384">
        <v>15.2</v>
      </c>
      <c r="E3643" s="383" t="s">
        <v>413</v>
      </c>
    </row>
    <row r="3644" spans="1:5" s="11" customFormat="1" ht="24" customHeight="1">
      <c r="A3644" s="381">
        <v>89367</v>
      </c>
      <c r="B3644" s="382" t="s">
        <v>5488</v>
      </c>
      <c r="C3644" s="383" t="s">
        <v>297</v>
      </c>
      <c r="D3644" s="384">
        <v>10.119999999999999</v>
      </c>
      <c r="E3644" s="383" t="s">
        <v>413</v>
      </c>
    </row>
    <row r="3645" spans="1:5" s="11" customFormat="1" ht="24" customHeight="1">
      <c r="A3645" s="381">
        <v>89368</v>
      </c>
      <c r="B3645" s="382" t="s">
        <v>5489</v>
      </c>
      <c r="C3645" s="383" t="s">
        <v>297</v>
      </c>
      <c r="D3645" s="384">
        <v>13.01</v>
      </c>
      <c r="E3645" s="383" t="s">
        <v>413</v>
      </c>
    </row>
    <row r="3646" spans="1:5" s="11" customFormat="1" ht="24" customHeight="1">
      <c r="A3646" s="381">
        <v>89369</v>
      </c>
      <c r="B3646" s="382" t="s">
        <v>5490</v>
      </c>
      <c r="C3646" s="383" t="s">
        <v>297</v>
      </c>
      <c r="D3646" s="384">
        <v>16.59</v>
      </c>
      <c r="E3646" s="383" t="s">
        <v>413</v>
      </c>
    </row>
    <row r="3647" spans="1:5" s="11" customFormat="1" ht="24" customHeight="1">
      <c r="A3647" s="381">
        <v>89370</v>
      </c>
      <c r="B3647" s="382" t="s">
        <v>5491</v>
      </c>
      <c r="C3647" s="383" t="s">
        <v>297</v>
      </c>
      <c r="D3647" s="384">
        <v>12.4</v>
      </c>
      <c r="E3647" s="383" t="s">
        <v>413</v>
      </c>
    </row>
    <row r="3648" spans="1:5" s="11" customFormat="1" ht="24" customHeight="1">
      <c r="A3648" s="381">
        <v>89371</v>
      </c>
      <c r="B3648" s="382" t="s">
        <v>5492</v>
      </c>
      <c r="C3648" s="383" t="s">
        <v>297</v>
      </c>
      <c r="D3648" s="384">
        <v>4.38</v>
      </c>
      <c r="E3648" s="383" t="s">
        <v>413</v>
      </c>
    </row>
    <row r="3649" spans="1:5" s="11" customFormat="1" ht="24" customHeight="1">
      <c r="A3649" s="381">
        <v>89372</v>
      </c>
      <c r="B3649" s="382" t="s">
        <v>5493</v>
      </c>
      <c r="C3649" s="383" t="s">
        <v>297</v>
      </c>
      <c r="D3649" s="384">
        <v>13.91</v>
      </c>
      <c r="E3649" s="383" t="s">
        <v>413</v>
      </c>
    </row>
    <row r="3650" spans="1:5" s="11" customFormat="1" ht="24" customHeight="1">
      <c r="A3650" s="381">
        <v>89373</v>
      </c>
      <c r="B3650" s="382" t="s">
        <v>5494</v>
      </c>
      <c r="C3650" s="383" t="s">
        <v>297</v>
      </c>
      <c r="D3650" s="384">
        <v>5.63</v>
      </c>
      <c r="E3650" s="383" t="s">
        <v>413</v>
      </c>
    </row>
    <row r="3651" spans="1:5" s="11" customFormat="1" ht="24" customHeight="1">
      <c r="A3651" s="381">
        <v>89374</v>
      </c>
      <c r="B3651" s="382" t="s">
        <v>1289</v>
      </c>
      <c r="C3651" s="383" t="s">
        <v>297</v>
      </c>
      <c r="D3651" s="384">
        <v>10.18</v>
      </c>
      <c r="E3651" s="383" t="s">
        <v>413</v>
      </c>
    </row>
    <row r="3652" spans="1:5" s="11" customFormat="1" ht="24" customHeight="1">
      <c r="A3652" s="381">
        <v>89375</v>
      </c>
      <c r="B3652" s="382" t="s">
        <v>5495</v>
      </c>
      <c r="C3652" s="383" t="s">
        <v>297</v>
      </c>
      <c r="D3652" s="384">
        <v>13.53</v>
      </c>
      <c r="E3652" s="383" t="s">
        <v>413</v>
      </c>
    </row>
    <row r="3653" spans="1:5" s="11" customFormat="1" ht="36" customHeight="1">
      <c r="A3653" s="381">
        <v>89376</v>
      </c>
      <c r="B3653" s="382" t="s">
        <v>1291</v>
      </c>
      <c r="C3653" s="383" t="s">
        <v>297</v>
      </c>
      <c r="D3653" s="384">
        <v>4.25</v>
      </c>
      <c r="E3653" s="383" t="s">
        <v>413</v>
      </c>
    </row>
    <row r="3654" spans="1:5" s="11" customFormat="1" ht="24" customHeight="1">
      <c r="A3654" s="381">
        <v>89377</v>
      </c>
      <c r="B3654" s="382" t="s">
        <v>5496</v>
      </c>
      <c r="C3654" s="383" t="s">
        <v>297</v>
      </c>
      <c r="D3654" s="384">
        <v>9.08</v>
      </c>
      <c r="E3654" s="383" t="s">
        <v>413</v>
      </c>
    </row>
    <row r="3655" spans="1:5" s="11" customFormat="1" ht="24" customHeight="1">
      <c r="A3655" s="381">
        <v>89378</v>
      </c>
      <c r="B3655" s="382" t="s">
        <v>5497</v>
      </c>
      <c r="C3655" s="383" t="s">
        <v>297</v>
      </c>
      <c r="D3655" s="384">
        <v>5.31</v>
      </c>
      <c r="E3655" s="383" t="s">
        <v>413</v>
      </c>
    </row>
    <row r="3656" spans="1:5" s="11" customFormat="1" ht="24" customHeight="1">
      <c r="A3656" s="381">
        <v>89379</v>
      </c>
      <c r="B3656" s="382" t="s">
        <v>5498</v>
      </c>
      <c r="C3656" s="383" t="s">
        <v>297</v>
      </c>
      <c r="D3656" s="384">
        <v>18</v>
      </c>
      <c r="E3656" s="383" t="s">
        <v>413</v>
      </c>
    </row>
    <row r="3657" spans="1:5" s="11" customFormat="1" ht="24" customHeight="1">
      <c r="A3657" s="381">
        <v>89380</v>
      </c>
      <c r="B3657" s="382" t="s">
        <v>5499</v>
      </c>
      <c r="C3657" s="383" t="s">
        <v>297</v>
      </c>
      <c r="D3657" s="384">
        <v>9.69</v>
      </c>
      <c r="E3657" s="383" t="s">
        <v>413</v>
      </c>
    </row>
    <row r="3658" spans="1:5" s="11" customFormat="1" ht="24" customHeight="1">
      <c r="A3658" s="381">
        <v>89381</v>
      </c>
      <c r="B3658" s="382" t="s">
        <v>5500</v>
      </c>
      <c r="C3658" s="383" t="s">
        <v>297</v>
      </c>
      <c r="D3658" s="384">
        <v>12.98</v>
      </c>
      <c r="E3658" s="383" t="s">
        <v>413</v>
      </c>
    </row>
    <row r="3659" spans="1:5" s="11" customFormat="1" ht="24" customHeight="1">
      <c r="A3659" s="381">
        <v>89382</v>
      </c>
      <c r="B3659" s="382" t="s">
        <v>5501</v>
      </c>
      <c r="C3659" s="383" t="s">
        <v>297</v>
      </c>
      <c r="D3659" s="384">
        <v>16.239999999999998</v>
      </c>
      <c r="E3659" s="383" t="s">
        <v>413</v>
      </c>
    </row>
    <row r="3660" spans="1:5" s="11" customFormat="1" ht="36" customHeight="1">
      <c r="A3660" s="381">
        <v>89383</v>
      </c>
      <c r="B3660" s="382" t="s">
        <v>1294</v>
      </c>
      <c r="C3660" s="383" t="s">
        <v>297</v>
      </c>
      <c r="D3660" s="384">
        <v>5.08</v>
      </c>
      <c r="E3660" s="383" t="s">
        <v>413</v>
      </c>
    </row>
    <row r="3661" spans="1:5" s="11" customFormat="1" ht="24" customHeight="1">
      <c r="A3661" s="381">
        <v>89384</v>
      </c>
      <c r="B3661" s="382" t="s">
        <v>5502</v>
      </c>
      <c r="C3661" s="383" t="s">
        <v>297</v>
      </c>
      <c r="D3661" s="384">
        <v>13.54</v>
      </c>
      <c r="E3661" s="383" t="s">
        <v>413</v>
      </c>
    </row>
    <row r="3662" spans="1:5" s="11" customFormat="1" ht="24" customHeight="1">
      <c r="A3662" s="381">
        <v>89385</v>
      </c>
      <c r="B3662" s="382" t="s">
        <v>1296</v>
      </c>
      <c r="C3662" s="383" t="s">
        <v>297</v>
      </c>
      <c r="D3662" s="384">
        <v>6.09</v>
      </c>
      <c r="E3662" s="383" t="s">
        <v>413</v>
      </c>
    </row>
    <row r="3663" spans="1:5" s="11" customFormat="1" ht="24" customHeight="1">
      <c r="A3663" s="381">
        <v>89386</v>
      </c>
      <c r="B3663" s="382" t="s">
        <v>5503</v>
      </c>
      <c r="C3663" s="383" t="s">
        <v>297</v>
      </c>
      <c r="D3663" s="384">
        <v>7.81</v>
      </c>
      <c r="E3663" s="383" t="s">
        <v>413</v>
      </c>
    </row>
    <row r="3664" spans="1:5" s="11" customFormat="1" ht="24" customHeight="1">
      <c r="A3664" s="381">
        <v>89387</v>
      </c>
      <c r="B3664" s="382" t="s">
        <v>5504</v>
      </c>
      <c r="C3664" s="383" t="s">
        <v>297</v>
      </c>
      <c r="D3664" s="384">
        <v>38.1</v>
      </c>
      <c r="E3664" s="383" t="s">
        <v>413</v>
      </c>
    </row>
    <row r="3665" spans="1:5" s="11" customFormat="1" ht="24" customHeight="1">
      <c r="A3665" s="381">
        <v>89389</v>
      </c>
      <c r="B3665" s="382" t="s">
        <v>5505</v>
      </c>
      <c r="C3665" s="383" t="s">
        <v>297</v>
      </c>
      <c r="D3665" s="384">
        <v>11.93</v>
      </c>
      <c r="E3665" s="383" t="s">
        <v>413</v>
      </c>
    </row>
    <row r="3666" spans="1:5" s="11" customFormat="1" ht="24" customHeight="1">
      <c r="A3666" s="381">
        <v>89390</v>
      </c>
      <c r="B3666" s="382" t="s">
        <v>5506</v>
      </c>
      <c r="C3666" s="383" t="s">
        <v>297</v>
      </c>
      <c r="D3666" s="384">
        <v>24.89</v>
      </c>
      <c r="E3666" s="383" t="s">
        <v>413</v>
      </c>
    </row>
    <row r="3667" spans="1:5" s="11" customFormat="1" ht="36" customHeight="1">
      <c r="A3667" s="381">
        <v>89391</v>
      </c>
      <c r="B3667" s="382" t="s">
        <v>5507</v>
      </c>
      <c r="C3667" s="383" t="s">
        <v>297</v>
      </c>
      <c r="D3667" s="384">
        <v>7.19</v>
      </c>
      <c r="E3667" s="383" t="s">
        <v>413</v>
      </c>
    </row>
    <row r="3668" spans="1:5" s="11" customFormat="1" ht="24" customHeight="1">
      <c r="A3668" s="381">
        <v>89392</v>
      </c>
      <c r="B3668" s="382" t="s">
        <v>5508</v>
      </c>
      <c r="C3668" s="383" t="s">
        <v>297</v>
      </c>
      <c r="D3668" s="384">
        <v>30.11</v>
      </c>
      <c r="E3668" s="383" t="s">
        <v>413</v>
      </c>
    </row>
    <row r="3669" spans="1:5" s="11" customFormat="1" ht="24" customHeight="1">
      <c r="A3669" s="381">
        <v>89393</v>
      </c>
      <c r="B3669" s="382" t="s">
        <v>5509</v>
      </c>
      <c r="C3669" s="383" t="s">
        <v>297</v>
      </c>
      <c r="D3669" s="384">
        <v>8</v>
      </c>
      <c r="E3669" s="383" t="s">
        <v>413</v>
      </c>
    </row>
    <row r="3670" spans="1:5" s="11" customFormat="1" ht="36" customHeight="1">
      <c r="A3670" s="381">
        <v>89394</v>
      </c>
      <c r="B3670" s="382" t="s">
        <v>5510</v>
      </c>
      <c r="C3670" s="383" t="s">
        <v>297</v>
      </c>
      <c r="D3670" s="384">
        <v>19.43</v>
      </c>
      <c r="E3670" s="383" t="s">
        <v>413</v>
      </c>
    </row>
    <row r="3671" spans="1:5" s="11" customFormat="1" ht="24" customHeight="1">
      <c r="A3671" s="381">
        <v>89395</v>
      </c>
      <c r="B3671" s="382" t="s">
        <v>1426</v>
      </c>
      <c r="C3671" s="383" t="s">
        <v>297</v>
      </c>
      <c r="D3671" s="384">
        <v>9.7100000000000009</v>
      </c>
      <c r="E3671" s="383" t="s">
        <v>413</v>
      </c>
    </row>
    <row r="3672" spans="1:5" s="11" customFormat="1" ht="36" customHeight="1">
      <c r="A3672" s="381">
        <v>89396</v>
      </c>
      <c r="B3672" s="382" t="s">
        <v>5511</v>
      </c>
      <c r="C3672" s="383" t="s">
        <v>297</v>
      </c>
      <c r="D3672" s="384">
        <v>18.78</v>
      </c>
      <c r="E3672" s="383" t="s">
        <v>413</v>
      </c>
    </row>
    <row r="3673" spans="1:5" s="11" customFormat="1" ht="24" customHeight="1">
      <c r="A3673" s="381">
        <v>89397</v>
      </c>
      <c r="B3673" s="382" t="s">
        <v>5512</v>
      </c>
      <c r="C3673" s="383" t="s">
        <v>297</v>
      </c>
      <c r="D3673" s="384">
        <v>11.77</v>
      </c>
      <c r="E3673" s="383" t="s">
        <v>413</v>
      </c>
    </row>
    <row r="3674" spans="1:5" s="11" customFormat="1" ht="24" customHeight="1">
      <c r="A3674" s="381">
        <v>89398</v>
      </c>
      <c r="B3674" s="382" t="s">
        <v>5513</v>
      </c>
      <c r="C3674" s="383" t="s">
        <v>297</v>
      </c>
      <c r="D3674" s="384">
        <v>15.38</v>
      </c>
      <c r="E3674" s="383" t="s">
        <v>413</v>
      </c>
    </row>
    <row r="3675" spans="1:5" s="11" customFormat="1" ht="36" customHeight="1">
      <c r="A3675" s="381">
        <v>89399</v>
      </c>
      <c r="B3675" s="382" t="s">
        <v>5514</v>
      </c>
      <c r="C3675" s="383" t="s">
        <v>297</v>
      </c>
      <c r="D3675" s="384">
        <v>30.8</v>
      </c>
      <c r="E3675" s="383" t="s">
        <v>413</v>
      </c>
    </row>
    <row r="3676" spans="1:5" s="11" customFormat="1" ht="24" customHeight="1">
      <c r="A3676" s="381">
        <v>89400</v>
      </c>
      <c r="B3676" s="382" t="s">
        <v>5515</v>
      </c>
      <c r="C3676" s="383" t="s">
        <v>297</v>
      </c>
      <c r="D3676" s="384">
        <v>17.190000000000001</v>
      </c>
      <c r="E3676" s="383" t="s">
        <v>413</v>
      </c>
    </row>
    <row r="3677" spans="1:5" s="11" customFormat="1" ht="24" customHeight="1">
      <c r="A3677" s="381">
        <v>89404</v>
      </c>
      <c r="B3677" s="382" t="s">
        <v>5516</v>
      </c>
      <c r="C3677" s="383" t="s">
        <v>297</v>
      </c>
      <c r="D3677" s="384">
        <v>5.21</v>
      </c>
      <c r="E3677" s="383" t="s">
        <v>413</v>
      </c>
    </row>
    <row r="3678" spans="1:5" s="11" customFormat="1" ht="24" customHeight="1">
      <c r="A3678" s="381">
        <v>89405</v>
      </c>
      <c r="B3678" s="382" t="s">
        <v>5517</v>
      </c>
      <c r="C3678" s="383" t="s">
        <v>297</v>
      </c>
      <c r="D3678" s="384">
        <v>5.69</v>
      </c>
      <c r="E3678" s="383" t="s">
        <v>413</v>
      </c>
    </row>
    <row r="3679" spans="1:5" s="11" customFormat="1" ht="24" customHeight="1">
      <c r="A3679" s="381">
        <v>89406</v>
      </c>
      <c r="B3679" s="382" t="s">
        <v>5518</v>
      </c>
      <c r="C3679" s="383" t="s">
        <v>297</v>
      </c>
      <c r="D3679" s="384">
        <v>7.71</v>
      </c>
      <c r="E3679" s="383" t="s">
        <v>413</v>
      </c>
    </row>
    <row r="3680" spans="1:5" s="11" customFormat="1" ht="24" customHeight="1">
      <c r="A3680" s="381">
        <v>89407</v>
      </c>
      <c r="B3680" s="382" t="s">
        <v>5519</v>
      </c>
      <c r="C3680" s="383" t="s">
        <v>297</v>
      </c>
      <c r="D3680" s="384">
        <v>6.92</v>
      </c>
      <c r="E3680" s="383" t="s">
        <v>413</v>
      </c>
    </row>
    <row r="3681" spans="1:5" s="11" customFormat="1" ht="24" customHeight="1">
      <c r="A3681" s="381">
        <v>89408</v>
      </c>
      <c r="B3681" s="382" t="s">
        <v>5520</v>
      </c>
      <c r="C3681" s="383" t="s">
        <v>297</v>
      </c>
      <c r="D3681" s="384">
        <v>6.35</v>
      </c>
      <c r="E3681" s="383" t="s">
        <v>413</v>
      </c>
    </row>
    <row r="3682" spans="1:5" s="11" customFormat="1" ht="24" customHeight="1">
      <c r="A3682" s="381">
        <v>89409</v>
      </c>
      <c r="B3682" s="382" t="s">
        <v>5521</v>
      </c>
      <c r="C3682" s="383" t="s">
        <v>297</v>
      </c>
      <c r="D3682" s="384">
        <v>7.38</v>
      </c>
      <c r="E3682" s="383" t="s">
        <v>413</v>
      </c>
    </row>
    <row r="3683" spans="1:5" s="11" customFormat="1" ht="24" customHeight="1">
      <c r="A3683" s="381">
        <v>89410</v>
      </c>
      <c r="B3683" s="382" t="s">
        <v>5522</v>
      </c>
      <c r="C3683" s="383" t="s">
        <v>297</v>
      </c>
      <c r="D3683" s="384">
        <v>9.51</v>
      </c>
      <c r="E3683" s="383" t="s">
        <v>413</v>
      </c>
    </row>
    <row r="3684" spans="1:5" s="11" customFormat="1" ht="24" customHeight="1">
      <c r="A3684" s="381">
        <v>89411</v>
      </c>
      <c r="B3684" s="382" t="s">
        <v>5523</v>
      </c>
      <c r="C3684" s="383" t="s">
        <v>297</v>
      </c>
      <c r="D3684" s="384">
        <v>8.56</v>
      </c>
      <c r="E3684" s="383" t="s">
        <v>413</v>
      </c>
    </row>
    <row r="3685" spans="1:5" s="11" customFormat="1" ht="24" customHeight="1">
      <c r="A3685" s="381">
        <v>89412</v>
      </c>
      <c r="B3685" s="382" t="s">
        <v>5524</v>
      </c>
      <c r="C3685" s="383" t="s">
        <v>297</v>
      </c>
      <c r="D3685" s="384">
        <v>9.43</v>
      </c>
      <c r="E3685" s="383" t="s">
        <v>413</v>
      </c>
    </row>
    <row r="3686" spans="1:5" s="11" customFormat="1" ht="24" customHeight="1">
      <c r="A3686" s="381">
        <v>89413</v>
      </c>
      <c r="B3686" s="382" t="s">
        <v>5525</v>
      </c>
      <c r="C3686" s="383" t="s">
        <v>297</v>
      </c>
      <c r="D3686" s="384">
        <v>9.5</v>
      </c>
      <c r="E3686" s="383" t="s">
        <v>413</v>
      </c>
    </row>
    <row r="3687" spans="1:5" s="11" customFormat="1" ht="24" customHeight="1">
      <c r="A3687" s="381">
        <v>89414</v>
      </c>
      <c r="B3687" s="382" t="s">
        <v>5526</v>
      </c>
      <c r="C3687" s="383" t="s">
        <v>297</v>
      </c>
      <c r="D3687" s="384">
        <v>12.39</v>
      </c>
      <c r="E3687" s="383" t="s">
        <v>413</v>
      </c>
    </row>
    <row r="3688" spans="1:5" s="11" customFormat="1" ht="24" customHeight="1">
      <c r="A3688" s="381">
        <v>89415</v>
      </c>
      <c r="B3688" s="382" t="s">
        <v>5527</v>
      </c>
      <c r="C3688" s="383" t="s">
        <v>297</v>
      </c>
      <c r="D3688" s="384">
        <v>15.97</v>
      </c>
      <c r="E3688" s="383" t="s">
        <v>413</v>
      </c>
    </row>
    <row r="3689" spans="1:5" s="11" customFormat="1" ht="24" customHeight="1">
      <c r="A3689" s="381">
        <v>89416</v>
      </c>
      <c r="B3689" s="382" t="s">
        <v>5528</v>
      </c>
      <c r="C3689" s="383" t="s">
        <v>297</v>
      </c>
      <c r="D3689" s="384">
        <v>11.78</v>
      </c>
      <c r="E3689" s="383" t="s">
        <v>413</v>
      </c>
    </row>
    <row r="3690" spans="1:5" s="11" customFormat="1" ht="24" customHeight="1">
      <c r="A3690" s="381">
        <v>89417</v>
      </c>
      <c r="B3690" s="382" t="s">
        <v>5529</v>
      </c>
      <c r="C3690" s="383" t="s">
        <v>297</v>
      </c>
      <c r="D3690" s="384">
        <v>4.08</v>
      </c>
      <c r="E3690" s="383" t="s">
        <v>413</v>
      </c>
    </row>
    <row r="3691" spans="1:5" s="11" customFormat="1" ht="24" customHeight="1">
      <c r="A3691" s="381">
        <v>89418</v>
      </c>
      <c r="B3691" s="382" t="s">
        <v>5530</v>
      </c>
      <c r="C3691" s="383" t="s">
        <v>297</v>
      </c>
      <c r="D3691" s="384">
        <v>13.61</v>
      </c>
      <c r="E3691" s="383" t="s">
        <v>413</v>
      </c>
    </row>
    <row r="3692" spans="1:5" s="11" customFormat="1" ht="24" customHeight="1">
      <c r="A3692" s="381">
        <v>89419</v>
      </c>
      <c r="B3692" s="382" t="s">
        <v>5531</v>
      </c>
      <c r="C3692" s="383" t="s">
        <v>297</v>
      </c>
      <c r="D3692" s="384">
        <v>5.3</v>
      </c>
      <c r="E3692" s="383" t="s">
        <v>413</v>
      </c>
    </row>
    <row r="3693" spans="1:5" s="11" customFormat="1" ht="24" customHeight="1">
      <c r="A3693" s="381">
        <v>89421</v>
      </c>
      <c r="B3693" s="382" t="s">
        <v>5532</v>
      </c>
      <c r="C3693" s="383" t="s">
        <v>297</v>
      </c>
      <c r="D3693" s="384">
        <v>13.23</v>
      </c>
      <c r="E3693" s="383" t="s">
        <v>413</v>
      </c>
    </row>
    <row r="3694" spans="1:5" s="11" customFormat="1" ht="24" customHeight="1">
      <c r="A3694" s="381">
        <v>89423</v>
      </c>
      <c r="B3694" s="382" t="s">
        <v>5533</v>
      </c>
      <c r="C3694" s="383" t="s">
        <v>297</v>
      </c>
      <c r="D3694" s="384">
        <v>8.7799999999999994</v>
      </c>
      <c r="E3694" s="383" t="s">
        <v>413</v>
      </c>
    </row>
    <row r="3695" spans="1:5" s="11" customFormat="1" ht="24" customHeight="1">
      <c r="A3695" s="381">
        <v>89424</v>
      </c>
      <c r="B3695" s="382" t="s">
        <v>5534</v>
      </c>
      <c r="C3695" s="383" t="s">
        <v>297</v>
      </c>
      <c r="D3695" s="384">
        <v>4.96</v>
      </c>
      <c r="E3695" s="383" t="s">
        <v>413</v>
      </c>
    </row>
    <row r="3696" spans="1:5" s="11" customFormat="1" ht="24" customHeight="1">
      <c r="A3696" s="381">
        <v>89425</v>
      </c>
      <c r="B3696" s="382" t="s">
        <v>5535</v>
      </c>
      <c r="C3696" s="383" t="s">
        <v>297</v>
      </c>
      <c r="D3696" s="384">
        <v>17.649999999999999</v>
      </c>
      <c r="E3696" s="383" t="s">
        <v>413</v>
      </c>
    </row>
    <row r="3697" spans="1:5" s="11" customFormat="1" ht="24" customHeight="1">
      <c r="A3697" s="381">
        <v>89426</v>
      </c>
      <c r="B3697" s="382" t="s">
        <v>5536</v>
      </c>
      <c r="C3697" s="383" t="s">
        <v>297</v>
      </c>
      <c r="D3697" s="384">
        <v>9.3000000000000007</v>
      </c>
      <c r="E3697" s="383" t="s">
        <v>413</v>
      </c>
    </row>
    <row r="3698" spans="1:5" s="11" customFormat="1" ht="24" customHeight="1">
      <c r="A3698" s="381">
        <v>89427</v>
      </c>
      <c r="B3698" s="382" t="s">
        <v>5537</v>
      </c>
      <c r="C3698" s="383" t="s">
        <v>297</v>
      </c>
      <c r="D3698" s="384">
        <v>12.65</v>
      </c>
      <c r="E3698" s="383" t="s">
        <v>413</v>
      </c>
    </row>
    <row r="3699" spans="1:5" s="11" customFormat="1" ht="24" customHeight="1">
      <c r="A3699" s="381">
        <v>89428</v>
      </c>
      <c r="B3699" s="382" t="s">
        <v>5538</v>
      </c>
      <c r="C3699" s="383" t="s">
        <v>297</v>
      </c>
      <c r="D3699" s="384">
        <v>15.89</v>
      </c>
      <c r="E3699" s="383" t="s">
        <v>413</v>
      </c>
    </row>
    <row r="3700" spans="1:5" s="11" customFormat="1" ht="36" customHeight="1">
      <c r="A3700" s="381">
        <v>89429</v>
      </c>
      <c r="B3700" s="382" t="s">
        <v>5539</v>
      </c>
      <c r="C3700" s="383" t="s">
        <v>297</v>
      </c>
      <c r="D3700" s="384">
        <v>4.75</v>
      </c>
      <c r="E3700" s="383" t="s">
        <v>413</v>
      </c>
    </row>
    <row r="3701" spans="1:5" s="11" customFormat="1" ht="24" customHeight="1">
      <c r="A3701" s="381">
        <v>89430</v>
      </c>
      <c r="B3701" s="382" t="s">
        <v>5540</v>
      </c>
      <c r="C3701" s="383" t="s">
        <v>297</v>
      </c>
      <c r="D3701" s="384">
        <v>13.19</v>
      </c>
      <c r="E3701" s="383" t="s">
        <v>413</v>
      </c>
    </row>
    <row r="3702" spans="1:5" s="11" customFormat="1" ht="24" customHeight="1">
      <c r="A3702" s="381">
        <v>89431</v>
      </c>
      <c r="B3702" s="382" t="s">
        <v>5541</v>
      </c>
      <c r="C3702" s="383" t="s">
        <v>297</v>
      </c>
      <c r="D3702" s="384">
        <v>7.4</v>
      </c>
      <c r="E3702" s="383" t="s">
        <v>413</v>
      </c>
    </row>
    <row r="3703" spans="1:5" s="11" customFormat="1" ht="24" customHeight="1">
      <c r="A3703" s="381">
        <v>89432</v>
      </c>
      <c r="B3703" s="382" t="s">
        <v>5542</v>
      </c>
      <c r="C3703" s="383" t="s">
        <v>297</v>
      </c>
      <c r="D3703" s="384">
        <v>37.69</v>
      </c>
      <c r="E3703" s="383" t="s">
        <v>413</v>
      </c>
    </row>
    <row r="3704" spans="1:5" s="11" customFormat="1" ht="24" customHeight="1">
      <c r="A3704" s="381">
        <v>89433</v>
      </c>
      <c r="B3704" s="382" t="s">
        <v>5543</v>
      </c>
      <c r="C3704" s="383" t="s">
        <v>297</v>
      </c>
      <c r="D3704" s="384">
        <v>11.32</v>
      </c>
      <c r="E3704" s="383" t="s">
        <v>413</v>
      </c>
    </row>
    <row r="3705" spans="1:5" s="11" customFormat="1" ht="24" customHeight="1">
      <c r="A3705" s="381">
        <v>89434</v>
      </c>
      <c r="B3705" s="382" t="s">
        <v>5544</v>
      </c>
      <c r="C3705" s="383" t="s">
        <v>297</v>
      </c>
      <c r="D3705" s="384">
        <v>11.54</v>
      </c>
      <c r="E3705" s="383" t="s">
        <v>413</v>
      </c>
    </row>
    <row r="3706" spans="1:5" s="11" customFormat="1" ht="24" customHeight="1">
      <c r="A3706" s="381">
        <v>89435</v>
      </c>
      <c r="B3706" s="382" t="s">
        <v>5545</v>
      </c>
      <c r="C3706" s="383" t="s">
        <v>297</v>
      </c>
      <c r="D3706" s="384">
        <v>24.48</v>
      </c>
      <c r="E3706" s="383" t="s">
        <v>413</v>
      </c>
    </row>
    <row r="3707" spans="1:5" s="11" customFormat="1" ht="36" customHeight="1">
      <c r="A3707" s="381">
        <v>89436</v>
      </c>
      <c r="B3707" s="382" t="s">
        <v>5546</v>
      </c>
      <c r="C3707" s="383" t="s">
        <v>297</v>
      </c>
      <c r="D3707" s="384">
        <v>6.8</v>
      </c>
      <c r="E3707" s="383" t="s">
        <v>413</v>
      </c>
    </row>
    <row r="3708" spans="1:5" s="11" customFormat="1" ht="24" customHeight="1">
      <c r="A3708" s="381">
        <v>89437</v>
      </c>
      <c r="B3708" s="382" t="s">
        <v>5547</v>
      </c>
      <c r="C3708" s="383" t="s">
        <v>297</v>
      </c>
      <c r="D3708" s="384">
        <v>29.7</v>
      </c>
      <c r="E3708" s="383" t="s">
        <v>413</v>
      </c>
    </row>
    <row r="3709" spans="1:5" s="11" customFormat="1" ht="24" customHeight="1">
      <c r="A3709" s="381">
        <v>89438</v>
      </c>
      <c r="B3709" s="382" t="s">
        <v>5548</v>
      </c>
      <c r="C3709" s="383" t="s">
        <v>297</v>
      </c>
      <c r="D3709" s="384">
        <v>7.39</v>
      </c>
      <c r="E3709" s="383" t="s">
        <v>413</v>
      </c>
    </row>
    <row r="3710" spans="1:5" s="11" customFormat="1" ht="36" customHeight="1">
      <c r="A3710" s="381">
        <v>89439</v>
      </c>
      <c r="B3710" s="382" t="s">
        <v>5549</v>
      </c>
      <c r="C3710" s="383" t="s">
        <v>297</v>
      </c>
      <c r="D3710" s="384">
        <v>10.119999999999999</v>
      </c>
      <c r="E3710" s="383" t="s">
        <v>413</v>
      </c>
    </row>
    <row r="3711" spans="1:5" s="11" customFormat="1" ht="24" customHeight="1">
      <c r="A3711" s="381">
        <v>89440</v>
      </c>
      <c r="B3711" s="382" t="s">
        <v>5550</v>
      </c>
      <c r="C3711" s="383" t="s">
        <v>297</v>
      </c>
      <c r="D3711" s="384">
        <v>9</v>
      </c>
      <c r="E3711" s="383" t="s">
        <v>413</v>
      </c>
    </row>
    <row r="3712" spans="1:5" s="11" customFormat="1" ht="24" customHeight="1">
      <c r="A3712" s="381">
        <v>89442</v>
      </c>
      <c r="B3712" s="382" t="s">
        <v>5551</v>
      </c>
      <c r="C3712" s="383" t="s">
        <v>297</v>
      </c>
      <c r="D3712" s="384">
        <v>11.11</v>
      </c>
      <c r="E3712" s="383" t="s">
        <v>413</v>
      </c>
    </row>
    <row r="3713" spans="1:5" s="11" customFormat="1" ht="24" customHeight="1">
      <c r="A3713" s="381">
        <v>89443</v>
      </c>
      <c r="B3713" s="382" t="s">
        <v>5552</v>
      </c>
      <c r="C3713" s="383" t="s">
        <v>297</v>
      </c>
      <c r="D3713" s="384">
        <v>14.54</v>
      </c>
      <c r="E3713" s="383" t="s">
        <v>413</v>
      </c>
    </row>
    <row r="3714" spans="1:5" s="11" customFormat="1" ht="36" customHeight="1">
      <c r="A3714" s="381">
        <v>89444</v>
      </c>
      <c r="B3714" s="382" t="s">
        <v>5553</v>
      </c>
      <c r="C3714" s="383" t="s">
        <v>297</v>
      </c>
      <c r="D3714" s="384">
        <v>30.39</v>
      </c>
      <c r="E3714" s="383" t="s">
        <v>413</v>
      </c>
    </row>
    <row r="3715" spans="1:5" s="11" customFormat="1" ht="24" customHeight="1">
      <c r="A3715" s="381">
        <v>89445</v>
      </c>
      <c r="B3715" s="382" t="s">
        <v>5554</v>
      </c>
      <c r="C3715" s="383" t="s">
        <v>297</v>
      </c>
      <c r="D3715" s="384">
        <v>16.41</v>
      </c>
      <c r="E3715" s="383" t="s">
        <v>413</v>
      </c>
    </row>
    <row r="3716" spans="1:5" s="11" customFormat="1" ht="24" customHeight="1">
      <c r="A3716" s="381">
        <v>89481</v>
      </c>
      <c r="B3716" s="382" t="s">
        <v>5555</v>
      </c>
      <c r="C3716" s="383" t="s">
        <v>297</v>
      </c>
      <c r="D3716" s="384">
        <v>4.1900000000000004</v>
      </c>
      <c r="E3716" s="383" t="s">
        <v>413</v>
      </c>
    </row>
    <row r="3717" spans="1:5" s="11" customFormat="1" ht="24" customHeight="1">
      <c r="A3717" s="381">
        <v>89485</v>
      </c>
      <c r="B3717" s="382" t="s">
        <v>5556</v>
      </c>
      <c r="C3717" s="383" t="s">
        <v>297</v>
      </c>
      <c r="D3717" s="384">
        <v>5.22</v>
      </c>
      <c r="E3717" s="383" t="s">
        <v>413</v>
      </c>
    </row>
    <row r="3718" spans="1:5" s="11" customFormat="1" ht="24" customHeight="1">
      <c r="A3718" s="381">
        <v>89489</v>
      </c>
      <c r="B3718" s="382" t="s">
        <v>5557</v>
      </c>
      <c r="C3718" s="383" t="s">
        <v>297</v>
      </c>
      <c r="D3718" s="384">
        <v>7.35</v>
      </c>
      <c r="E3718" s="383" t="s">
        <v>413</v>
      </c>
    </row>
    <row r="3719" spans="1:5" s="11" customFormat="1" ht="24" customHeight="1">
      <c r="A3719" s="381">
        <v>89490</v>
      </c>
      <c r="B3719" s="382" t="s">
        <v>5558</v>
      </c>
      <c r="C3719" s="383" t="s">
        <v>297</v>
      </c>
      <c r="D3719" s="384">
        <v>6.4</v>
      </c>
      <c r="E3719" s="383" t="s">
        <v>413</v>
      </c>
    </row>
    <row r="3720" spans="1:5" s="11" customFormat="1" ht="24" customHeight="1">
      <c r="A3720" s="381">
        <v>89492</v>
      </c>
      <c r="B3720" s="382" t="s">
        <v>5559</v>
      </c>
      <c r="C3720" s="383" t="s">
        <v>297</v>
      </c>
      <c r="D3720" s="384">
        <v>6.97</v>
      </c>
      <c r="E3720" s="383" t="s">
        <v>413</v>
      </c>
    </row>
    <row r="3721" spans="1:5" s="11" customFormat="1" ht="24" customHeight="1">
      <c r="A3721" s="381">
        <v>89493</v>
      </c>
      <c r="B3721" s="382" t="s">
        <v>5560</v>
      </c>
      <c r="C3721" s="383" t="s">
        <v>297</v>
      </c>
      <c r="D3721" s="384">
        <v>9.86</v>
      </c>
      <c r="E3721" s="383" t="s">
        <v>413</v>
      </c>
    </row>
    <row r="3722" spans="1:5" s="11" customFormat="1" ht="24" customHeight="1">
      <c r="A3722" s="381">
        <v>89494</v>
      </c>
      <c r="B3722" s="382" t="s">
        <v>5561</v>
      </c>
      <c r="C3722" s="383" t="s">
        <v>297</v>
      </c>
      <c r="D3722" s="384">
        <v>13.44</v>
      </c>
      <c r="E3722" s="383" t="s">
        <v>413</v>
      </c>
    </row>
    <row r="3723" spans="1:5" s="11" customFormat="1" ht="24" customHeight="1">
      <c r="A3723" s="381">
        <v>89496</v>
      </c>
      <c r="B3723" s="382" t="s">
        <v>5562</v>
      </c>
      <c r="C3723" s="383" t="s">
        <v>297</v>
      </c>
      <c r="D3723" s="384">
        <v>9.25</v>
      </c>
      <c r="E3723" s="383" t="s">
        <v>413</v>
      </c>
    </row>
    <row r="3724" spans="1:5" s="11" customFormat="1" ht="24" customHeight="1">
      <c r="A3724" s="381">
        <v>89497</v>
      </c>
      <c r="B3724" s="382" t="s">
        <v>5563</v>
      </c>
      <c r="C3724" s="383" t="s">
        <v>297</v>
      </c>
      <c r="D3724" s="384">
        <v>11.98</v>
      </c>
      <c r="E3724" s="383" t="s">
        <v>413</v>
      </c>
    </row>
    <row r="3725" spans="1:5" s="11" customFormat="1" ht="24" customHeight="1">
      <c r="A3725" s="381">
        <v>89498</v>
      </c>
      <c r="B3725" s="382" t="s">
        <v>5564</v>
      </c>
      <c r="C3725" s="383" t="s">
        <v>297</v>
      </c>
      <c r="D3725" s="384">
        <v>13.3</v>
      </c>
      <c r="E3725" s="383" t="s">
        <v>413</v>
      </c>
    </row>
    <row r="3726" spans="1:5" s="11" customFormat="1" ht="24" customHeight="1">
      <c r="A3726" s="381">
        <v>89499</v>
      </c>
      <c r="B3726" s="382" t="s">
        <v>5565</v>
      </c>
      <c r="C3726" s="383" t="s">
        <v>297</v>
      </c>
      <c r="D3726" s="384">
        <v>21.71</v>
      </c>
      <c r="E3726" s="383" t="s">
        <v>413</v>
      </c>
    </row>
    <row r="3727" spans="1:5" s="11" customFormat="1" ht="24" customHeight="1">
      <c r="A3727" s="381">
        <v>89500</v>
      </c>
      <c r="B3727" s="382" t="s">
        <v>5566</v>
      </c>
      <c r="C3727" s="383" t="s">
        <v>297</v>
      </c>
      <c r="D3727" s="384">
        <v>13.56</v>
      </c>
      <c r="E3727" s="383" t="s">
        <v>413</v>
      </c>
    </row>
    <row r="3728" spans="1:5" s="11" customFormat="1" ht="24" customHeight="1">
      <c r="A3728" s="381">
        <v>89501</v>
      </c>
      <c r="B3728" s="382" t="s">
        <v>5567</v>
      </c>
      <c r="C3728" s="383" t="s">
        <v>297</v>
      </c>
      <c r="D3728" s="384">
        <v>14.06</v>
      </c>
      <c r="E3728" s="383" t="s">
        <v>413</v>
      </c>
    </row>
    <row r="3729" spans="1:5" s="11" customFormat="1" ht="24" customHeight="1">
      <c r="A3729" s="381">
        <v>89502</v>
      </c>
      <c r="B3729" s="382" t="s">
        <v>5568</v>
      </c>
      <c r="C3729" s="383" t="s">
        <v>297</v>
      </c>
      <c r="D3729" s="384">
        <v>16.440000000000001</v>
      </c>
      <c r="E3729" s="383" t="s">
        <v>413</v>
      </c>
    </row>
    <row r="3730" spans="1:5" s="11" customFormat="1" ht="24" customHeight="1">
      <c r="A3730" s="381">
        <v>89503</v>
      </c>
      <c r="B3730" s="382" t="s">
        <v>5569</v>
      </c>
      <c r="C3730" s="383" t="s">
        <v>297</v>
      </c>
      <c r="D3730" s="384">
        <v>26.86</v>
      </c>
      <c r="E3730" s="383" t="s">
        <v>413</v>
      </c>
    </row>
    <row r="3731" spans="1:5" s="11" customFormat="1" ht="24" customHeight="1">
      <c r="A3731" s="381">
        <v>89504</v>
      </c>
      <c r="B3731" s="382" t="s">
        <v>5570</v>
      </c>
      <c r="C3731" s="383" t="s">
        <v>297</v>
      </c>
      <c r="D3731" s="384">
        <v>23.09</v>
      </c>
      <c r="E3731" s="383" t="s">
        <v>413</v>
      </c>
    </row>
    <row r="3732" spans="1:5" s="11" customFormat="1" ht="24" customHeight="1">
      <c r="A3732" s="381">
        <v>89505</v>
      </c>
      <c r="B3732" s="382" t="s">
        <v>5571</v>
      </c>
      <c r="C3732" s="383" t="s">
        <v>297</v>
      </c>
      <c r="D3732" s="384">
        <v>40.83</v>
      </c>
      <c r="E3732" s="383" t="s">
        <v>413</v>
      </c>
    </row>
    <row r="3733" spans="1:5" s="11" customFormat="1" ht="24" customHeight="1">
      <c r="A3733" s="381">
        <v>89506</v>
      </c>
      <c r="B3733" s="382" t="s">
        <v>5572</v>
      </c>
      <c r="C3733" s="383" t="s">
        <v>297</v>
      </c>
      <c r="D3733" s="384">
        <v>46.53</v>
      </c>
      <c r="E3733" s="383" t="s">
        <v>413</v>
      </c>
    </row>
    <row r="3734" spans="1:5" s="11" customFormat="1" ht="24" customHeight="1">
      <c r="A3734" s="381">
        <v>89507</v>
      </c>
      <c r="B3734" s="382" t="s">
        <v>5573</v>
      </c>
      <c r="C3734" s="383" t="s">
        <v>297</v>
      </c>
      <c r="D3734" s="384">
        <v>58.38</v>
      </c>
      <c r="E3734" s="383" t="s">
        <v>413</v>
      </c>
    </row>
    <row r="3735" spans="1:5" s="11" customFormat="1" ht="24" customHeight="1">
      <c r="A3735" s="381">
        <v>89510</v>
      </c>
      <c r="B3735" s="382" t="s">
        <v>5574</v>
      </c>
      <c r="C3735" s="383" t="s">
        <v>297</v>
      </c>
      <c r="D3735" s="384">
        <v>36.630000000000003</v>
      </c>
      <c r="E3735" s="383" t="s">
        <v>413</v>
      </c>
    </row>
    <row r="3736" spans="1:5" s="11" customFormat="1" ht="24" customHeight="1">
      <c r="A3736" s="381">
        <v>89513</v>
      </c>
      <c r="B3736" s="382" t="s">
        <v>5575</v>
      </c>
      <c r="C3736" s="383" t="s">
        <v>297</v>
      </c>
      <c r="D3736" s="384">
        <v>133.83000000000001</v>
      </c>
      <c r="E3736" s="383" t="s">
        <v>413</v>
      </c>
    </row>
    <row r="3737" spans="1:5" s="11" customFormat="1" ht="24" customHeight="1">
      <c r="A3737" s="381">
        <v>89514</v>
      </c>
      <c r="B3737" s="382" t="s">
        <v>5576</v>
      </c>
      <c r="C3737" s="383" t="s">
        <v>297</v>
      </c>
      <c r="D3737" s="384">
        <v>9.6999999999999993</v>
      </c>
      <c r="E3737" s="383" t="s">
        <v>413</v>
      </c>
    </row>
    <row r="3738" spans="1:5" s="11" customFormat="1" ht="24" customHeight="1">
      <c r="A3738" s="381">
        <v>89515</v>
      </c>
      <c r="B3738" s="382" t="s">
        <v>5577</v>
      </c>
      <c r="C3738" s="383" t="s">
        <v>297</v>
      </c>
      <c r="D3738" s="384">
        <v>99.16</v>
      </c>
      <c r="E3738" s="383" t="s">
        <v>413</v>
      </c>
    </row>
    <row r="3739" spans="1:5" s="11" customFormat="1" ht="24" customHeight="1">
      <c r="A3739" s="381">
        <v>89516</v>
      </c>
      <c r="B3739" s="382" t="s">
        <v>5578</v>
      </c>
      <c r="C3739" s="383" t="s">
        <v>297</v>
      </c>
      <c r="D3739" s="384">
        <v>8.23</v>
      </c>
      <c r="E3739" s="383" t="s">
        <v>413</v>
      </c>
    </row>
    <row r="3740" spans="1:5" s="11" customFormat="1" ht="24" customHeight="1">
      <c r="A3740" s="381">
        <v>89517</v>
      </c>
      <c r="B3740" s="382" t="s">
        <v>5579</v>
      </c>
      <c r="C3740" s="383" t="s">
        <v>297</v>
      </c>
      <c r="D3740" s="384">
        <v>82.3</v>
      </c>
      <c r="E3740" s="383" t="s">
        <v>413</v>
      </c>
    </row>
    <row r="3741" spans="1:5" s="11" customFormat="1" ht="24" customHeight="1">
      <c r="A3741" s="381">
        <v>89518</v>
      </c>
      <c r="B3741" s="382" t="s">
        <v>5580</v>
      </c>
      <c r="C3741" s="383" t="s">
        <v>297</v>
      </c>
      <c r="D3741" s="384">
        <v>18.329999999999998</v>
      </c>
      <c r="E3741" s="383" t="s">
        <v>413</v>
      </c>
    </row>
    <row r="3742" spans="1:5" s="11" customFormat="1" ht="24" customHeight="1">
      <c r="A3742" s="381">
        <v>89519</v>
      </c>
      <c r="B3742" s="382" t="s">
        <v>5581</v>
      </c>
      <c r="C3742" s="383" t="s">
        <v>297</v>
      </c>
      <c r="D3742" s="384">
        <v>53.19</v>
      </c>
      <c r="E3742" s="383" t="s">
        <v>413</v>
      </c>
    </row>
    <row r="3743" spans="1:5" s="11" customFormat="1" ht="24" customHeight="1">
      <c r="A3743" s="381">
        <v>89520</v>
      </c>
      <c r="B3743" s="382" t="s">
        <v>5582</v>
      </c>
      <c r="C3743" s="383" t="s">
        <v>297</v>
      </c>
      <c r="D3743" s="384">
        <v>16.39</v>
      </c>
      <c r="E3743" s="383" t="s">
        <v>413</v>
      </c>
    </row>
    <row r="3744" spans="1:5" s="11" customFormat="1" ht="24" customHeight="1">
      <c r="A3744" s="381">
        <v>89521</v>
      </c>
      <c r="B3744" s="382" t="s">
        <v>5583</v>
      </c>
      <c r="C3744" s="383" t="s">
        <v>297</v>
      </c>
      <c r="D3744" s="384">
        <v>158.37</v>
      </c>
      <c r="E3744" s="383" t="s">
        <v>413</v>
      </c>
    </row>
    <row r="3745" spans="1:5" s="11" customFormat="1" ht="24" customHeight="1">
      <c r="A3745" s="381">
        <v>89522</v>
      </c>
      <c r="B3745" s="382" t="s">
        <v>5584</v>
      </c>
      <c r="C3745" s="383" t="s">
        <v>297</v>
      </c>
      <c r="D3745" s="384">
        <v>33.51</v>
      </c>
      <c r="E3745" s="383" t="s">
        <v>413</v>
      </c>
    </row>
    <row r="3746" spans="1:5" s="11" customFormat="1" ht="24" customHeight="1">
      <c r="A3746" s="381">
        <v>89523</v>
      </c>
      <c r="B3746" s="382" t="s">
        <v>5585</v>
      </c>
      <c r="C3746" s="383" t="s">
        <v>297</v>
      </c>
      <c r="D3746" s="384">
        <v>117.54</v>
      </c>
      <c r="E3746" s="383" t="s">
        <v>413</v>
      </c>
    </row>
    <row r="3747" spans="1:5" s="11" customFormat="1" ht="24" customHeight="1">
      <c r="A3747" s="381">
        <v>89524</v>
      </c>
      <c r="B3747" s="382" t="s">
        <v>5586</v>
      </c>
      <c r="C3747" s="383" t="s">
        <v>297</v>
      </c>
      <c r="D3747" s="384">
        <v>29.81</v>
      </c>
      <c r="E3747" s="383" t="s">
        <v>413</v>
      </c>
    </row>
    <row r="3748" spans="1:5" s="11" customFormat="1" ht="24" customHeight="1">
      <c r="A3748" s="381">
        <v>89525</v>
      </c>
      <c r="B3748" s="382" t="s">
        <v>5587</v>
      </c>
      <c r="C3748" s="383" t="s">
        <v>297</v>
      </c>
      <c r="D3748" s="384">
        <v>115.47</v>
      </c>
      <c r="E3748" s="383" t="s">
        <v>413</v>
      </c>
    </row>
    <row r="3749" spans="1:5" s="11" customFormat="1" ht="24" customHeight="1">
      <c r="A3749" s="381">
        <v>89526</v>
      </c>
      <c r="B3749" s="382" t="s">
        <v>5588</v>
      </c>
      <c r="C3749" s="383" t="s">
        <v>297</v>
      </c>
      <c r="D3749" s="384">
        <v>43.31</v>
      </c>
      <c r="E3749" s="383" t="s">
        <v>413</v>
      </c>
    </row>
    <row r="3750" spans="1:5" s="11" customFormat="1" ht="24" customHeight="1">
      <c r="A3750" s="381">
        <v>89527</v>
      </c>
      <c r="B3750" s="382" t="s">
        <v>5589</v>
      </c>
      <c r="C3750" s="383" t="s">
        <v>297</v>
      </c>
      <c r="D3750" s="384">
        <v>86.84</v>
      </c>
      <c r="E3750" s="383" t="s">
        <v>413</v>
      </c>
    </row>
    <row r="3751" spans="1:5" s="11" customFormat="1" ht="24" customHeight="1">
      <c r="A3751" s="381">
        <v>89528</v>
      </c>
      <c r="B3751" s="382" t="s">
        <v>5590</v>
      </c>
      <c r="C3751" s="383" t="s">
        <v>297</v>
      </c>
      <c r="D3751" s="384">
        <v>3.52</v>
      </c>
      <c r="E3751" s="383" t="s">
        <v>413</v>
      </c>
    </row>
    <row r="3752" spans="1:5" s="11" customFormat="1" ht="24" customHeight="1">
      <c r="A3752" s="381">
        <v>89529</v>
      </c>
      <c r="B3752" s="382" t="s">
        <v>5591</v>
      </c>
      <c r="C3752" s="383" t="s">
        <v>297</v>
      </c>
      <c r="D3752" s="384">
        <v>57.29</v>
      </c>
      <c r="E3752" s="383" t="s">
        <v>413</v>
      </c>
    </row>
    <row r="3753" spans="1:5" s="11" customFormat="1" ht="24" customHeight="1">
      <c r="A3753" s="381">
        <v>89530</v>
      </c>
      <c r="B3753" s="382" t="s">
        <v>5592</v>
      </c>
      <c r="C3753" s="383" t="s">
        <v>297</v>
      </c>
      <c r="D3753" s="384">
        <v>16.21</v>
      </c>
      <c r="E3753" s="383" t="s">
        <v>413</v>
      </c>
    </row>
    <row r="3754" spans="1:5" s="11" customFormat="1" ht="24" customHeight="1">
      <c r="A3754" s="381">
        <v>89531</v>
      </c>
      <c r="B3754" s="382" t="s">
        <v>5593</v>
      </c>
      <c r="C3754" s="383" t="s">
        <v>297</v>
      </c>
      <c r="D3754" s="384">
        <v>41.1</v>
      </c>
      <c r="E3754" s="383" t="s">
        <v>413</v>
      </c>
    </row>
    <row r="3755" spans="1:5" s="11" customFormat="1" ht="24" customHeight="1">
      <c r="A3755" s="381">
        <v>89532</v>
      </c>
      <c r="B3755" s="382" t="s">
        <v>5594</v>
      </c>
      <c r="C3755" s="383" t="s">
        <v>297</v>
      </c>
      <c r="D3755" s="384">
        <v>7.73</v>
      </c>
      <c r="E3755" s="383" t="s">
        <v>413</v>
      </c>
    </row>
    <row r="3756" spans="1:5" s="11" customFormat="1" ht="24" customHeight="1">
      <c r="A3756" s="381">
        <v>89535</v>
      </c>
      <c r="B3756" s="382" t="s">
        <v>5595</v>
      </c>
      <c r="C3756" s="383" t="s">
        <v>297</v>
      </c>
      <c r="D3756" s="384">
        <v>64.239999999999995</v>
      </c>
      <c r="E3756" s="383" t="s">
        <v>413</v>
      </c>
    </row>
    <row r="3757" spans="1:5" s="11" customFormat="1" ht="24" customHeight="1">
      <c r="A3757" s="381">
        <v>89536</v>
      </c>
      <c r="B3757" s="382" t="s">
        <v>5596</v>
      </c>
      <c r="C3757" s="383" t="s">
        <v>297</v>
      </c>
      <c r="D3757" s="384">
        <v>14.45</v>
      </c>
      <c r="E3757" s="383" t="s">
        <v>413</v>
      </c>
    </row>
    <row r="3758" spans="1:5" s="11" customFormat="1" ht="24" customHeight="1">
      <c r="A3758" s="381">
        <v>89539</v>
      </c>
      <c r="B3758" s="382" t="s">
        <v>5597</v>
      </c>
      <c r="C3758" s="383" t="s">
        <v>297</v>
      </c>
      <c r="D3758" s="384">
        <v>43.6</v>
      </c>
      <c r="E3758" s="383" t="s">
        <v>413</v>
      </c>
    </row>
    <row r="3759" spans="1:5" s="11" customFormat="1" ht="24" customHeight="1">
      <c r="A3759" s="381">
        <v>89540</v>
      </c>
      <c r="B3759" s="382" t="s">
        <v>5598</v>
      </c>
      <c r="C3759" s="383" t="s">
        <v>297</v>
      </c>
      <c r="D3759" s="384">
        <v>11.75</v>
      </c>
      <c r="E3759" s="383" t="s">
        <v>413</v>
      </c>
    </row>
    <row r="3760" spans="1:5" s="11" customFormat="1" ht="24" customHeight="1">
      <c r="A3760" s="381">
        <v>89541</v>
      </c>
      <c r="B3760" s="382" t="s">
        <v>5599</v>
      </c>
      <c r="C3760" s="383" t="s">
        <v>297</v>
      </c>
      <c r="D3760" s="384">
        <v>5.71</v>
      </c>
      <c r="E3760" s="383" t="s">
        <v>413</v>
      </c>
    </row>
    <row r="3761" spans="1:5" s="11" customFormat="1" ht="24" customHeight="1">
      <c r="A3761" s="381">
        <v>89542</v>
      </c>
      <c r="B3761" s="382" t="s">
        <v>5600</v>
      </c>
      <c r="C3761" s="383" t="s">
        <v>297</v>
      </c>
      <c r="D3761" s="384">
        <v>36</v>
      </c>
      <c r="E3761" s="383" t="s">
        <v>413</v>
      </c>
    </row>
    <row r="3762" spans="1:5" s="11" customFormat="1" ht="24" customHeight="1">
      <c r="A3762" s="381">
        <v>89544</v>
      </c>
      <c r="B3762" s="382" t="s">
        <v>5601</v>
      </c>
      <c r="C3762" s="383" t="s">
        <v>297</v>
      </c>
      <c r="D3762" s="384">
        <v>8.6199999999999992</v>
      </c>
      <c r="E3762" s="383" t="s">
        <v>413</v>
      </c>
    </row>
    <row r="3763" spans="1:5" s="11" customFormat="1" ht="24" customHeight="1">
      <c r="A3763" s="381">
        <v>89545</v>
      </c>
      <c r="B3763" s="382" t="s">
        <v>5602</v>
      </c>
      <c r="C3763" s="383" t="s">
        <v>297</v>
      </c>
      <c r="D3763" s="384">
        <v>15.14</v>
      </c>
      <c r="E3763" s="383" t="s">
        <v>413</v>
      </c>
    </row>
    <row r="3764" spans="1:5" s="11" customFormat="1" ht="24" customHeight="1">
      <c r="A3764" s="381">
        <v>89546</v>
      </c>
      <c r="B3764" s="382" t="s">
        <v>5603</v>
      </c>
      <c r="C3764" s="383" t="s">
        <v>297</v>
      </c>
      <c r="D3764" s="384">
        <v>12.68</v>
      </c>
      <c r="E3764" s="383" t="s">
        <v>413</v>
      </c>
    </row>
    <row r="3765" spans="1:5" s="11" customFormat="1" ht="24" customHeight="1">
      <c r="A3765" s="381">
        <v>89547</v>
      </c>
      <c r="B3765" s="382" t="s">
        <v>5604</v>
      </c>
      <c r="C3765" s="383" t="s">
        <v>297</v>
      </c>
      <c r="D3765" s="384">
        <v>22.19</v>
      </c>
      <c r="E3765" s="383" t="s">
        <v>413</v>
      </c>
    </row>
    <row r="3766" spans="1:5" s="11" customFormat="1" ht="24" customHeight="1">
      <c r="A3766" s="381">
        <v>89548</v>
      </c>
      <c r="B3766" s="382" t="s">
        <v>5605</v>
      </c>
      <c r="C3766" s="383" t="s">
        <v>297</v>
      </c>
      <c r="D3766" s="384">
        <v>25.5</v>
      </c>
      <c r="E3766" s="383" t="s">
        <v>413</v>
      </c>
    </row>
    <row r="3767" spans="1:5" s="11" customFormat="1" ht="24" customHeight="1">
      <c r="A3767" s="381">
        <v>89549</v>
      </c>
      <c r="B3767" s="382" t="s">
        <v>5606</v>
      </c>
      <c r="C3767" s="383" t="s">
        <v>297</v>
      </c>
      <c r="D3767" s="384">
        <v>17.489999999999998</v>
      </c>
      <c r="E3767" s="383" t="s">
        <v>413</v>
      </c>
    </row>
    <row r="3768" spans="1:5" s="11" customFormat="1" ht="24" customHeight="1">
      <c r="A3768" s="381">
        <v>89550</v>
      </c>
      <c r="B3768" s="382" t="s">
        <v>5607</v>
      </c>
      <c r="C3768" s="383" t="s">
        <v>297</v>
      </c>
      <c r="D3768" s="384">
        <v>43.88</v>
      </c>
      <c r="E3768" s="383" t="s">
        <v>413</v>
      </c>
    </row>
    <row r="3769" spans="1:5" s="11" customFormat="1" ht="24" customHeight="1">
      <c r="A3769" s="381">
        <v>89551</v>
      </c>
      <c r="B3769" s="382" t="s">
        <v>5608</v>
      </c>
      <c r="C3769" s="383" t="s">
        <v>297</v>
      </c>
      <c r="D3769" s="384">
        <v>9.9700000000000006</v>
      </c>
      <c r="E3769" s="383" t="s">
        <v>413</v>
      </c>
    </row>
    <row r="3770" spans="1:5" s="11" customFormat="1" ht="24" customHeight="1">
      <c r="A3770" s="381">
        <v>89552</v>
      </c>
      <c r="B3770" s="382" t="s">
        <v>5609</v>
      </c>
      <c r="C3770" s="383" t="s">
        <v>297</v>
      </c>
      <c r="D3770" s="384">
        <v>22.79</v>
      </c>
      <c r="E3770" s="383" t="s">
        <v>413</v>
      </c>
    </row>
    <row r="3771" spans="1:5" s="11" customFormat="1" ht="24" customHeight="1">
      <c r="A3771" s="381">
        <v>89553</v>
      </c>
      <c r="B3771" s="382" t="s">
        <v>5610</v>
      </c>
      <c r="C3771" s="383" t="s">
        <v>297</v>
      </c>
      <c r="D3771" s="384">
        <v>5.23</v>
      </c>
      <c r="E3771" s="383" t="s">
        <v>413</v>
      </c>
    </row>
    <row r="3772" spans="1:5" s="11" customFormat="1" ht="24" customHeight="1">
      <c r="A3772" s="381">
        <v>89554</v>
      </c>
      <c r="B3772" s="382" t="s">
        <v>5611</v>
      </c>
      <c r="C3772" s="383" t="s">
        <v>297</v>
      </c>
      <c r="D3772" s="384">
        <v>32.19</v>
      </c>
      <c r="E3772" s="383" t="s">
        <v>413</v>
      </c>
    </row>
    <row r="3773" spans="1:5" s="11" customFormat="1" ht="24" customHeight="1">
      <c r="A3773" s="381">
        <v>89555</v>
      </c>
      <c r="B3773" s="382" t="s">
        <v>5612</v>
      </c>
      <c r="C3773" s="383" t="s">
        <v>297</v>
      </c>
      <c r="D3773" s="384">
        <v>28.01</v>
      </c>
      <c r="E3773" s="383" t="s">
        <v>413</v>
      </c>
    </row>
    <row r="3774" spans="1:5" s="11" customFormat="1" ht="24" customHeight="1">
      <c r="A3774" s="381">
        <v>89556</v>
      </c>
      <c r="B3774" s="382" t="s">
        <v>5613</v>
      </c>
      <c r="C3774" s="383" t="s">
        <v>297</v>
      </c>
      <c r="D3774" s="384">
        <v>46.33</v>
      </c>
      <c r="E3774" s="383" t="s">
        <v>413</v>
      </c>
    </row>
    <row r="3775" spans="1:5" s="11" customFormat="1" ht="24" customHeight="1">
      <c r="A3775" s="381">
        <v>89557</v>
      </c>
      <c r="B3775" s="382" t="s">
        <v>5614</v>
      </c>
      <c r="C3775" s="383" t="s">
        <v>297</v>
      </c>
      <c r="D3775" s="384">
        <v>36.229999999999997</v>
      </c>
      <c r="E3775" s="383" t="s">
        <v>413</v>
      </c>
    </row>
    <row r="3776" spans="1:5" s="11" customFormat="1" ht="24" customHeight="1">
      <c r="A3776" s="381">
        <v>89558</v>
      </c>
      <c r="B3776" s="382" t="s">
        <v>5615</v>
      </c>
      <c r="C3776" s="383" t="s">
        <v>297</v>
      </c>
      <c r="D3776" s="384">
        <v>9.1300000000000008</v>
      </c>
      <c r="E3776" s="383" t="s">
        <v>413</v>
      </c>
    </row>
    <row r="3777" spans="1:5" s="11" customFormat="1" ht="24" customHeight="1">
      <c r="A3777" s="381">
        <v>89559</v>
      </c>
      <c r="B3777" s="382" t="s">
        <v>5616</v>
      </c>
      <c r="C3777" s="383" t="s">
        <v>297</v>
      </c>
      <c r="D3777" s="384">
        <v>76.37</v>
      </c>
      <c r="E3777" s="383" t="s">
        <v>413</v>
      </c>
    </row>
    <row r="3778" spans="1:5" s="11" customFormat="1" ht="24" customHeight="1">
      <c r="A3778" s="381">
        <v>89561</v>
      </c>
      <c r="B3778" s="382" t="s">
        <v>5617</v>
      </c>
      <c r="C3778" s="383" t="s">
        <v>297</v>
      </c>
      <c r="D3778" s="384">
        <v>12.21</v>
      </c>
      <c r="E3778" s="383" t="s">
        <v>413</v>
      </c>
    </row>
    <row r="3779" spans="1:5" s="11" customFormat="1" ht="24" customHeight="1">
      <c r="A3779" s="381">
        <v>89562</v>
      </c>
      <c r="B3779" s="382" t="s">
        <v>5618</v>
      </c>
      <c r="C3779" s="383" t="s">
        <v>297</v>
      </c>
      <c r="D3779" s="384">
        <v>9.49</v>
      </c>
      <c r="E3779" s="383" t="s">
        <v>413</v>
      </c>
    </row>
    <row r="3780" spans="1:5" s="11" customFormat="1" ht="24" customHeight="1">
      <c r="A3780" s="381">
        <v>89563</v>
      </c>
      <c r="B3780" s="382" t="s">
        <v>5619</v>
      </c>
      <c r="C3780" s="383" t="s">
        <v>297</v>
      </c>
      <c r="D3780" s="384">
        <v>26.05</v>
      </c>
      <c r="E3780" s="383" t="s">
        <v>413</v>
      </c>
    </row>
    <row r="3781" spans="1:5" s="11" customFormat="1" ht="24" customHeight="1">
      <c r="A3781" s="381">
        <v>89564</v>
      </c>
      <c r="B3781" s="382" t="s">
        <v>5620</v>
      </c>
      <c r="C3781" s="383" t="s">
        <v>297</v>
      </c>
      <c r="D3781" s="384">
        <v>19.38</v>
      </c>
      <c r="E3781" s="383" t="s">
        <v>413</v>
      </c>
    </row>
    <row r="3782" spans="1:5" s="11" customFormat="1" ht="24" customHeight="1">
      <c r="A3782" s="381">
        <v>89565</v>
      </c>
      <c r="B3782" s="382" t="s">
        <v>5621</v>
      </c>
      <c r="C3782" s="383" t="s">
        <v>297</v>
      </c>
      <c r="D3782" s="384">
        <v>58.34</v>
      </c>
      <c r="E3782" s="383" t="s">
        <v>413</v>
      </c>
    </row>
    <row r="3783" spans="1:5" s="11" customFormat="1" ht="24" customHeight="1">
      <c r="A3783" s="381">
        <v>89566</v>
      </c>
      <c r="B3783" s="382" t="s">
        <v>5622</v>
      </c>
      <c r="C3783" s="383" t="s">
        <v>297</v>
      </c>
      <c r="D3783" s="384">
        <v>50.35</v>
      </c>
      <c r="E3783" s="383" t="s">
        <v>413</v>
      </c>
    </row>
    <row r="3784" spans="1:5" s="11" customFormat="1" ht="24" customHeight="1">
      <c r="A3784" s="381">
        <v>89567</v>
      </c>
      <c r="B3784" s="382" t="s">
        <v>5623</v>
      </c>
      <c r="C3784" s="383" t="s">
        <v>297</v>
      </c>
      <c r="D3784" s="384">
        <v>87.86</v>
      </c>
      <c r="E3784" s="383" t="s">
        <v>413</v>
      </c>
    </row>
    <row r="3785" spans="1:5" s="11" customFormat="1" ht="24" customHeight="1">
      <c r="A3785" s="381">
        <v>89568</v>
      </c>
      <c r="B3785" s="382" t="s">
        <v>5624</v>
      </c>
      <c r="C3785" s="383" t="s">
        <v>297</v>
      </c>
      <c r="D3785" s="384">
        <v>42.18</v>
      </c>
      <c r="E3785" s="383" t="s">
        <v>413</v>
      </c>
    </row>
    <row r="3786" spans="1:5" s="11" customFormat="1" ht="24" customHeight="1">
      <c r="A3786" s="381">
        <v>89569</v>
      </c>
      <c r="B3786" s="382" t="s">
        <v>5625</v>
      </c>
      <c r="C3786" s="383" t="s">
        <v>297</v>
      </c>
      <c r="D3786" s="384">
        <v>85.17</v>
      </c>
      <c r="E3786" s="383" t="s">
        <v>413</v>
      </c>
    </row>
    <row r="3787" spans="1:5" s="11" customFormat="1" ht="36" customHeight="1">
      <c r="A3787" s="381">
        <v>89570</v>
      </c>
      <c r="B3787" s="382" t="s">
        <v>5626</v>
      </c>
      <c r="C3787" s="383" t="s">
        <v>297</v>
      </c>
      <c r="D3787" s="384">
        <v>13.05</v>
      </c>
      <c r="E3787" s="383" t="s">
        <v>413</v>
      </c>
    </row>
    <row r="3788" spans="1:5" s="11" customFormat="1" ht="24" customHeight="1">
      <c r="A3788" s="381">
        <v>89571</v>
      </c>
      <c r="B3788" s="382" t="s">
        <v>5627</v>
      </c>
      <c r="C3788" s="383" t="s">
        <v>297</v>
      </c>
      <c r="D3788" s="384">
        <v>88.03</v>
      </c>
      <c r="E3788" s="383" t="s">
        <v>413</v>
      </c>
    </row>
    <row r="3789" spans="1:5" s="11" customFormat="1" ht="36" customHeight="1">
      <c r="A3789" s="381">
        <v>89572</v>
      </c>
      <c r="B3789" s="382" t="s">
        <v>5628</v>
      </c>
      <c r="C3789" s="383" t="s">
        <v>297</v>
      </c>
      <c r="D3789" s="384">
        <v>8.14</v>
      </c>
      <c r="E3789" s="383" t="s">
        <v>413</v>
      </c>
    </row>
    <row r="3790" spans="1:5" s="11" customFormat="1" ht="24" customHeight="1">
      <c r="A3790" s="381">
        <v>89573</v>
      </c>
      <c r="B3790" s="382" t="s">
        <v>5629</v>
      </c>
      <c r="C3790" s="383" t="s">
        <v>297</v>
      </c>
      <c r="D3790" s="384">
        <v>75.680000000000007</v>
      </c>
      <c r="E3790" s="383" t="s">
        <v>413</v>
      </c>
    </row>
    <row r="3791" spans="1:5" s="11" customFormat="1" ht="24" customHeight="1">
      <c r="A3791" s="381">
        <v>89574</v>
      </c>
      <c r="B3791" s="382" t="s">
        <v>5630</v>
      </c>
      <c r="C3791" s="383" t="s">
        <v>297</v>
      </c>
      <c r="D3791" s="384">
        <v>152.55000000000001</v>
      </c>
      <c r="E3791" s="383" t="s">
        <v>413</v>
      </c>
    </row>
    <row r="3792" spans="1:5" s="11" customFormat="1" ht="24" customHeight="1">
      <c r="A3792" s="381">
        <v>89575</v>
      </c>
      <c r="B3792" s="382" t="s">
        <v>5631</v>
      </c>
      <c r="C3792" s="383" t="s">
        <v>297</v>
      </c>
      <c r="D3792" s="384">
        <v>11.3</v>
      </c>
      <c r="E3792" s="383" t="s">
        <v>413</v>
      </c>
    </row>
    <row r="3793" spans="1:5" s="11" customFormat="1" ht="24" customHeight="1">
      <c r="A3793" s="381">
        <v>89577</v>
      </c>
      <c r="B3793" s="382" t="s">
        <v>5632</v>
      </c>
      <c r="C3793" s="383" t="s">
        <v>297</v>
      </c>
      <c r="D3793" s="384">
        <v>42.44</v>
      </c>
      <c r="E3793" s="383" t="s">
        <v>413</v>
      </c>
    </row>
    <row r="3794" spans="1:5" s="11" customFormat="1" ht="24" customHeight="1">
      <c r="A3794" s="381">
        <v>89579</v>
      </c>
      <c r="B3794" s="382" t="s">
        <v>5633</v>
      </c>
      <c r="C3794" s="383" t="s">
        <v>297</v>
      </c>
      <c r="D3794" s="384">
        <v>10.33</v>
      </c>
      <c r="E3794" s="383" t="s">
        <v>413</v>
      </c>
    </row>
    <row r="3795" spans="1:5" s="11" customFormat="1" ht="24" customHeight="1">
      <c r="A3795" s="381">
        <v>89581</v>
      </c>
      <c r="B3795" s="382" t="s">
        <v>5634</v>
      </c>
      <c r="C3795" s="383" t="s">
        <v>297</v>
      </c>
      <c r="D3795" s="384">
        <v>36.1</v>
      </c>
      <c r="E3795" s="383" t="s">
        <v>413</v>
      </c>
    </row>
    <row r="3796" spans="1:5" s="11" customFormat="1" ht="24" customHeight="1">
      <c r="A3796" s="381">
        <v>89582</v>
      </c>
      <c r="B3796" s="382" t="s">
        <v>5635</v>
      </c>
      <c r="C3796" s="383" t="s">
        <v>297</v>
      </c>
      <c r="D3796" s="384">
        <v>32.4</v>
      </c>
      <c r="E3796" s="383" t="s">
        <v>413</v>
      </c>
    </row>
    <row r="3797" spans="1:5" s="11" customFormat="1" ht="36" customHeight="1">
      <c r="A3797" s="381">
        <v>89583</v>
      </c>
      <c r="B3797" s="382" t="s">
        <v>5636</v>
      </c>
      <c r="C3797" s="383" t="s">
        <v>297</v>
      </c>
      <c r="D3797" s="384">
        <v>45.9</v>
      </c>
      <c r="E3797" s="383" t="s">
        <v>413</v>
      </c>
    </row>
    <row r="3798" spans="1:5" s="11" customFormat="1" ht="24" customHeight="1">
      <c r="A3798" s="381">
        <v>89584</v>
      </c>
      <c r="B3798" s="382" t="s">
        <v>5637</v>
      </c>
      <c r="C3798" s="383" t="s">
        <v>297</v>
      </c>
      <c r="D3798" s="384">
        <v>54.8</v>
      </c>
      <c r="E3798" s="383" t="s">
        <v>413</v>
      </c>
    </row>
    <row r="3799" spans="1:5" s="11" customFormat="1" ht="24" customHeight="1">
      <c r="A3799" s="381">
        <v>89585</v>
      </c>
      <c r="B3799" s="382" t="s">
        <v>5638</v>
      </c>
      <c r="C3799" s="383" t="s">
        <v>297</v>
      </c>
      <c r="D3799" s="384">
        <v>45.79</v>
      </c>
      <c r="E3799" s="383" t="s">
        <v>413</v>
      </c>
    </row>
    <row r="3800" spans="1:5" s="11" customFormat="1" ht="36" customHeight="1">
      <c r="A3800" s="381">
        <v>89587</v>
      </c>
      <c r="B3800" s="382" t="s">
        <v>5639</v>
      </c>
      <c r="C3800" s="383" t="s">
        <v>297</v>
      </c>
      <c r="D3800" s="384">
        <v>68.930000000000007</v>
      </c>
      <c r="E3800" s="383" t="s">
        <v>413</v>
      </c>
    </row>
    <row r="3801" spans="1:5" s="11" customFormat="1" ht="24" customHeight="1">
      <c r="A3801" s="381">
        <v>89589</v>
      </c>
      <c r="B3801" s="382" t="s">
        <v>5640</v>
      </c>
      <c r="C3801" s="383" t="s">
        <v>297</v>
      </c>
      <c r="D3801" s="384">
        <v>48.29</v>
      </c>
      <c r="E3801" s="383" t="s">
        <v>413</v>
      </c>
    </row>
    <row r="3802" spans="1:5" s="11" customFormat="1" ht="24" customHeight="1">
      <c r="A3802" s="381">
        <v>89590</v>
      </c>
      <c r="B3802" s="382" t="s">
        <v>5641</v>
      </c>
      <c r="C3802" s="383" t="s">
        <v>297</v>
      </c>
      <c r="D3802" s="384">
        <v>164.23</v>
      </c>
      <c r="E3802" s="383" t="s">
        <v>413</v>
      </c>
    </row>
    <row r="3803" spans="1:5" s="11" customFormat="1" ht="24" customHeight="1">
      <c r="A3803" s="381">
        <v>89591</v>
      </c>
      <c r="B3803" s="382" t="s">
        <v>5642</v>
      </c>
      <c r="C3803" s="383" t="s">
        <v>297</v>
      </c>
      <c r="D3803" s="384">
        <v>138.35</v>
      </c>
      <c r="E3803" s="383" t="s">
        <v>413</v>
      </c>
    </row>
    <row r="3804" spans="1:5" s="11" customFormat="1" ht="36" customHeight="1">
      <c r="A3804" s="381">
        <v>89592</v>
      </c>
      <c r="B3804" s="382" t="s">
        <v>5643</v>
      </c>
      <c r="C3804" s="383" t="s">
        <v>297</v>
      </c>
      <c r="D3804" s="384">
        <v>213.6</v>
      </c>
      <c r="E3804" s="383" t="s">
        <v>413</v>
      </c>
    </row>
    <row r="3805" spans="1:5" s="11" customFormat="1" ht="24" customHeight="1">
      <c r="A3805" s="381">
        <v>89593</v>
      </c>
      <c r="B3805" s="382" t="s">
        <v>5644</v>
      </c>
      <c r="C3805" s="383" t="s">
        <v>297</v>
      </c>
      <c r="D3805" s="384">
        <v>37.22</v>
      </c>
      <c r="E3805" s="383" t="s">
        <v>413</v>
      </c>
    </row>
    <row r="3806" spans="1:5" s="11" customFormat="1" ht="24" customHeight="1">
      <c r="A3806" s="381">
        <v>89594</v>
      </c>
      <c r="B3806" s="382" t="s">
        <v>5645</v>
      </c>
      <c r="C3806" s="383" t="s">
        <v>297</v>
      </c>
      <c r="D3806" s="384">
        <v>46.61</v>
      </c>
      <c r="E3806" s="383" t="s">
        <v>413</v>
      </c>
    </row>
    <row r="3807" spans="1:5" s="11" customFormat="1" ht="36" customHeight="1">
      <c r="A3807" s="381">
        <v>89595</v>
      </c>
      <c r="B3807" s="382" t="s">
        <v>5646</v>
      </c>
      <c r="C3807" s="383" t="s">
        <v>297</v>
      </c>
      <c r="D3807" s="384">
        <v>15.06</v>
      </c>
      <c r="E3807" s="383" t="s">
        <v>413</v>
      </c>
    </row>
    <row r="3808" spans="1:5" s="11" customFormat="1" ht="36" customHeight="1">
      <c r="A3808" s="381">
        <v>89596</v>
      </c>
      <c r="B3808" s="382" t="s">
        <v>5647</v>
      </c>
      <c r="C3808" s="383" t="s">
        <v>297</v>
      </c>
      <c r="D3808" s="384">
        <v>10.15</v>
      </c>
      <c r="E3808" s="383" t="s">
        <v>413</v>
      </c>
    </row>
    <row r="3809" spans="1:5" s="11" customFormat="1" ht="24" customHeight="1">
      <c r="A3809" s="381">
        <v>89597</v>
      </c>
      <c r="B3809" s="382" t="s">
        <v>5648</v>
      </c>
      <c r="C3809" s="383" t="s">
        <v>297</v>
      </c>
      <c r="D3809" s="384">
        <v>22.53</v>
      </c>
      <c r="E3809" s="383" t="s">
        <v>413</v>
      </c>
    </row>
    <row r="3810" spans="1:5" s="11" customFormat="1" ht="24" customHeight="1">
      <c r="A3810" s="381">
        <v>89598</v>
      </c>
      <c r="B3810" s="382" t="s">
        <v>5649</v>
      </c>
      <c r="C3810" s="383" t="s">
        <v>297</v>
      </c>
      <c r="D3810" s="384">
        <v>64.709999999999994</v>
      </c>
      <c r="E3810" s="383" t="s">
        <v>413</v>
      </c>
    </row>
    <row r="3811" spans="1:5" s="11" customFormat="1" ht="24" customHeight="1">
      <c r="A3811" s="381">
        <v>89599</v>
      </c>
      <c r="B3811" s="382" t="s">
        <v>5650</v>
      </c>
      <c r="C3811" s="383" t="s">
        <v>297</v>
      </c>
      <c r="D3811" s="384">
        <v>23.93</v>
      </c>
      <c r="E3811" s="383" t="s">
        <v>413</v>
      </c>
    </row>
    <row r="3812" spans="1:5" s="11" customFormat="1" ht="24" customHeight="1">
      <c r="A3812" s="381">
        <v>89600</v>
      </c>
      <c r="B3812" s="382" t="s">
        <v>5651</v>
      </c>
      <c r="C3812" s="383" t="s">
        <v>297</v>
      </c>
      <c r="D3812" s="384">
        <v>27.23</v>
      </c>
      <c r="E3812" s="383" t="s">
        <v>413</v>
      </c>
    </row>
    <row r="3813" spans="1:5" s="11" customFormat="1" ht="24" customHeight="1">
      <c r="A3813" s="381">
        <v>89605</v>
      </c>
      <c r="B3813" s="382" t="s">
        <v>5652</v>
      </c>
      <c r="C3813" s="383" t="s">
        <v>297</v>
      </c>
      <c r="D3813" s="384">
        <v>21.27</v>
      </c>
      <c r="E3813" s="383" t="s">
        <v>413</v>
      </c>
    </row>
    <row r="3814" spans="1:5" s="11" customFormat="1" ht="24" customHeight="1">
      <c r="A3814" s="381">
        <v>89609</v>
      </c>
      <c r="B3814" s="382" t="s">
        <v>5653</v>
      </c>
      <c r="C3814" s="383" t="s">
        <v>297</v>
      </c>
      <c r="D3814" s="384">
        <v>110.87</v>
      </c>
      <c r="E3814" s="383" t="s">
        <v>413</v>
      </c>
    </row>
    <row r="3815" spans="1:5" s="11" customFormat="1" ht="24" customHeight="1">
      <c r="A3815" s="381">
        <v>89610</v>
      </c>
      <c r="B3815" s="382" t="s">
        <v>5654</v>
      </c>
      <c r="C3815" s="383" t="s">
        <v>297</v>
      </c>
      <c r="D3815" s="384">
        <v>21.91</v>
      </c>
      <c r="E3815" s="383" t="s">
        <v>413</v>
      </c>
    </row>
    <row r="3816" spans="1:5" s="11" customFormat="1" ht="24" customHeight="1">
      <c r="A3816" s="381">
        <v>89611</v>
      </c>
      <c r="B3816" s="382" t="s">
        <v>5655</v>
      </c>
      <c r="C3816" s="383" t="s">
        <v>297</v>
      </c>
      <c r="D3816" s="384">
        <v>36.76</v>
      </c>
      <c r="E3816" s="383" t="s">
        <v>413</v>
      </c>
    </row>
    <row r="3817" spans="1:5" s="11" customFormat="1" ht="24" customHeight="1">
      <c r="A3817" s="381">
        <v>89612</v>
      </c>
      <c r="B3817" s="382" t="s">
        <v>5656</v>
      </c>
      <c r="C3817" s="383" t="s">
        <v>297</v>
      </c>
      <c r="D3817" s="384">
        <v>219.51</v>
      </c>
      <c r="E3817" s="383" t="s">
        <v>413</v>
      </c>
    </row>
    <row r="3818" spans="1:5" s="11" customFormat="1" ht="36" customHeight="1">
      <c r="A3818" s="381">
        <v>89613</v>
      </c>
      <c r="B3818" s="382" t="s">
        <v>5657</v>
      </c>
      <c r="C3818" s="383" t="s">
        <v>297</v>
      </c>
      <c r="D3818" s="384">
        <v>31.04</v>
      </c>
      <c r="E3818" s="383" t="s">
        <v>413</v>
      </c>
    </row>
    <row r="3819" spans="1:5" s="11" customFormat="1" ht="24" customHeight="1">
      <c r="A3819" s="381">
        <v>89614</v>
      </c>
      <c r="B3819" s="382" t="s">
        <v>5658</v>
      </c>
      <c r="C3819" s="383" t="s">
        <v>297</v>
      </c>
      <c r="D3819" s="384">
        <v>74.58</v>
      </c>
      <c r="E3819" s="383" t="s">
        <v>413</v>
      </c>
    </row>
    <row r="3820" spans="1:5" s="11" customFormat="1" ht="24" customHeight="1">
      <c r="A3820" s="381">
        <v>89615</v>
      </c>
      <c r="B3820" s="382" t="s">
        <v>5659</v>
      </c>
      <c r="C3820" s="383" t="s">
        <v>297</v>
      </c>
      <c r="D3820" s="384">
        <v>334.5</v>
      </c>
      <c r="E3820" s="383" t="s">
        <v>413</v>
      </c>
    </row>
    <row r="3821" spans="1:5" s="11" customFormat="1" ht="24" customHeight="1">
      <c r="A3821" s="381">
        <v>89616</v>
      </c>
      <c r="B3821" s="382" t="s">
        <v>5660</v>
      </c>
      <c r="C3821" s="383" t="s">
        <v>297</v>
      </c>
      <c r="D3821" s="384">
        <v>48.09</v>
      </c>
      <c r="E3821" s="383" t="s">
        <v>413</v>
      </c>
    </row>
    <row r="3822" spans="1:5" s="11" customFormat="1" ht="24" customHeight="1">
      <c r="A3822" s="381">
        <v>89617</v>
      </c>
      <c r="B3822" s="382" t="s">
        <v>5661</v>
      </c>
      <c r="C3822" s="383" t="s">
        <v>297</v>
      </c>
      <c r="D3822" s="384">
        <v>6.12</v>
      </c>
      <c r="E3822" s="383" t="s">
        <v>413</v>
      </c>
    </row>
    <row r="3823" spans="1:5" s="11" customFormat="1" ht="24" customHeight="1">
      <c r="A3823" s="381">
        <v>89620</v>
      </c>
      <c r="B3823" s="382" t="s">
        <v>5662</v>
      </c>
      <c r="C3823" s="383" t="s">
        <v>297</v>
      </c>
      <c r="D3823" s="384">
        <v>11.19</v>
      </c>
      <c r="E3823" s="383" t="s">
        <v>413</v>
      </c>
    </row>
    <row r="3824" spans="1:5" s="11" customFormat="1" ht="24" customHeight="1">
      <c r="A3824" s="381">
        <v>89622</v>
      </c>
      <c r="B3824" s="382" t="s">
        <v>5663</v>
      </c>
      <c r="C3824" s="383" t="s">
        <v>297</v>
      </c>
      <c r="D3824" s="384">
        <v>13.3</v>
      </c>
      <c r="E3824" s="383" t="s">
        <v>413</v>
      </c>
    </row>
    <row r="3825" spans="1:5" s="11" customFormat="1" ht="24" customHeight="1">
      <c r="A3825" s="381">
        <v>89623</v>
      </c>
      <c r="B3825" s="382" t="s">
        <v>5664</v>
      </c>
      <c r="C3825" s="383" t="s">
        <v>297</v>
      </c>
      <c r="D3825" s="384">
        <v>19.09</v>
      </c>
      <c r="E3825" s="383" t="s">
        <v>413</v>
      </c>
    </row>
    <row r="3826" spans="1:5" s="11" customFormat="1" ht="24" customHeight="1">
      <c r="A3826" s="381">
        <v>89624</v>
      </c>
      <c r="B3826" s="382" t="s">
        <v>5665</v>
      </c>
      <c r="C3826" s="383" t="s">
        <v>297</v>
      </c>
      <c r="D3826" s="384">
        <v>19.82</v>
      </c>
      <c r="E3826" s="383" t="s">
        <v>413</v>
      </c>
    </row>
    <row r="3827" spans="1:5" s="11" customFormat="1" ht="24" customHeight="1">
      <c r="A3827" s="381">
        <v>89625</v>
      </c>
      <c r="B3827" s="382" t="s">
        <v>5666</v>
      </c>
      <c r="C3827" s="383" t="s">
        <v>297</v>
      </c>
      <c r="D3827" s="384">
        <v>22.67</v>
      </c>
      <c r="E3827" s="383" t="s">
        <v>413</v>
      </c>
    </row>
    <row r="3828" spans="1:5" s="11" customFormat="1" ht="24" customHeight="1">
      <c r="A3828" s="381">
        <v>89626</v>
      </c>
      <c r="B3828" s="382" t="s">
        <v>5667</v>
      </c>
      <c r="C3828" s="383" t="s">
        <v>297</v>
      </c>
      <c r="D3828" s="384">
        <v>32.07</v>
      </c>
      <c r="E3828" s="383" t="s">
        <v>413</v>
      </c>
    </row>
    <row r="3829" spans="1:5" s="11" customFormat="1" ht="24" customHeight="1">
      <c r="A3829" s="381">
        <v>89627</v>
      </c>
      <c r="B3829" s="382" t="s">
        <v>5668</v>
      </c>
      <c r="C3829" s="383" t="s">
        <v>297</v>
      </c>
      <c r="D3829" s="384">
        <v>18.78</v>
      </c>
      <c r="E3829" s="383" t="s">
        <v>413</v>
      </c>
    </row>
    <row r="3830" spans="1:5" s="11" customFormat="1" ht="24" customHeight="1">
      <c r="A3830" s="381">
        <v>89628</v>
      </c>
      <c r="B3830" s="382" t="s">
        <v>5669</v>
      </c>
      <c r="C3830" s="383" t="s">
        <v>297</v>
      </c>
      <c r="D3830" s="384">
        <v>51.79</v>
      </c>
      <c r="E3830" s="383" t="s">
        <v>413</v>
      </c>
    </row>
    <row r="3831" spans="1:5" s="11" customFormat="1" ht="24" customHeight="1">
      <c r="A3831" s="381">
        <v>89629</v>
      </c>
      <c r="B3831" s="382" t="s">
        <v>5670</v>
      </c>
      <c r="C3831" s="383" t="s">
        <v>297</v>
      </c>
      <c r="D3831" s="384">
        <v>96.19</v>
      </c>
      <c r="E3831" s="383" t="s">
        <v>413</v>
      </c>
    </row>
    <row r="3832" spans="1:5" s="11" customFormat="1" ht="24" customHeight="1">
      <c r="A3832" s="381">
        <v>89630</v>
      </c>
      <c r="B3832" s="382" t="s">
        <v>5671</v>
      </c>
      <c r="C3832" s="383" t="s">
        <v>297</v>
      </c>
      <c r="D3832" s="384">
        <v>78.930000000000007</v>
      </c>
      <c r="E3832" s="383" t="s">
        <v>413</v>
      </c>
    </row>
    <row r="3833" spans="1:5" s="11" customFormat="1" ht="24" customHeight="1">
      <c r="A3833" s="381">
        <v>89631</v>
      </c>
      <c r="B3833" s="382" t="s">
        <v>5672</v>
      </c>
      <c r="C3833" s="383" t="s">
        <v>297</v>
      </c>
      <c r="D3833" s="384">
        <v>150.84</v>
      </c>
      <c r="E3833" s="383" t="s">
        <v>413</v>
      </c>
    </row>
    <row r="3834" spans="1:5" s="11" customFormat="1" ht="24" customHeight="1">
      <c r="A3834" s="381">
        <v>89632</v>
      </c>
      <c r="B3834" s="382" t="s">
        <v>5673</v>
      </c>
      <c r="C3834" s="383" t="s">
        <v>297</v>
      </c>
      <c r="D3834" s="384">
        <v>118.39</v>
      </c>
      <c r="E3834" s="383" t="s">
        <v>413</v>
      </c>
    </row>
    <row r="3835" spans="1:5" s="11" customFormat="1" ht="24" customHeight="1">
      <c r="A3835" s="381">
        <v>89637</v>
      </c>
      <c r="B3835" s="382" t="s">
        <v>5674</v>
      </c>
      <c r="C3835" s="383" t="s">
        <v>297</v>
      </c>
      <c r="D3835" s="384">
        <v>7.65</v>
      </c>
      <c r="E3835" s="383" t="s">
        <v>413</v>
      </c>
    </row>
    <row r="3836" spans="1:5" s="11" customFormat="1" ht="24" customHeight="1">
      <c r="A3836" s="381">
        <v>89638</v>
      </c>
      <c r="B3836" s="382" t="s">
        <v>5675</v>
      </c>
      <c r="C3836" s="383" t="s">
        <v>297</v>
      </c>
      <c r="D3836" s="384">
        <v>8.4600000000000009</v>
      </c>
      <c r="E3836" s="383" t="s">
        <v>413</v>
      </c>
    </row>
    <row r="3837" spans="1:5" s="11" customFormat="1" ht="24" customHeight="1">
      <c r="A3837" s="381">
        <v>89639</v>
      </c>
      <c r="B3837" s="382" t="s">
        <v>5676</v>
      </c>
      <c r="C3837" s="383" t="s">
        <v>297</v>
      </c>
      <c r="D3837" s="384">
        <v>8.7799999999999994</v>
      </c>
      <c r="E3837" s="383" t="s">
        <v>413</v>
      </c>
    </row>
    <row r="3838" spans="1:5" s="11" customFormat="1" ht="24" customHeight="1">
      <c r="A3838" s="381">
        <v>89640</v>
      </c>
      <c r="B3838" s="382" t="s">
        <v>5677</v>
      </c>
      <c r="C3838" s="383" t="s">
        <v>297</v>
      </c>
      <c r="D3838" s="384">
        <v>13.64</v>
      </c>
      <c r="E3838" s="383" t="s">
        <v>413</v>
      </c>
    </row>
    <row r="3839" spans="1:5" s="11" customFormat="1" ht="24" customHeight="1">
      <c r="A3839" s="381">
        <v>89641</v>
      </c>
      <c r="B3839" s="382" t="s">
        <v>5678</v>
      </c>
      <c r="C3839" s="383" t="s">
        <v>297</v>
      </c>
      <c r="D3839" s="384">
        <v>10.84</v>
      </c>
      <c r="E3839" s="383" t="s">
        <v>413</v>
      </c>
    </row>
    <row r="3840" spans="1:5" s="11" customFormat="1" ht="24" customHeight="1">
      <c r="A3840" s="381">
        <v>89642</v>
      </c>
      <c r="B3840" s="382" t="s">
        <v>5679</v>
      </c>
      <c r="C3840" s="383" t="s">
        <v>297</v>
      </c>
      <c r="D3840" s="384">
        <v>12.41</v>
      </c>
      <c r="E3840" s="383" t="s">
        <v>413</v>
      </c>
    </row>
    <row r="3841" spans="1:5" s="11" customFormat="1" ht="24" customHeight="1">
      <c r="A3841" s="381">
        <v>89643</v>
      </c>
      <c r="B3841" s="382" t="s">
        <v>5680</v>
      </c>
      <c r="C3841" s="383" t="s">
        <v>297</v>
      </c>
      <c r="D3841" s="384">
        <v>12.93</v>
      </c>
      <c r="E3841" s="383" t="s">
        <v>413</v>
      </c>
    </row>
    <row r="3842" spans="1:5" s="11" customFormat="1" ht="24" customHeight="1">
      <c r="A3842" s="381">
        <v>89644</v>
      </c>
      <c r="B3842" s="382" t="s">
        <v>5681</v>
      </c>
      <c r="C3842" s="383" t="s">
        <v>297</v>
      </c>
      <c r="D3842" s="384">
        <v>19.48</v>
      </c>
      <c r="E3842" s="383" t="s">
        <v>413</v>
      </c>
    </row>
    <row r="3843" spans="1:5" s="11" customFormat="1" ht="24" customHeight="1">
      <c r="A3843" s="381">
        <v>89645</v>
      </c>
      <c r="B3843" s="382" t="s">
        <v>5682</v>
      </c>
      <c r="C3843" s="383" t="s">
        <v>297</v>
      </c>
      <c r="D3843" s="384">
        <v>23.95</v>
      </c>
      <c r="E3843" s="383" t="s">
        <v>413</v>
      </c>
    </row>
    <row r="3844" spans="1:5" s="11" customFormat="1" ht="24" customHeight="1">
      <c r="A3844" s="381">
        <v>89646</v>
      </c>
      <c r="B3844" s="382" t="s">
        <v>5683</v>
      </c>
      <c r="C3844" s="383" t="s">
        <v>297</v>
      </c>
      <c r="D3844" s="384">
        <v>16.86</v>
      </c>
      <c r="E3844" s="383" t="s">
        <v>413</v>
      </c>
    </row>
    <row r="3845" spans="1:5" s="11" customFormat="1" ht="24" customHeight="1">
      <c r="A3845" s="381">
        <v>89647</v>
      </c>
      <c r="B3845" s="382" t="s">
        <v>5684</v>
      </c>
      <c r="C3845" s="383" t="s">
        <v>297</v>
      </c>
      <c r="D3845" s="384">
        <v>16.489999999999998</v>
      </c>
      <c r="E3845" s="383" t="s">
        <v>413</v>
      </c>
    </row>
    <row r="3846" spans="1:5" s="11" customFormat="1" ht="24" customHeight="1">
      <c r="A3846" s="381">
        <v>89648</v>
      </c>
      <c r="B3846" s="382" t="s">
        <v>5685</v>
      </c>
      <c r="C3846" s="383" t="s">
        <v>297</v>
      </c>
      <c r="D3846" s="384">
        <v>18.170000000000002</v>
      </c>
      <c r="E3846" s="383" t="s">
        <v>413</v>
      </c>
    </row>
    <row r="3847" spans="1:5" s="11" customFormat="1" ht="24" customHeight="1">
      <c r="A3847" s="381">
        <v>89649</v>
      </c>
      <c r="B3847" s="382" t="s">
        <v>5686</v>
      </c>
      <c r="C3847" s="383" t="s">
        <v>297</v>
      </c>
      <c r="D3847" s="384">
        <v>24.76</v>
      </c>
      <c r="E3847" s="383" t="s">
        <v>413</v>
      </c>
    </row>
    <row r="3848" spans="1:5" s="11" customFormat="1" ht="24" customHeight="1">
      <c r="A3848" s="381">
        <v>89650</v>
      </c>
      <c r="B3848" s="382" t="s">
        <v>5687</v>
      </c>
      <c r="C3848" s="383" t="s">
        <v>297</v>
      </c>
      <c r="D3848" s="384">
        <v>24.76</v>
      </c>
      <c r="E3848" s="383" t="s">
        <v>413</v>
      </c>
    </row>
    <row r="3849" spans="1:5" s="11" customFormat="1" ht="24" customHeight="1">
      <c r="A3849" s="381">
        <v>89651</v>
      </c>
      <c r="B3849" s="382" t="s">
        <v>5688</v>
      </c>
      <c r="C3849" s="383" t="s">
        <v>297</v>
      </c>
      <c r="D3849" s="384">
        <v>5.42</v>
      </c>
      <c r="E3849" s="383" t="s">
        <v>413</v>
      </c>
    </row>
    <row r="3850" spans="1:5" s="11" customFormat="1" ht="24" customHeight="1">
      <c r="A3850" s="381">
        <v>89652</v>
      </c>
      <c r="B3850" s="382" t="s">
        <v>5689</v>
      </c>
      <c r="C3850" s="383" t="s">
        <v>297</v>
      </c>
      <c r="D3850" s="384">
        <v>9.01</v>
      </c>
      <c r="E3850" s="383" t="s">
        <v>413</v>
      </c>
    </row>
    <row r="3851" spans="1:5" s="11" customFormat="1" ht="24" customHeight="1">
      <c r="A3851" s="381">
        <v>89653</v>
      </c>
      <c r="B3851" s="382" t="s">
        <v>5690</v>
      </c>
      <c r="C3851" s="383" t="s">
        <v>297</v>
      </c>
      <c r="D3851" s="384">
        <v>14.53</v>
      </c>
      <c r="E3851" s="383" t="s">
        <v>413</v>
      </c>
    </row>
    <row r="3852" spans="1:5" s="11" customFormat="1" ht="24" customHeight="1">
      <c r="A3852" s="381">
        <v>89654</v>
      </c>
      <c r="B3852" s="382" t="s">
        <v>5691</v>
      </c>
      <c r="C3852" s="383" t="s">
        <v>297</v>
      </c>
      <c r="D3852" s="384">
        <v>14.16</v>
      </c>
      <c r="E3852" s="383" t="s">
        <v>413</v>
      </c>
    </row>
    <row r="3853" spans="1:5" s="11" customFormat="1" ht="24" customHeight="1">
      <c r="A3853" s="381">
        <v>89655</v>
      </c>
      <c r="B3853" s="382" t="s">
        <v>5692</v>
      </c>
      <c r="C3853" s="383" t="s">
        <v>297</v>
      </c>
      <c r="D3853" s="384">
        <v>20.91</v>
      </c>
      <c r="E3853" s="383" t="s">
        <v>413</v>
      </c>
    </row>
    <row r="3854" spans="1:5" s="11" customFormat="1" ht="24" customHeight="1">
      <c r="A3854" s="381">
        <v>89656</v>
      </c>
      <c r="B3854" s="382" t="s">
        <v>5693</v>
      </c>
      <c r="C3854" s="383" t="s">
        <v>297</v>
      </c>
      <c r="D3854" s="384">
        <v>9.58</v>
      </c>
      <c r="E3854" s="383" t="s">
        <v>413</v>
      </c>
    </row>
    <row r="3855" spans="1:5" s="11" customFormat="1" ht="24" customHeight="1">
      <c r="A3855" s="381">
        <v>89657</v>
      </c>
      <c r="B3855" s="382" t="s">
        <v>5694</v>
      </c>
      <c r="C3855" s="383" t="s">
        <v>297</v>
      </c>
      <c r="D3855" s="384">
        <v>9.76</v>
      </c>
      <c r="E3855" s="383" t="s">
        <v>413</v>
      </c>
    </row>
    <row r="3856" spans="1:5" s="11" customFormat="1" ht="24" customHeight="1">
      <c r="A3856" s="381">
        <v>89658</v>
      </c>
      <c r="B3856" s="382" t="s">
        <v>5695</v>
      </c>
      <c r="C3856" s="383" t="s">
        <v>297</v>
      </c>
      <c r="D3856" s="384">
        <v>7.55</v>
      </c>
      <c r="E3856" s="383" t="s">
        <v>413</v>
      </c>
    </row>
    <row r="3857" spans="1:5" s="11" customFormat="1" ht="24" customHeight="1">
      <c r="A3857" s="381">
        <v>89659</v>
      </c>
      <c r="B3857" s="382" t="s">
        <v>5696</v>
      </c>
      <c r="C3857" s="383" t="s">
        <v>297</v>
      </c>
      <c r="D3857" s="384">
        <v>13.04</v>
      </c>
      <c r="E3857" s="383" t="s">
        <v>413</v>
      </c>
    </row>
    <row r="3858" spans="1:5" s="11" customFormat="1" ht="24" customHeight="1">
      <c r="A3858" s="381">
        <v>89660</v>
      </c>
      <c r="B3858" s="382" t="s">
        <v>5697</v>
      </c>
      <c r="C3858" s="383" t="s">
        <v>297</v>
      </c>
      <c r="D3858" s="384">
        <v>7.21</v>
      </c>
      <c r="E3858" s="383" t="s">
        <v>413</v>
      </c>
    </row>
    <row r="3859" spans="1:5" s="11" customFormat="1" ht="24" customHeight="1">
      <c r="A3859" s="381">
        <v>89661</v>
      </c>
      <c r="B3859" s="382" t="s">
        <v>5698</v>
      </c>
      <c r="C3859" s="383" t="s">
        <v>297</v>
      </c>
      <c r="D3859" s="384">
        <v>17.22</v>
      </c>
      <c r="E3859" s="383" t="s">
        <v>413</v>
      </c>
    </row>
    <row r="3860" spans="1:5" s="11" customFormat="1" ht="24" customHeight="1">
      <c r="A3860" s="381">
        <v>89662</v>
      </c>
      <c r="B3860" s="382" t="s">
        <v>5699</v>
      </c>
      <c r="C3860" s="383" t="s">
        <v>297</v>
      </c>
      <c r="D3860" s="384">
        <v>25.48</v>
      </c>
      <c r="E3860" s="383" t="s">
        <v>413</v>
      </c>
    </row>
    <row r="3861" spans="1:5" s="11" customFormat="1" ht="24" customHeight="1">
      <c r="A3861" s="381">
        <v>89663</v>
      </c>
      <c r="B3861" s="382" t="s">
        <v>5700</v>
      </c>
      <c r="C3861" s="383" t="s">
        <v>297</v>
      </c>
      <c r="D3861" s="384">
        <v>11.18</v>
      </c>
      <c r="E3861" s="383" t="s">
        <v>413</v>
      </c>
    </row>
    <row r="3862" spans="1:5" s="11" customFormat="1" ht="24" customHeight="1">
      <c r="A3862" s="381">
        <v>89664</v>
      </c>
      <c r="B3862" s="382" t="s">
        <v>5701</v>
      </c>
      <c r="C3862" s="383" t="s">
        <v>297</v>
      </c>
      <c r="D3862" s="384">
        <v>13.04</v>
      </c>
      <c r="E3862" s="383" t="s">
        <v>413</v>
      </c>
    </row>
    <row r="3863" spans="1:5" s="11" customFormat="1" ht="24" customHeight="1">
      <c r="A3863" s="381">
        <v>89666</v>
      </c>
      <c r="B3863" s="382" t="s">
        <v>5702</v>
      </c>
      <c r="C3863" s="383" t="s">
        <v>297</v>
      </c>
      <c r="D3863" s="384">
        <v>5.57</v>
      </c>
      <c r="E3863" s="383" t="s">
        <v>413</v>
      </c>
    </row>
    <row r="3864" spans="1:5" s="11" customFormat="1" ht="24" customHeight="1">
      <c r="A3864" s="381">
        <v>89667</v>
      </c>
      <c r="B3864" s="382" t="s">
        <v>5703</v>
      </c>
      <c r="C3864" s="383" t="s">
        <v>297</v>
      </c>
      <c r="D3864" s="384">
        <v>45.61</v>
      </c>
      <c r="E3864" s="383" t="s">
        <v>413</v>
      </c>
    </row>
    <row r="3865" spans="1:5" s="11" customFormat="1" ht="24" customHeight="1">
      <c r="A3865" s="381">
        <v>89668</v>
      </c>
      <c r="B3865" s="382" t="s">
        <v>5704</v>
      </c>
      <c r="C3865" s="383" t="s">
        <v>297</v>
      </c>
      <c r="D3865" s="384">
        <v>24.76</v>
      </c>
      <c r="E3865" s="383" t="s">
        <v>413</v>
      </c>
    </row>
    <row r="3866" spans="1:5" s="11" customFormat="1" ht="24" customHeight="1">
      <c r="A3866" s="381">
        <v>89669</v>
      </c>
      <c r="B3866" s="382" t="s">
        <v>5705</v>
      </c>
      <c r="C3866" s="383" t="s">
        <v>297</v>
      </c>
      <c r="D3866" s="384">
        <v>35.340000000000003</v>
      </c>
      <c r="E3866" s="383" t="s">
        <v>413</v>
      </c>
    </row>
    <row r="3867" spans="1:5" s="11" customFormat="1" ht="24" customHeight="1">
      <c r="A3867" s="381">
        <v>89670</v>
      </c>
      <c r="B3867" s="382" t="s">
        <v>5706</v>
      </c>
      <c r="C3867" s="383" t="s">
        <v>297</v>
      </c>
      <c r="D3867" s="384">
        <v>11.17</v>
      </c>
      <c r="E3867" s="383" t="s">
        <v>413</v>
      </c>
    </row>
    <row r="3868" spans="1:5" s="11" customFormat="1" ht="24" customHeight="1">
      <c r="A3868" s="381">
        <v>89671</v>
      </c>
      <c r="B3868" s="382" t="s">
        <v>5707</v>
      </c>
      <c r="C3868" s="383" t="s">
        <v>297</v>
      </c>
      <c r="D3868" s="384">
        <v>49.46</v>
      </c>
      <c r="E3868" s="383" t="s">
        <v>413</v>
      </c>
    </row>
    <row r="3869" spans="1:5" s="11" customFormat="1" ht="24" customHeight="1">
      <c r="A3869" s="381">
        <v>89672</v>
      </c>
      <c r="B3869" s="382" t="s">
        <v>5708</v>
      </c>
      <c r="C3869" s="383" t="s">
        <v>297</v>
      </c>
      <c r="D3869" s="384">
        <v>17.46</v>
      </c>
      <c r="E3869" s="383" t="s">
        <v>413</v>
      </c>
    </row>
    <row r="3870" spans="1:5" s="11" customFormat="1" ht="36" customHeight="1">
      <c r="A3870" s="381">
        <v>89673</v>
      </c>
      <c r="B3870" s="382" t="s">
        <v>5709</v>
      </c>
      <c r="C3870" s="383" t="s">
        <v>297</v>
      </c>
      <c r="D3870" s="384">
        <v>38.65</v>
      </c>
      <c r="E3870" s="383" t="s">
        <v>413</v>
      </c>
    </row>
    <row r="3871" spans="1:5" s="11" customFormat="1" ht="24" customHeight="1">
      <c r="A3871" s="381">
        <v>89674</v>
      </c>
      <c r="B3871" s="382" t="s">
        <v>5710</v>
      </c>
      <c r="C3871" s="383" t="s">
        <v>297</v>
      </c>
      <c r="D3871" s="384">
        <v>25.48</v>
      </c>
      <c r="E3871" s="383" t="s">
        <v>413</v>
      </c>
    </row>
    <row r="3872" spans="1:5" s="11" customFormat="1" ht="24" customHeight="1">
      <c r="A3872" s="381">
        <v>89675</v>
      </c>
      <c r="B3872" s="382" t="s">
        <v>5711</v>
      </c>
      <c r="C3872" s="383" t="s">
        <v>297</v>
      </c>
      <c r="D3872" s="384">
        <v>75.91</v>
      </c>
      <c r="E3872" s="383" t="s">
        <v>413</v>
      </c>
    </row>
    <row r="3873" spans="1:5" s="11" customFormat="1" ht="24" customHeight="1">
      <c r="A3873" s="381">
        <v>89676</v>
      </c>
      <c r="B3873" s="382" t="s">
        <v>5712</v>
      </c>
      <c r="C3873" s="383" t="s">
        <v>297</v>
      </c>
      <c r="D3873" s="384">
        <v>38.020000000000003</v>
      </c>
      <c r="E3873" s="383" t="s">
        <v>413</v>
      </c>
    </row>
    <row r="3874" spans="1:5" s="11" customFormat="1" ht="24" customHeight="1">
      <c r="A3874" s="381">
        <v>89677</v>
      </c>
      <c r="B3874" s="382" t="s">
        <v>5713</v>
      </c>
      <c r="C3874" s="383" t="s">
        <v>297</v>
      </c>
      <c r="D3874" s="384">
        <v>80.180000000000007</v>
      </c>
      <c r="E3874" s="383" t="s">
        <v>413</v>
      </c>
    </row>
    <row r="3875" spans="1:5" s="11" customFormat="1" ht="24" customHeight="1">
      <c r="A3875" s="381">
        <v>89678</v>
      </c>
      <c r="B3875" s="382" t="s">
        <v>5714</v>
      </c>
      <c r="C3875" s="383" t="s">
        <v>297</v>
      </c>
      <c r="D3875" s="384">
        <v>7.72</v>
      </c>
      <c r="E3875" s="383" t="s">
        <v>413</v>
      </c>
    </row>
    <row r="3876" spans="1:5" s="11" customFormat="1" ht="24" customHeight="1">
      <c r="A3876" s="381">
        <v>89679</v>
      </c>
      <c r="B3876" s="382" t="s">
        <v>5715</v>
      </c>
      <c r="C3876" s="383" t="s">
        <v>297</v>
      </c>
      <c r="D3876" s="384">
        <v>136.68</v>
      </c>
      <c r="E3876" s="383" t="s">
        <v>413</v>
      </c>
    </row>
    <row r="3877" spans="1:5" s="11" customFormat="1" ht="24" customHeight="1">
      <c r="A3877" s="381">
        <v>89680</v>
      </c>
      <c r="B3877" s="382" t="s">
        <v>5716</v>
      </c>
      <c r="C3877" s="383" t="s">
        <v>297</v>
      </c>
      <c r="D3877" s="384">
        <v>17.329999999999998</v>
      </c>
      <c r="E3877" s="383" t="s">
        <v>413</v>
      </c>
    </row>
    <row r="3878" spans="1:5" s="11" customFormat="1" ht="36" customHeight="1">
      <c r="A3878" s="381">
        <v>89681</v>
      </c>
      <c r="B3878" s="382" t="s">
        <v>5717</v>
      </c>
      <c r="C3878" s="383" t="s">
        <v>297</v>
      </c>
      <c r="D3878" s="384">
        <v>86.44</v>
      </c>
      <c r="E3878" s="383" t="s">
        <v>413</v>
      </c>
    </row>
    <row r="3879" spans="1:5" s="11" customFormat="1" ht="24" customHeight="1">
      <c r="A3879" s="381">
        <v>89682</v>
      </c>
      <c r="B3879" s="382" t="s">
        <v>5718</v>
      </c>
      <c r="C3879" s="383" t="s">
        <v>297</v>
      </c>
      <c r="D3879" s="384">
        <v>26.73</v>
      </c>
      <c r="E3879" s="383" t="s">
        <v>413</v>
      </c>
    </row>
    <row r="3880" spans="1:5" s="11" customFormat="1" ht="36" customHeight="1">
      <c r="A3880" s="381">
        <v>89683</v>
      </c>
      <c r="B3880" s="382" t="s">
        <v>5719</v>
      </c>
      <c r="C3880" s="383" t="s">
        <v>297</v>
      </c>
      <c r="D3880" s="384">
        <v>320.17</v>
      </c>
      <c r="E3880" s="383" t="s">
        <v>413</v>
      </c>
    </row>
    <row r="3881" spans="1:5" s="11" customFormat="1" ht="24" customHeight="1">
      <c r="A3881" s="381">
        <v>89684</v>
      </c>
      <c r="B3881" s="382" t="s">
        <v>5720</v>
      </c>
      <c r="C3881" s="383" t="s">
        <v>297</v>
      </c>
      <c r="D3881" s="384">
        <v>36.81</v>
      </c>
      <c r="E3881" s="383" t="s">
        <v>413</v>
      </c>
    </row>
    <row r="3882" spans="1:5" s="11" customFormat="1" ht="24" customHeight="1">
      <c r="A3882" s="381">
        <v>89685</v>
      </c>
      <c r="B3882" s="382" t="s">
        <v>5721</v>
      </c>
      <c r="C3882" s="383" t="s">
        <v>297</v>
      </c>
      <c r="D3882" s="384">
        <v>61.8</v>
      </c>
      <c r="E3882" s="383" t="s">
        <v>413</v>
      </c>
    </row>
    <row r="3883" spans="1:5" s="11" customFormat="1" ht="24" customHeight="1">
      <c r="A3883" s="381">
        <v>89686</v>
      </c>
      <c r="B3883" s="382" t="s">
        <v>5722</v>
      </c>
      <c r="C3883" s="383" t="s">
        <v>297</v>
      </c>
      <c r="D3883" s="384">
        <v>136.38999999999999</v>
      </c>
      <c r="E3883" s="383" t="s">
        <v>413</v>
      </c>
    </row>
    <row r="3884" spans="1:5" s="11" customFormat="1" ht="24" customHeight="1">
      <c r="A3884" s="381">
        <v>89687</v>
      </c>
      <c r="B3884" s="382" t="s">
        <v>5723</v>
      </c>
      <c r="C3884" s="383" t="s">
        <v>297</v>
      </c>
      <c r="D3884" s="384">
        <v>53.81</v>
      </c>
      <c r="E3884" s="383" t="s">
        <v>413</v>
      </c>
    </row>
    <row r="3885" spans="1:5" s="11" customFormat="1" ht="24" customHeight="1">
      <c r="A3885" s="381">
        <v>89689</v>
      </c>
      <c r="B3885" s="382" t="s">
        <v>5724</v>
      </c>
      <c r="C3885" s="383" t="s">
        <v>297</v>
      </c>
      <c r="D3885" s="384">
        <v>28.05</v>
      </c>
      <c r="E3885" s="383" t="s">
        <v>413</v>
      </c>
    </row>
    <row r="3886" spans="1:5" s="11" customFormat="1" ht="36" customHeight="1">
      <c r="A3886" s="381">
        <v>89690</v>
      </c>
      <c r="B3886" s="382" t="s">
        <v>5725</v>
      </c>
      <c r="C3886" s="383" t="s">
        <v>297</v>
      </c>
      <c r="D3886" s="384">
        <v>94.11</v>
      </c>
      <c r="E3886" s="383" t="s">
        <v>413</v>
      </c>
    </row>
    <row r="3887" spans="1:5" s="11" customFormat="1" ht="24" customHeight="1">
      <c r="A3887" s="381">
        <v>89691</v>
      </c>
      <c r="B3887" s="382" t="s">
        <v>5726</v>
      </c>
      <c r="C3887" s="383" t="s">
        <v>297</v>
      </c>
      <c r="D3887" s="384">
        <v>9.9499999999999993</v>
      </c>
      <c r="E3887" s="383" t="s">
        <v>413</v>
      </c>
    </row>
    <row r="3888" spans="1:5" s="11" customFormat="1" ht="24" customHeight="1">
      <c r="A3888" s="381">
        <v>89692</v>
      </c>
      <c r="B3888" s="382" t="s">
        <v>5727</v>
      </c>
      <c r="C3888" s="383" t="s">
        <v>297</v>
      </c>
      <c r="D3888" s="384">
        <v>86.89</v>
      </c>
      <c r="E3888" s="383" t="s">
        <v>413</v>
      </c>
    </row>
    <row r="3889" spans="1:5" s="11" customFormat="1" ht="24" customHeight="1">
      <c r="A3889" s="381">
        <v>89693</v>
      </c>
      <c r="B3889" s="382" t="s">
        <v>5728</v>
      </c>
      <c r="C3889" s="383" t="s">
        <v>297</v>
      </c>
      <c r="D3889" s="384">
        <v>87.1</v>
      </c>
      <c r="E3889" s="383" t="s">
        <v>413</v>
      </c>
    </row>
    <row r="3890" spans="1:5" s="11" customFormat="1" ht="24" customHeight="1">
      <c r="A3890" s="381">
        <v>89694</v>
      </c>
      <c r="B3890" s="382" t="s">
        <v>5729</v>
      </c>
      <c r="C3890" s="383" t="s">
        <v>297</v>
      </c>
      <c r="D3890" s="384">
        <v>16.100000000000001</v>
      </c>
      <c r="E3890" s="383" t="s">
        <v>413</v>
      </c>
    </row>
    <row r="3891" spans="1:5" s="11" customFormat="1" ht="24" customHeight="1">
      <c r="A3891" s="381">
        <v>89695</v>
      </c>
      <c r="B3891" s="382" t="s">
        <v>5730</v>
      </c>
      <c r="C3891" s="383" t="s">
        <v>297</v>
      </c>
      <c r="D3891" s="384">
        <v>14.94</v>
      </c>
      <c r="E3891" s="383" t="s">
        <v>413</v>
      </c>
    </row>
    <row r="3892" spans="1:5" s="11" customFormat="1" ht="24" customHeight="1">
      <c r="A3892" s="381">
        <v>89696</v>
      </c>
      <c r="B3892" s="382" t="s">
        <v>5731</v>
      </c>
      <c r="C3892" s="383" t="s">
        <v>297</v>
      </c>
      <c r="D3892" s="384">
        <v>77.400000000000006</v>
      </c>
      <c r="E3892" s="383" t="s">
        <v>413</v>
      </c>
    </row>
    <row r="3893" spans="1:5" s="11" customFormat="1" ht="24" customHeight="1">
      <c r="A3893" s="381">
        <v>89697</v>
      </c>
      <c r="B3893" s="382" t="s">
        <v>5732</v>
      </c>
      <c r="C3893" s="383" t="s">
        <v>297</v>
      </c>
      <c r="D3893" s="384">
        <v>14.2</v>
      </c>
      <c r="E3893" s="383" t="s">
        <v>413</v>
      </c>
    </row>
    <row r="3894" spans="1:5" s="11" customFormat="1" ht="36" customHeight="1">
      <c r="A3894" s="381">
        <v>89698</v>
      </c>
      <c r="B3894" s="382" t="s">
        <v>5733</v>
      </c>
      <c r="C3894" s="383" t="s">
        <v>297</v>
      </c>
      <c r="D3894" s="384">
        <v>266.36</v>
      </c>
      <c r="E3894" s="383" t="s">
        <v>413</v>
      </c>
    </row>
    <row r="3895" spans="1:5" s="11" customFormat="1" ht="36" customHeight="1">
      <c r="A3895" s="381">
        <v>89699</v>
      </c>
      <c r="B3895" s="382" t="s">
        <v>5734</v>
      </c>
      <c r="C3895" s="383" t="s">
        <v>297</v>
      </c>
      <c r="D3895" s="384">
        <v>230.22</v>
      </c>
      <c r="E3895" s="383" t="s">
        <v>413</v>
      </c>
    </row>
    <row r="3896" spans="1:5" s="11" customFormat="1" ht="24" customHeight="1">
      <c r="A3896" s="381">
        <v>89700</v>
      </c>
      <c r="B3896" s="382" t="s">
        <v>5735</v>
      </c>
      <c r="C3896" s="383" t="s">
        <v>297</v>
      </c>
      <c r="D3896" s="384">
        <v>18.260000000000002</v>
      </c>
      <c r="E3896" s="383" t="s">
        <v>413</v>
      </c>
    </row>
    <row r="3897" spans="1:5" s="11" customFormat="1" ht="24" customHeight="1">
      <c r="A3897" s="381">
        <v>89701</v>
      </c>
      <c r="B3897" s="382" t="s">
        <v>5736</v>
      </c>
      <c r="C3897" s="383" t="s">
        <v>297</v>
      </c>
      <c r="D3897" s="384">
        <v>211.46</v>
      </c>
      <c r="E3897" s="383" t="s">
        <v>413</v>
      </c>
    </row>
    <row r="3898" spans="1:5" s="11" customFormat="1" ht="24" customHeight="1">
      <c r="A3898" s="381">
        <v>89702</v>
      </c>
      <c r="B3898" s="382" t="s">
        <v>5737</v>
      </c>
      <c r="C3898" s="383" t="s">
        <v>297</v>
      </c>
      <c r="D3898" s="384">
        <v>19.47</v>
      </c>
      <c r="E3898" s="383" t="s">
        <v>413</v>
      </c>
    </row>
    <row r="3899" spans="1:5" s="11" customFormat="1" ht="24" customHeight="1">
      <c r="A3899" s="381">
        <v>89703</v>
      </c>
      <c r="B3899" s="382" t="s">
        <v>5738</v>
      </c>
      <c r="C3899" s="383" t="s">
        <v>297</v>
      </c>
      <c r="D3899" s="384">
        <v>40.67</v>
      </c>
      <c r="E3899" s="383" t="s">
        <v>413</v>
      </c>
    </row>
    <row r="3900" spans="1:5" s="11" customFormat="1" ht="24" customHeight="1">
      <c r="A3900" s="381">
        <v>89704</v>
      </c>
      <c r="B3900" s="382" t="s">
        <v>5739</v>
      </c>
      <c r="C3900" s="383" t="s">
        <v>297</v>
      </c>
      <c r="D3900" s="384">
        <v>151.51</v>
      </c>
      <c r="E3900" s="383" t="s">
        <v>413</v>
      </c>
    </row>
    <row r="3901" spans="1:5" s="11" customFormat="1" ht="24" customHeight="1">
      <c r="A3901" s="381">
        <v>89705</v>
      </c>
      <c r="B3901" s="382" t="s">
        <v>5740</v>
      </c>
      <c r="C3901" s="383" t="s">
        <v>297</v>
      </c>
      <c r="D3901" s="384">
        <v>20.39</v>
      </c>
      <c r="E3901" s="383" t="s">
        <v>413</v>
      </c>
    </row>
    <row r="3902" spans="1:5" s="11" customFormat="1" ht="24" customHeight="1">
      <c r="A3902" s="381">
        <v>89706</v>
      </c>
      <c r="B3902" s="382" t="s">
        <v>5741</v>
      </c>
      <c r="C3902" s="383" t="s">
        <v>297</v>
      </c>
      <c r="D3902" s="384">
        <v>43.67</v>
      </c>
      <c r="E3902" s="383" t="s">
        <v>413</v>
      </c>
    </row>
    <row r="3903" spans="1:5" s="11" customFormat="1" ht="24" customHeight="1">
      <c r="A3903" s="381">
        <v>89718</v>
      </c>
      <c r="B3903" s="382" t="s">
        <v>5742</v>
      </c>
      <c r="C3903" s="383" t="s">
        <v>53</v>
      </c>
      <c r="D3903" s="384">
        <v>48.01</v>
      </c>
      <c r="E3903" s="383" t="s">
        <v>413</v>
      </c>
    </row>
    <row r="3904" spans="1:5" s="11" customFormat="1" ht="24" customHeight="1">
      <c r="A3904" s="381">
        <v>89719</v>
      </c>
      <c r="B3904" s="382" t="s">
        <v>5743</v>
      </c>
      <c r="C3904" s="383" t="s">
        <v>297</v>
      </c>
      <c r="D3904" s="384">
        <v>10.35</v>
      </c>
      <c r="E3904" s="383" t="s">
        <v>413</v>
      </c>
    </row>
    <row r="3905" spans="1:5" s="11" customFormat="1" ht="24" customHeight="1">
      <c r="A3905" s="381">
        <v>89720</v>
      </c>
      <c r="B3905" s="382" t="s">
        <v>5744</v>
      </c>
      <c r="C3905" s="383" t="s">
        <v>297</v>
      </c>
      <c r="D3905" s="384">
        <v>11.92</v>
      </c>
      <c r="E3905" s="383" t="s">
        <v>413</v>
      </c>
    </row>
    <row r="3906" spans="1:5" s="11" customFormat="1" ht="24" customHeight="1">
      <c r="A3906" s="381">
        <v>89721</v>
      </c>
      <c r="B3906" s="382" t="s">
        <v>5745</v>
      </c>
      <c r="C3906" s="383" t="s">
        <v>297</v>
      </c>
      <c r="D3906" s="384">
        <v>12.44</v>
      </c>
      <c r="E3906" s="383" t="s">
        <v>413</v>
      </c>
    </row>
    <row r="3907" spans="1:5" s="11" customFormat="1" ht="24" customHeight="1">
      <c r="A3907" s="381">
        <v>89723</v>
      </c>
      <c r="B3907" s="382" t="s">
        <v>5746</v>
      </c>
      <c r="C3907" s="383" t="s">
        <v>297</v>
      </c>
      <c r="D3907" s="384">
        <v>16.29</v>
      </c>
      <c r="E3907" s="383" t="s">
        <v>413</v>
      </c>
    </row>
    <row r="3908" spans="1:5" s="11" customFormat="1" ht="36" customHeight="1">
      <c r="A3908" s="381">
        <v>89724</v>
      </c>
      <c r="B3908" s="382" t="s">
        <v>5747</v>
      </c>
      <c r="C3908" s="383" t="s">
        <v>297</v>
      </c>
      <c r="D3908" s="384">
        <v>8.89</v>
      </c>
      <c r="E3908" s="383" t="s">
        <v>413</v>
      </c>
    </row>
    <row r="3909" spans="1:5" s="11" customFormat="1" ht="24" customHeight="1">
      <c r="A3909" s="381">
        <v>89725</v>
      </c>
      <c r="B3909" s="382" t="s">
        <v>5748</v>
      </c>
      <c r="C3909" s="383" t="s">
        <v>297</v>
      </c>
      <c r="D3909" s="384">
        <v>15.92</v>
      </c>
      <c r="E3909" s="383" t="s">
        <v>413</v>
      </c>
    </row>
    <row r="3910" spans="1:5" s="11" customFormat="1" ht="36" customHeight="1">
      <c r="A3910" s="381">
        <v>89726</v>
      </c>
      <c r="B3910" s="382" t="s">
        <v>5749</v>
      </c>
      <c r="C3910" s="383" t="s">
        <v>297</v>
      </c>
      <c r="D3910" s="384">
        <v>5.97</v>
      </c>
      <c r="E3910" s="383" t="s">
        <v>413</v>
      </c>
    </row>
    <row r="3911" spans="1:5" s="11" customFormat="1" ht="24" customHeight="1">
      <c r="A3911" s="381">
        <v>89727</v>
      </c>
      <c r="B3911" s="382" t="s">
        <v>5750</v>
      </c>
      <c r="C3911" s="383" t="s">
        <v>297</v>
      </c>
      <c r="D3911" s="384">
        <v>17.600000000000001</v>
      </c>
      <c r="E3911" s="383" t="s">
        <v>413</v>
      </c>
    </row>
    <row r="3912" spans="1:5" s="11" customFormat="1" ht="36" customHeight="1">
      <c r="A3912" s="381">
        <v>89728</v>
      </c>
      <c r="B3912" s="382" t="s">
        <v>5751</v>
      </c>
      <c r="C3912" s="383" t="s">
        <v>297</v>
      </c>
      <c r="D3912" s="384">
        <v>9.61</v>
      </c>
      <c r="E3912" s="383" t="s">
        <v>413</v>
      </c>
    </row>
    <row r="3913" spans="1:5" s="11" customFormat="1" ht="24" customHeight="1">
      <c r="A3913" s="381">
        <v>89729</v>
      </c>
      <c r="B3913" s="382" t="s">
        <v>5752</v>
      </c>
      <c r="C3913" s="383" t="s">
        <v>297</v>
      </c>
      <c r="D3913" s="384">
        <v>24.1</v>
      </c>
      <c r="E3913" s="383" t="s">
        <v>413</v>
      </c>
    </row>
    <row r="3914" spans="1:5" s="11" customFormat="1" ht="36" customHeight="1">
      <c r="A3914" s="381">
        <v>89730</v>
      </c>
      <c r="B3914" s="382" t="s">
        <v>5753</v>
      </c>
      <c r="C3914" s="383" t="s">
        <v>297</v>
      </c>
      <c r="D3914" s="384">
        <v>10.56</v>
      </c>
      <c r="E3914" s="383" t="s">
        <v>413</v>
      </c>
    </row>
    <row r="3915" spans="1:5" s="11" customFormat="1" ht="36" customHeight="1">
      <c r="A3915" s="381">
        <v>89731</v>
      </c>
      <c r="B3915" s="382" t="s">
        <v>5754</v>
      </c>
      <c r="C3915" s="383" t="s">
        <v>297</v>
      </c>
      <c r="D3915" s="384">
        <v>9.52</v>
      </c>
      <c r="E3915" s="383" t="s">
        <v>413</v>
      </c>
    </row>
    <row r="3916" spans="1:5" s="11" customFormat="1" ht="36" customHeight="1">
      <c r="A3916" s="381">
        <v>89732</v>
      </c>
      <c r="B3916" s="382" t="s">
        <v>5755</v>
      </c>
      <c r="C3916" s="383" t="s">
        <v>297</v>
      </c>
      <c r="D3916" s="384">
        <v>10.210000000000001</v>
      </c>
      <c r="E3916" s="383" t="s">
        <v>413</v>
      </c>
    </row>
    <row r="3917" spans="1:5" s="11" customFormat="1" ht="36" customHeight="1">
      <c r="A3917" s="381">
        <v>89733</v>
      </c>
      <c r="B3917" s="382" t="s">
        <v>5756</v>
      </c>
      <c r="C3917" s="383" t="s">
        <v>297</v>
      </c>
      <c r="D3917" s="384">
        <v>17.649999999999999</v>
      </c>
      <c r="E3917" s="383" t="s">
        <v>413</v>
      </c>
    </row>
    <row r="3918" spans="1:5" s="11" customFormat="1" ht="24" customHeight="1">
      <c r="A3918" s="381">
        <v>89734</v>
      </c>
      <c r="B3918" s="382" t="s">
        <v>5757</v>
      </c>
      <c r="C3918" s="383" t="s">
        <v>297</v>
      </c>
      <c r="D3918" s="384">
        <v>24.1</v>
      </c>
      <c r="E3918" s="383" t="s">
        <v>413</v>
      </c>
    </row>
    <row r="3919" spans="1:5" s="11" customFormat="1" ht="36" customHeight="1">
      <c r="A3919" s="381">
        <v>89735</v>
      </c>
      <c r="B3919" s="382" t="s">
        <v>5758</v>
      </c>
      <c r="C3919" s="383" t="s">
        <v>297</v>
      </c>
      <c r="D3919" s="384">
        <v>18.79</v>
      </c>
      <c r="E3919" s="383" t="s">
        <v>413</v>
      </c>
    </row>
    <row r="3920" spans="1:5" s="11" customFormat="1" ht="24" customHeight="1">
      <c r="A3920" s="381">
        <v>89736</v>
      </c>
      <c r="B3920" s="382" t="s">
        <v>5759</v>
      </c>
      <c r="C3920" s="383" t="s">
        <v>297</v>
      </c>
      <c r="D3920" s="384">
        <v>7.23</v>
      </c>
      <c r="E3920" s="383" t="s">
        <v>413</v>
      </c>
    </row>
    <row r="3921" spans="1:5" s="11" customFormat="1" ht="36" customHeight="1">
      <c r="A3921" s="381">
        <v>89737</v>
      </c>
      <c r="B3921" s="382" t="s">
        <v>5760</v>
      </c>
      <c r="C3921" s="383" t="s">
        <v>297</v>
      </c>
      <c r="D3921" s="384">
        <v>13.68</v>
      </c>
      <c r="E3921" s="383" t="s">
        <v>413</v>
      </c>
    </row>
    <row r="3922" spans="1:5" s="11" customFormat="1" ht="24" customHeight="1">
      <c r="A3922" s="381">
        <v>89738</v>
      </c>
      <c r="B3922" s="382" t="s">
        <v>5761</v>
      </c>
      <c r="C3922" s="383" t="s">
        <v>297</v>
      </c>
      <c r="D3922" s="384">
        <v>12.72</v>
      </c>
      <c r="E3922" s="383" t="s">
        <v>413</v>
      </c>
    </row>
    <row r="3923" spans="1:5" s="11" customFormat="1" ht="36" customHeight="1">
      <c r="A3923" s="381">
        <v>89739</v>
      </c>
      <c r="B3923" s="382" t="s">
        <v>5762</v>
      </c>
      <c r="C3923" s="383" t="s">
        <v>297</v>
      </c>
      <c r="D3923" s="384">
        <v>18.149999999999999</v>
      </c>
      <c r="E3923" s="383" t="s">
        <v>413</v>
      </c>
    </row>
    <row r="3924" spans="1:5" s="11" customFormat="1" ht="24" customHeight="1">
      <c r="A3924" s="381">
        <v>89740</v>
      </c>
      <c r="B3924" s="382" t="s">
        <v>5763</v>
      </c>
      <c r="C3924" s="383" t="s">
        <v>297</v>
      </c>
      <c r="D3924" s="384">
        <v>6.88</v>
      </c>
      <c r="E3924" s="383" t="s">
        <v>413</v>
      </c>
    </row>
    <row r="3925" spans="1:5" s="11" customFormat="1" ht="24" customHeight="1">
      <c r="A3925" s="381">
        <v>89741</v>
      </c>
      <c r="B3925" s="382" t="s">
        <v>5764</v>
      </c>
      <c r="C3925" s="383" t="s">
        <v>297</v>
      </c>
      <c r="D3925" s="384">
        <v>16.899999999999999</v>
      </c>
      <c r="E3925" s="383" t="s">
        <v>413</v>
      </c>
    </row>
    <row r="3926" spans="1:5" s="11" customFormat="1" ht="36" customHeight="1">
      <c r="A3926" s="381">
        <v>89742</v>
      </c>
      <c r="B3926" s="382" t="s">
        <v>5765</v>
      </c>
      <c r="C3926" s="383" t="s">
        <v>297</v>
      </c>
      <c r="D3926" s="384">
        <v>31.25</v>
      </c>
      <c r="E3926" s="383" t="s">
        <v>413</v>
      </c>
    </row>
    <row r="3927" spans="1:5" s="11" customFormat="1" ht="36" customHeight="1">
      <c r="A3927" s="381">
        <v>89743</v>
      </c>
      <c r="B3927" s="382" t="s">
        <v>5766</v>
      </c>
      <c r="C3927" s="383" t="s">
        <v>297</v>
      </c>
      <c r="D3927" s="384">
        <v>45.39</v>
      </c>
      <c r="E3927" s="383" t="s">
        <v>413</v>
      </c>
    </row>
    <row r="3928" spans="1:5" s="11" customFormat="1" ht="36" customHeight="1">
      <c r="A3928" s="381">
        <v>89744</v>
      </c>
      <c r="B3928" s="382" t="s">
        <v>5767</v>
      </c>
      <c r="C3928" s="383" t="s">
        <v>297</v>
      </c>
      <c r="D3928" s="384">
        <v>22.08</v>
      </c>
      <c r="E3928" s="383" t="s">
        <v>413</v>
      </c>
    </row>
    <row r="3929" spans="1:5" s="11" customFormat="1" ht="36" customHeight="1">
      <c r="A3929" s="381">
        <v>89746</v>
      </c>
      <c r="B3929" s="382" t="s">
        <v>5768</v>
      </c>
      <c r="C3929" s="383" t="s">
        <v>297</v>
      </c>
      <c r="D3929" s="384">
        <v>22.02</v>
      </c>
      <c r="E3929" s="383" t="s">
        <v>413</v>
      </c>
    </row>
    <row r="3930" spans="1:5" s="11" customFormat="1" ht="24" customHeight="1">
      <c r="A3930" s="381">
        <v>89747</v>
      </c>
      <c r="B3930" s="382" t="s">
        <v>5769</v>
      </c>
      <c r="C3930" s="383" t="s">
        <v>297</v>
      </c>
      <c r="D3930" s="384">
        <v>10.86</v>
      </c>
      <c r="E3930" s="383" t="s">
        <v>413</v>
      </c>
    </row>
    <row r="3931" spans="1:5" s="11" customFormat="1" ht="36" customHeight="1">
      <c r="A3931" s="381">
        <v>89748</v>
      </c>
      <c r="B3931" s="382" t="s">
        <v>5770</v>
      </c>
      <c r="C3931" s="383" t="s">
        <v>297</v>
      </c>
      <c r="D3931" s="384">
        <v>37.4</v>
      </c>
      <c r="E3931" s="383" t="s">
        <v>413</v>
      </c>
    </row>
    <row r="3932" spans="1:5" s="11" customFormat="1" ht="24" customHeight="1">
      <c r="A3932" s="381">
        <v>89749</v>
      </c>
      <c r="B3932" s="382" t="s">
        <v>5771</v>
      </c>
      <c r="C3932" s="383" t="s">
        <v>297</v>
      </c>
      <c r="D3932" s="384">
        <v>12.72</v>
      </c>
      <c r="E3932" s="383" t="s">
        <v>413</v>
      </c>
    </row>
    <row r="3933" spans="1:5" s="11" customFormat="1" ht="36" customHeight="1">
      <c r="A3933" s="381">
        <v>89750</v>
      </c>
      <c r="B3933" s="382" t="s">
        <v>5772</v>
      </c>
      <c r="C3933" s="383" t="s">
        <v>297</v>
      </c>
      <c r="D3933" s="384">
        <v>64.59</v>
      </c>
      <c r="E3933" s="383" t="s">
        <v>413</v>
      </c>
    </row>
    <row r="3934" spans="1:5" s="11" customFormat="1" ht="36" customHeight="1">
      <c r="A3934" s="381">
        <v>89752</v>
      </c>
      <c r="B3934" s="382" t="s">
        <v>5773</v>
      </c>
      <c r="C3934" s="383" t="s">
        <v>297</v>
      </c>
      <c r="D3934" s="384">
        <v>5.27</v>
      </c>
      <c r="E3934" s="383" t="s">
        <v>413</v>
      </c>
    </row>
    <row r="3935" spans="1:5" s="11" customFormat="1" ht="36" customHeight="1">
      <c r="A3935" s="381">
        <v>89753</v>
      </c>
      <c r="B3935" s="382" t="s">
        <v>5774</v>
      </c>
      <c r="C3935" s="383" t="s">
        <v>297</v>
      </c>
      <c r="D3935" s="384">
        <v>8.32</v>
      </c>
      <c r="E3935" s="383" t="s">
        <v>413</v>
      </c>
    </row>
    <row r="3936" spans="1:5" s="11" customFormat="1" ht="36" customHeight="1">
      <c r="A3936" s="381">
        <v>89754</v>
      </c>
      <c r="B3936" s="382" t="s">
        <v>5775</v>
      </c>
      <c r="C3936" s="383" t="s">
        <v>297</v>
      </c>
      <c r="D3936" s="384">
        <v>16.579999999999998</v>
      </c>
      <c r="E3936" s="383" t="s">
        <v>413</v>
      </c>
    </row>
    <row r="3937" spans="1:5" s="11" customFormat="1" ht="24" customHeight="1">
      <c r="A3937" s="381">
        <v>89755</v>
      </c>
      <c r="B3937" s="382" t="s">
        <v>5776</v>
      </c>
      <c r="C3937" s="383" t="s">
        <v>297</v>
      </c>
      <c r="D3937" s="384">
        <v>10.79</v>
      </c>
      <c r="E3937" s="383" t="s">
        <v>413</v>
      </c>
    </row>
    <row r="3938" spans="1:5" s="11" customFormat="1" ht="24" customHeight="1">
      <c r="A3938" s="381">
        <v>89756</v>
      </c>
      <c r="B3938" s="382" t="s">
        <v>5777</v>
      </c>
      <c r="C3938" s="383" t="s">
        <v>297</v>
      </c>
      <c r="D3938" s="384">
        <v>17.079999999999998</v>
      </c>
      <c r="E3938" s="383" t="s">
        <v>413</v>
      </c>
    </row>
    <row r="3939" spans="1:5" s="11" customFormat="1" ht="24" customHeight="1">
      <c r="A3939" s="381">
        <v>89757</v>
      </c>
      <c r="B3939" s="382" t="s">
        <v>5778</v>
      </c>
      <c r="C3939" s="383" t="s">
        <v>297</v>
      </c>
      <c r="D3939" s="384">
        <v>25.1</v>
      </c>
      <c r="E3939" s="383" t="s">
        <v>413</v>
      </c>
    </row>
    <row r="3940" spans="1:5" s="11" customFormat="1" ht="24" customHeight="1">
      <c r="A3940" s="381">
        <v>89758</v>
      </c>
      <c r="B3940" s="382" t="s">
        <v>5779</v>
      </c>
      <c r="C3940" s="383" t="s">
        <v>297</v>
      </c>
      <c r="D3940" s="384">
        <v>38.049999999999997</v>
      </c>
      <c r="E3940" s="383" t="s">
        <v>413</v>
      </c>
    </row>
    <row r="3941" spans="1:5" s="11" customFormat="1" ht="24" customHeight="1">
      <c r="A3941" s="381">
        <v>89759</v>
      </c>
      <c r="B3941" s="382" t="s">
        <v>5780</v>
      </c>
      <c r="C3941" s="383" t="s">
        <v>297</v>
      </c>
      <c r="D3941" s="384">
        <v>7.37</v>
      </c>
      <c r="E3941" s="383" t="s">
        <v>413</v>
      </c>
    </row>
    <row r="3942" spans="1:5" s="11" customFormat="1" ht="24" customHeight="1">
      <c r="A3942" s="381">
        <v>89760</v>
      </c>
      <c r="B3942" s="382" t="s">
        <v>5781</v>
      </c>
      <c r="C3942" s="383" t="s">
        <v>297</v>
      </c>
      <c r="D3942" s="384">
        <v>16.88</v>
      </c>
      <c r="E3942" s="383" t="s">
        <v>413</v>
      </c>
    </row>
    <row r="3943" spans="1:5" s="11" customFormat="1" ht="24" customHeight="1">
      <c r="A3943" s="381">
        <v>89761</v>
      </c>
      <c r="B3943" s="382" t="s">
        <v>5782</v>
      </c>
      <c r="C3943" s="383" t="s">
        <v>297</v>
      </c>
      <c r="D3943" s="384">
        <v>26.28</v>
      </c>
      <c r="E3943" s="383" t="s">
        <v>413</v>
      </c>
    </row>
    <row r="3944" spans="1:5" s="11" customFormat="1" ht="24" customHeight="1">
      <c r="A3944" s="381">
        <v>89762</v>
      </c>
      <c r="B3944" s="382" t="s">
        <v>5783</v>
      </c>
      <c r="C3944" s="383" t="s">
        <v>297</v>
      </c>
      <c r="D3944" s="384">
        <v>36.36</v>
      </c>
      <c r="E3944" s="383" t="s">
        <v>413</v>
      </c>
    </row>
    <row r="3945" spans="1:5" s="11" customFormat="1" ht="24" customHeight="1">
      <c r="A3945" s="381">
        <v>89763</v>
      </c>
      <c r="B3945" s="382" t="s">
        <v>5784</v>
      </c>
      <c r="C3945" s="383" t="s">
        <v>297</v>
      </c>
      <c r="D3945" s="384">
        <v>135.96</v>
      </c>
      <c r="E3945" s="383" t="s">
        <v>413</v>
      </c>
    </row>
    <row r="3946" spans="1:5" s="11" customFormat="1" ht="24" customHeight="1">
      <c r="A3946" s="381">
        <v>89764</v>
      </c>
      <c r="B3946" s="382" t="s">
        <v>5785</v>
      </c>
      <c r="C3946" s="383" t="s">
        <v>297</v>
      </c>
      <c r="D3946" s="384">
        <v>27.64</v>
      </c>
      <c r="E3946" s="383" t="s">
        <v>413</v>
      </c>
    </row>
    <row r="3947" spans="1:5" s="11" customFormat="1" ht="24" customHeight="1">
      <c r="A3947" s="381">
        <v>89765</v>
      </c>
      <c r="B3947" s="382" t="s">
        <v>5786</v>
      </c>
      <c r="C3947" s="383" t="s">
        <v>297</v>
      </c>
      <c r="D3947" s="384">
        <v>13.56</v>
      </c>
      <c r="E3947" s="383" t="s">
        <v>413</v>
      </c>
    </row>
    <row r="3948" spans="1:5" s="11" customFormat="1" ht="24" customHeight="1">
      <c r="A3948" s="381">
        <v>89767</v>
      </c>
      <c r="B3948" s="382" t="s">
        <v>5787</v>
      </c>
      <c r="C3948" s="383" t="s">
        <v>297</v>
      </c>
      <c r="D3948" s="384">
        <v>18.829999999999998</v>
      </c>
      <c r="E3948" s="383" t="s">
        <v>413</v>
      </c>
    </row>
    <row r="3949" spans="1:5" s="11" customFormat="1" ht="24" customHeight="1">
      <c r="A3949" s="381">
        <v>89768</v>
      </c>
      <c r="B3949" s="382" t="s">
        <v>5788</v>
      </c>
      <c r="C3949" s="383" t="s">
        <v>297</v>
      </c>
      <c r="D3949" s="384">
        <v>19.64</v>
      </c>
      <c r="E3949" s="383" t="s">
        <v>413</v>
      </c>
    </row>
    <row r="3950" spans="1:5" s="11" customFormat="1" ht="24" customHeight="1">
      <c r="A3950" s="381">
        <v>89769</v>
      </c>
      <c r="B3950" s="382" t="s">
        <v>5789</v>
      </c>
      <c r="C3950" s="383" t="s">
        <v>297</v>
      </c>
      <c r="D3950" s="384">
        <v>42.78</v>
      </c>
      <c r="E3950" s="383" t="s">
        <v>413</v>
      </c>
    </row>
    <row r="3951" spans="1:5" s="11" customFormat="1" ht="24" customHeight="1">
      <c r="A3951" s="381">
        <v>89772</v>
      </c>
      <c r="B3951" s="382" t="s">
        <v>5790</v>
      </c>
      <c r="C3951" s="383" t="s">
        <v>53</v>
      </c>
      <c r="D3951" s="384">
        <v>87.76</v>
      </c>
      <c r="E3951" s="383" t="s">
        <v>413</v>
      </c>
    </row>
    <row r="3952" spans="1:5" s="11" customFormat="1" ht="36" customHeight="1">
      <c r="A3952" s="381">
        <v>89774</v>
      </c>
      <c r="B3952" s="382" t="s">
        <v>5791</v>
      </c>
      <c r="C3952" s="383" t="s">
        <v>297</v>
      </c>
      <c r="D3952" s="384">
        <v>14.01</v>
      </c>
      <c r="E3952" s="383" t="s">
        <v>413</v>
      </c>
    </row>
    <row r="3953" spans="1:5" s="11" customFormat="1" ht="36" customHeight="1">
      <c r="A3953" s="381">
        <v>89776</v>
      </c>
      <c r="B3953" s="382" t="s">
        <v>5792</v>
      </c>
      <c r="C3953" s="383" t="s">
        <v>297</v>
      </c>
      <c r="D3953" s="384">
        <v>20.399999999999999</v>
      </c>
      <c r="E3953" s="383" t="s">
        <v>413</v>
      </c>
    </row>
    <row r="3954" spans="1:5" s="11" customFormat="1" ht="24" customHeight="1">
      <c r="A3954" s="381">
        <v>89777</v>
      </c>
      <c r="B3954" s="382" t="s">
        <v>5793</v>
      </c>
      <c r="C3954" s="383" t="s">
        <v>297</v>
      </c>
      <c r="D3954" s="384">
        <v>21.48</v>
      </c>
      <c r="E3954" s="383" t="s">
        <v>413</v>
      </c>
    </row>
    <row r="3955" spans="1:5" s="11" customFormat="1" ht="36" customHeight="1">
      <c r="A3955" s="381">
        <v>89778</v>
      </c>
      <c r="B3955" s="382" t="s">
        <v>5794</v>
      </c>
      <c r="C3955" s="383" t="s">
        <v>297</v>
      </c>
      <c r="D3955" s="384">
        <v>17.27</v>
      </c>
      <c r="E3955" s="383" t="s">
        <v>413</v>
      </c>
    </row>
    <row r="3956" spans="1:5" s="11" customFormat="1" ht="36" customHeight="1">
      <c r="A3956" s="381">
        <v>89779</v>
      </c>
      <c r="B3956" s="382" t="s">
        <v>5795</v>
      </c>
      <c r="C3956" s="383" t="s">
        <v>297</v>
      </c>
      <c r="D3956" s="384">
        <v>29.09</v>
      </c>
      <c r="E3956" s="383" t="s">
        <v>413</v>
      </c>
    </row>
    <row r="3957" spans="1:5" s="11" customFormat="1" ht="24" customHeight="1">
      <c r="A3957" s="381">
        <v>89780</v>
      </c>
      <c r="B3957" s="382" t="s">
        <v>5796</v>
      </c>
      <c r="C3957" s="383" t="s">
        <v>297</v>
      </c>
      <c r="D3957" s="384">
        <v>21.48</v>
      </c>
      <c r="E3957" s="383" t="s">
        <v>413</v>
      </c>
    </row>
    <row r="3958" spans="1:5" s="11" customFormat="1" ht="24" customHeight="1">
      <c r="A3958" s="381">
        <v>89781</v>
      </c>
      <c r="B3958" s="382" t="s">
        <v>5797</v>
      </c>
      <c r="C3958" s="383" t="s">
        <v>297</v>
      </c>
      <c r="D3958" s="384">
        <v>31.6</v>
      </c>
      <c r="E3958" s="383" t="s">
        <v>413</v>
      </c>
    </row>
    <row r="3959" spans="1:5" s="11" customFormat="1" ht="36" customHeight="1">
      <c r="A3959" s="381">
        <v>89782</v>
      </c>
      <c r="B3959" s="382" t="s">
        <v>5798</v>
      </c>
      <c r="C3959" s="383" t="s">
        <v>297</v>
      </c>
      <c r="D3959" s="384">
        <v>10.220000000000001</v>
      </c>
      <c r="E3959" s="383" t="s">
        <v>413</v>
      </c>
    </row>
    <row r="3960" spans="1:5" s="11" customFormat="1" ht="36" customHeight="1">
      <c r="A3960" s="381">
        <v>89783</v>
      </c>
      <c r="B3960" s="382" t="s">
        <v>5799</v>
      </c>
      <c r="C3960" s="383" t="s">
        <v>297</v>
      </c>
      <c r="D3960" s="384">
        <v>10.53</v>
      </c>
      <c r="E3960" s="383" t="s">
        <v>413</v>
      </c>
    </row>
    <row r="3961" spans="1:5" s="11" customFormat="1" ht="36" customHeight="1">
      <c r="A3961" s="381">
        <v>89784</v>
      </c>
      <c r="B3961" s="382" t="s">
        <v>5800</v>
      </c>
      <c r="C3961" s="383" t="s">
        <v>297</v>
      </c>
      <c r="D3961" s="384">
        <v>18.440000000000001</v>
      </c>
      <c r="E3961" s="383" t="s">
        <v>413</v>
      </c>
    </row>
    <row r="3962" spans="1:5" s="11" customFormat="1" ht="36" customHeight="1">
      <c r="A3962" s="381">
        <v>89785</v>
      </c>
      <c r="B3962" s="382" t="s">
        <v>5801</v>
      </c>
      <c r="C3962" s="383" t="s">
        <v>297</v>
      </c>
      <c r="D3962" s="384">
        <v>20.41</v>
      </c>
      <c r="E3962" s="383" t="s">
        <v>413</v>
      </c>
    </row>
    <row r="3963" spans="1:5" s="11" customFormat="1" ht="36" customHeight="1">
      <c r="A3963" s="381">
        <v>89786</v>
      </c>
      <c r="B3963" s="382" t="s">
        <v>5802</v>
      </c>
      <c r="C3963" s="383" t="s">
        <v>297</v>
      </c>
      <c r="D3963" s="384">
        <v>31.32</v>
      </c>
      <c r="E3963" s="383" t="s">
        <v>413</v>
      </c>
    </row>
    <row r="3964" spans="1:5" s="11" customFormat="1" ht="24" customHeight="1">
      <c r="A3964" s="381">
        <v>89787</v>
      </c>
      <c r="B3964" s="382" t="s">
        <v>5803</v>
      </c>
      <c r="C3964" s="383" t="s">
        <v>297</v>
      </c>
      <c r="D3964" s="384">
        <v>31.6</v>
      </c>
      <c r="E3964" s="383" t="s">
        <v>413</v>
      </c>
    </row>
    <row r="3965" spans="1:5" s="11" customFormat="1" ht="24" customHeight="1">
      <c r="A3965" s="381">
        <v>89788</v>
      </c>
      <c r="B3965" s="382" t="s">
        <v>5804</v>
      </c>
      <c r="C3965" s="383" t="s">
        <v>297</v>
      </c>
      <c r="D3965" s="384">
        <v>60.65</v>
      </c>
      <c r="E3965" s="383" t="s">
        <v>413</v>
      </c>
    </row>
    <row r="3966" spans="1:5" s="11" customFormat="1" ht="24" customHeight="1">
      <c r="A3966" s="381">
        <v>89789</v>
      </c>
      <c r="B3966" s="382" t="s">
        <v>5805</v>
      </c>
      <c r="C3966" s="383" t="s">
        <v>297</v>
      </c>
      <c r="D3966" s="384">
        <v>61.58</v>
      </c>
      <c r="E3966" s="383" t="s">
        <v>413</v>
      </c>
    </row>
    <row r="3967" spans="1:5" s="11" customFormat="1" ht="24" customHeight="1">
      <c r="A3967" s="381">
        <v>89790</v>
      </c>
      <c r="B3967" s="382" t="s">
        <v>5806</v>
      </c>
      <c r="C3967" s="383" t="s">
        <v>297</v>
      </c>
      <c r="D3967" s="384">
        <v>146.53</v>
      </c>
      <c r="E3967" s="383" t="s">
        <v>413</v>
      </c>
    </row>
    <row r="3968" spans="1:5" s="11" customFormat="1" ht="24" customHeight="1">
      <c r="A3968" s="381">
        <v>89791</v>
      </c>
      <c r="B3968" s="382" t="s">
        <v>5807</v>
      </c>
      <c r="C3968" s="383" t="s">
        <v>297</v>
      </c>
      <c r="D3968" s="384">
        <v>149.94</v>
      </c>
      <c r="E3968" s="383" t="s">
        <v>413</v>
      </c>
    </row>
    <row r="3969" spans="1:5" s="11" customFormat="1" ht="24" customHeight="1">
      <c r="A3969" s="381">
        <v>89792</v>
      </c>
      <c r="B3969" s="382" t="s">
        <v>5808</v>
      </c>
      <c r="C3969" s="383" t="s">
        <v>297</v>
      </c>
      <c r="D3969" s="384">
        <v>174.04</v>
      </c>
      <c r="E3969" s="383" t="s">
        <v>413</v>
      </c>
    </row>
    <row r="3970" spans="1:5" s="11" customFormat="1" ht="24" customHeight="1">
      <c r="A3970" s="381">
        <v>89793</v>
      </c>
      <c r="B3970" s="382" t="s">
        <v>5809</v>
      </c>
      <c r="C3970" s="383" t="s">
        <v>297</v>
      </c>
      <c r="D3970" s="384">
        <v>178.63</v>
      </c>
      <c r="E3970" s="383" t="s">
        <v>413</v>
      </c>
    </row>
    <row r="3971" spans="1:5" s="11" customFormat="1" ht="24" customHeight="1">
      <c r="A3971" s="381">
        <v>89794</v>
      </c>
      <c r="B3971" s="382" t="s">
        <v>5810</v>
      </c>
      <c r="C3971" s="383" t="s">
        <v>297</v>
      </c>
      <c r="D3971" s="384">
        <v>15.16</v>
      </c>
      <c r="E3971" s="383" t="s">
        <v>413</v>
      </c>
    </row>
    <row r="3972" spans="1:5" s="11" customFormat="1" ht="36" customHeight="1">
      <c r="A3972" s="381">
        <v>89795</v>
      </c>
      <c r="B3972" s="382" t="s">
        <v>5811</v>
      </c>
      <c r="C3972" s="383" t="s">
        <v>297</v>
      </c>
      <c r="D3972" s="384">
        <v>34.020000000000003</v>
      </c>
      <c r="E3972" s="383" t="s">
        <v>413</v>
      </c>
    </row>
    <row r="3973" spans="1:5" s="11" customFormat="1" ht="36" customHeight="1">
      <c r="A3973" s="381">
        <v>89796</v>
      </c>
      <c r="B3973" s="382" t="s">
        <v>5812</v>
      </c>
      <c r="C3973" s="383" t="s">
        <v>297</v>
      </c>
      <c r="D3973" s="384">
        <v>37.909999999999997</v>
      </c>
      <c r="E3973" s="383" t="s">
        <v>413</v>
      </c>
    </row>
    <row r="3974" spans="1:5" s="11" customFormat="1" ht="36" customHeight="1">
      <c r="A3974" s="381">
        <v>89797</v>
      </c>
      <c r="B3974" s="382" t="s">
        <v>5813</v>
      </c>
      <c r="C3974" s="383" t="s">
        <v>297</v>
      </c>
      <c r="D3974" s="384">
        <v>44.25</v>
      </c>
      <c r="E3974" s="383" t="s">
        <v>413</v>
      </c>
    </row>
    <row r="3975" spans="1:5" s="11" customFormat="1" ht="36" customHeight="1">
      <c r="A3975" s="381">
        <v>89801</v>
      </c>
      <c r="B3975" s="382" t="s">
        <v>5814</v>
      </c>
      <c r="C3975" s="383" t="s">
        <v>297</v>
      </c>
      <c r="D3975" s="384">
        <v>6.6</v>
      </c>
      <c r="E3975" s="383" t="s">
        <v>413</v>
      </c>
    </row>
    <row r="3976" spans="1:5" s="11" customFormat="1" ht="36" customHeight="1">
      <c r="A3976" s="381">
        <v>89802</v>
      </c>
      <c r="B3976" s="382" t="s">
        <v>5815</v>
      </c>
      <c r="C3976" s="383" t="s">
        <v>297</v>
      </c>
      <c r="D3976" s="384">
        <v>7.29</v>
      </c>
      <c r="E3976" s="383" t="s">
        <v>413</v>
      </c>
    </row>
    <row r="3977" spans="1:5" s="11" customFormat="1" ht="36" customHeight="1">
      <c r="A3977" s="381">
        <v>89803</v>
      </c>
      <c r="B3977" s="382" t="s">
        <v>5816</v>
      </c>
      <c r="C3977" s="383" t="s">
        <v>297</v>
      </c>
      <c r="D3977" s="384">
        <v>14.73</v>
      </c>
      <c r="E3977" s="383" t="s">
        <v>413</v>
      </c>
    </row>
    <row r="3978" spans="1:5" s="11" customFormat="1" ht="36" customHeight="1">
      <c r="A3978" s="381">
        <v>89804</v>
      </c>
      <c r="B3978" s="382" t="s">
        <v>5817</v>
      </c>
      <c r="C3978" s="383" t="s">
        <v>297</v>
      </c>
      <c r="D3978" s="384">
        <v>15.87</v>
      </c>
      <c r="E3978" s="383" t="s">
        <v>413</v>
      </c>
    </row>
    <row r="3979" spans="1:5" s="11" customFormat="1" ht="36" customHeight="1">
      <c r="A3979" s="381">
        <v>89805</v>
      </c>
      <c r="B3979" s="382" t="s">
        <v>5818</v>
      </c>
      <c r="C3979" s="383" t="s">
        <v>297</v>
      </c>
      <c r="D3979" s="384">
        <v>13.59</v>
      </c>
      <c r="E3979" s="383" t="s">
        <v>413</v>
      </c>
    </row>
    <row r="3980" spans="1:5" s="11" customFormat="1" ht="36" customHeight="1">
      <c r="A3980" s="381">
        <v>89806</v>
      </c>
      <c r="B3980" s="382" t="s">
        <v>5819</v>
      </c>
      <c r="C3980" s="383" t="s">
        <v>297</v>
      </c>
      <c r="D3980" s="384">
        <v>14.58</v>
      </c>
      <c r="E3980" s="383" t="s">
        <v>413</v>
      </c>
    </row>
    <row r="3981" spans="1:5" s="11" customFormat="1" ht="36" customHeight="1">
      <c r="A3981" s="381">
        <v>89807</v>
      </c>
      <c r="B3981" s="382" t="s">
        <v>5820</v>
      </c>
      <c r="C3981" s="383" t="s">
        <v>297</v>
      </c>
      <c r="D3981" s="384">
        <v>27.68</v>
      </c>
      <c r="E3981" s="383" t="s">
        <v>413</v>
      </c>
    </row>
    <row r="3982" spans="1:5" s="11" customFormat="1" ht="36" customHeight="1">
      <c r="A3982" s="381">
        <v>89808</v>
      </c>
      <c r="B3982" s="382" t="s">
        <v>5821</v>
      </c>
      <c r="C3982" s="383" t="s">
        <v>297</v>
      </c>
      <c r="D3982" s="384">
        <v>41.82</v>
      </c>
      <c r="E3982" s="383" t="s">
        <v>413</v>
      </c>
    </row>
    <row r="3983" spans="1:5" s="11" customFormat="1" ht="36" customHeight="1">
      <c r="A3983" s="381">
        <v>89809</v>
      </c>
      <c r="B3983" s="382" t="s">
        <v>5822</v>
      </c>
      <c r="C3983" s="383" t="s">
        <v>297</v>
      </c>
      <c r="D3983" s="384">
        <v>17.86</v>
      </c>
      <c r="E3983" s="383" t="s">
        <v>413</v>
      </c>
    </row>
    <row r="3984" spans="1:5" s="11" customFormat="1" ht="36" customHeight="1">
      <c r="A3984" s="381">
        <v>89810</v>
      </c>
      <c r="B3984" s="382" t="s">
        <v>5823</v>
      </c>
      <c r="C3984" s="383" t="s">
        <v>297</v>
      </c>
      <c r="D3984" s="384">
        <v>17.8</v>
      </c>
      <c r="E3984" s="383" t="s">
        <v>413</v>
      </c>
    </row>
    <row r="3985" spans="1:5" s="11" customFormat="1" ht="36" customHeight="1">
      <c r="A3985" s="381">
        <v>89811</v>
      </c>
      <c r="B3985" s="382" t="s">
        <v>5824</v>
      </c>
      <c r="C3985" s="383" t="s">
        <v>297</v>
      </c>
      <c r="D3985" s="384">
        <v>33.18</v>
      </c>
      <c r="E3985" s="383" t="s">
        <v>413</v>
      </c>
    </row>
    <row r="3986" spans="1:5" s="11" customFormat="1" ht="36" customHeight="1">
      <c r="A3986" s="381">
        <v>89812</v>
      </c>
      <c r="B3986" s="382" t="s">
        <v>5825</v>
      </c>
      <c r="C3986" s="383" t="s">
        <v>297</v>
      </c>
      <c r="D3986" s="384">
        <v>60.37</v>
      </c>
      <c r="E3986" s="383" t="s">
        <v>413</v>
      </c>
    </row>
    <row r="3987" spans="1:5" s="11" customFormat="1" ht="36" customHeight="1">
      <c r="A3987" s="381">
        <v>89813</v>
      </c>
      <c r="B3987" s="382" t="s">
        <v>5826</v>
      </c>
      <c r="C3987" s="383" t="s">
        <v>297</v>
      </c>
      <c r="D3987" s="384">
        <v>6.68</v>
      </c>
      <c r="E3987" s="383" t="s">
        <v>413</v>
      </c>
    </row>
    <row r="3988" spans="1:5" s="11" customFormat="1" ht="36" customHeight="1">
      <c r="A3988" s="381">
        <v>89814</v>
      </c>
      <c r="B3988" s="382" t="s">
        <v>5827</v>
      </c>
      <c r="C3988" s="383" t="s">
        <v>297</v>
      </c>
      <c r="D3988" s="384">
        <v>14.94</v>
      </c>
      <c r="E3988" s="383" t="s">
        <v>413</v>
      </c>
    </row>
    <row r="3989" spans="1:5" s="11" customFormat="1" ht="24" customHeight="1">
      <c r="A3989" s="381">
        <v>89815</v>
      </c>
      <c r="B3989" s="382" t="s">
        <v>5828</v>
      </c>
      <c r="C3989" s="383" t="s">
        <v>297</v>
      </c>
      <c r="D3989" s="384">
        <v>24.56</v>
      </c>
      <c r="E3989" s="383" t="s">
        <v>413</v>
      </c>
    </row>
    <row r="3990" spans="1:5" s="11" customFormat="1" ht="24" customHeight="1">
      <c r="A3990" s="381">
        <v>89816</v>
      </c>
      <c r="B3990" s="382" t="s">
        <v>5829</v>
      </c>
      <c r="C3990" s="383" t="s">
        <v>297</v>
      </c>
      <c r="D3990" s="384">
        <v>34.64</v>
      </c>
      <c r="E3990" s="383" t="s">
        <v>413</v>
      </c>
    </row>
    <row r="3991" spans="1:5" s="11" customFormat="1" ht="36" customHeight="1">
      <c r="A3991" s="381">
        <v>89817</v>
      </c>
      <c r="B3991" s="382" t="s">
        <v>5830</v>
      </c>
      <c r="C3991" s="383" t="s">
        <v>297</v>
      </c>
      <c r="D3991" s="384">
        <v>11.73</v>
      </c>
      <c r="E3991" s="383" t="s">
        <v>413</v>
      </c>
    </row>
    <row r="3992" spans="1:5" s="11" customFormat="1" ht="24" customHeight="1">
      <c r="A3992" s="381">
        <v>89818</v>
      </c>
      <c r="B3992" s="382" t="s">
        <v>5831</v>
      </c>
      <c r="C3992" s="383" t="s">
        <v>297</v>
      </c>
      <c r="D3992" s="384">
        <v>134.27000000000001</v>
      </c>
      <c r="E3992" s="383" t="s">
        <v>413</v>
      </c>
    </row>
    <row r="3993" spans="1:5" s="11" customFormat="1" ht="36" customHeight="1">
      <c r="A3993" s="381">
        <v>89819</v>
      </c>
      <c r="B3993" s="382" t="s">
        <v>5832</v>
      </c>
      <c r="C3993" s="383" t="s">
        <v>297</v>
      </c>
      <c r="D3993" s="384">
        <v>18.12</v>
      </c>
      <c r="E3993" s="383" t="s">
        <v>413</v>
      </c>
    </row>
    <row r="3994" spans="1:5" s="11" customFormat="1" ht="36" customHeight="1">
      <c r="A3994" s="381">
        <v>89821</v>
      </c>
      <c r="B3994" s="382" t="s">
        <v>5833</v>
      </c>
      <c r="C3994" s="383" t="s">
        <v>297</v>
      </c>
      <c r="D3994" s="384">
        <v>14.35</v>
      </c>
      <c r="E3994" s="383" t="s">
        <v>413</v>
      </c>
    </row>
    <row r="3995" spans="1:5" s="11" customFormat="1" ht="24" customHeight="1">
      <c r="A3995" s="381">
        <v>89822</v>
      </c>
      <c r="B3995" s="382" t="s">
        <v>5834</v>
      </c>
      <c r="C3995" s="383" t="s">
        <v>297</v>
      </c>
      <c r="D3995" s="384">
        <v>19.75</v>
      </c>
      <c r="E3995" s="383" t="s">
        <v>413</v>
      </c>
    </row>
    <row r="3996" spans="1:5" s="11" customFormat="1" ht="36" customHeight="1">
      <c r="A3996" s="381">
        <v>89823</v>
      </c>
      <c r="B3996" s="382" t="s">
        <v>5835</v>
      </c>
      <c r="C3996" s="383" t="s">
        <v>297</v>
      </c>
      <c r="D3996" s="384">
        <v>26.17</v>
      </c>
      <c r="E3996" s="383" t="s">
        <v>413</v>
      </c>
    </row>
    <row r="3997" spans="1:5" s="11" customFormat="1" ht="24" customHeight="1">
      <c r="A3997" s="381">
        <v>89824</v>
      </c>
      <c r="B3997" s="382" t="s">
        <v>5836</v>
      </c>
      <c r="C3997" s="383" t="s">
        <v>297</v>
      </c>
      <c r="D3997" s="384">
        <v>33.15</v>
      </c>
      <c r="E3997" s="383" t="s">
        <v>413</v>
      </c>
    </row>
    <row r="3998" spans="1:5" s="11" customFormat="1" ht="36" customHeight="1">
      <c r="A3998" s="381">
        <v>89825</v>
      </c>
      <c r="B3998" s="382" t="s">
        <v>5837</v>
      </c>
      <c r="C3998" s="383" t="s">
        <v>297</v>
      </c>
      <c r="D3998" s="384">
        <v>14.86</v>
      </c>
      <c r="E3998" s="383" t="s">
        <v>413</v>
      </c>
    </row>
    <row r="3999" spans="1:5" s="11" customFormat="1" ht="24" customHeight="1">
      <c r="A3999" s="381">
        <v>89826</v>
      </c>
      <c r="B3999" s="382" t="s">
        <v>5838</v>
      </c>
      <c r="C3999" s="383" t="s">
        <v>297</v>
      </c>
      <c r="D3999" s="384">
        <v>136.86000000000001</v>
      </c>
      <c r="E3999" s="383" t="s">
        <v>413</v>
      </c>
    </row>
    <row r="4000" spans="1:5" s="11" customFormat="1" ht="36" customHeight="1">
      <c r="A4000" s="381">
        <v>89827</v>
      </c>
      <c r="B4000" s="382" t="s">
        <v>5839</v>
      </c>
      <c r="C4000" s="383" t="s">
        <v>297</v>
      </c>
      <c r="D4000" s="384">
        <v>16.829999999999998</v>
      </c>
      <c r="E4000" s="383" t="s">
        <v>413</v>
      </c>
    </row>
    <row r="4001" spans="1:5" s="11" customFormat="1" ht="24" customHeight="1">
      <c r="A4001" s="381">
        <v>89828</v>
      </c>
      <c r="B4001" s="382" t="s">
        <v>5840</v>
      </c>
      <c r="C4001" s="383" t="s">
        <v>297</v>
      </c>
      <c r="D4001" s="384">
        <v>49.67</v>
      </c>
      <c r="E4001" s="383" t="s">
        <v>413</v>
      </c>
    </row>
    <row r="4002" spans="1:5" s="11" customFormat="1" ht="36" customHeight="1">
      <c r="A4002" s="381">
        <v>89829</v>
      </c>
      <c r="B4002" s="382" t="s">
        <v>5841</v>
      </c>
      <c r="C4002" s="383" t="s">
        <v>297</v>
      </c>
      <c r="D4002" s="384">
        <v>26.76</v>
      </c>
      <c r="E4002" s="383" t="s">
        <v>413</v>
      </c>
    </row>
    <row r="4003" spans="1:5" s="11" customFormat="1" ht="36" customHeight="1">
      <c r="A4003" s="381">
        <v>89830</v>
      </c>
      <c r="B4003" s="382" t="s">
        <v>5842</v>
      </c>
      <c r="C4003" s="383" t="s">
        <v>297</v>
      </c>
      <c r="D4003" s="384">
        <v>29.46</v>
      </c>
      <c r="E4003" s="383" t="s">
        <v>413</v>
      </c>
    </row>
    <row r="4004" spans="1:5" s="11" customFormat="1" ht="24" customHeight="1">
      <c r="A4004" s="381">
        <v>89831</v>
      </c>
      <c r="B4004" s="382" t="s">
        <v>5843</v>
      </c>
      <c r="C4004" s="383" t="s">
        <v>297</v>
      </c>
      <c r="D4004" s="384">
        <v>163.44</v>
      </c>
      <c r="E4004" s="383" t="s">
        <v>413</v>
      </c>
    </row>
    <row r="4005" spans="1:5" s="11" customFormat="1" ht="24" customHeight="1">
      <c r="A4005" s="381">
        <v>89832</v>
      </c>
      <c r="B4005" s="382" t="s">
        <v>5844</v>
      </c>
      <c r="C4005" s="383" t="s">
        <v>297</v>
      </c>
      <c r="D4005" s="384">
        <v>34.65</v>
      </c>
      <c r="E4005" s="383" t="s">
        <v>413</v>
      </c>
    </row>
    <row r="4006" spans="1:5" s="11" customFormat="1" ht="36" customHeight="1">
      <c r="A4006" s="381">
        <v>89833</v>
      </c>
      <c r="B4006" s="382" t="s">
        <v>5845</v>
      </c>
      <c r="C4006" s="383" t="s">
        <v>297</v>
      </c>
      <c r="D4006" s="384">
        <v>32.39</v>
      </c>
      <c r="E4006" s="383" t="s">
        <v>413</v>
      </c>
    </row>
    <row r="4007" spans="1:5" s="11" customFormat="1" ht="36" customHeight="1">
      <c r="A4007" s="381">
        <v>89834</v>
      </c>
      <c r="B4007" s="382" t="s">
        <v>5846</v>
      </c>
      <c r="C4007" s="383" t="s">
        <v>297</v>
      </c>
      <c r="D4007" s="384">
        <v>38.729999999999997</v>
      </c>
      <c r="E4007" s="383" t="s">
        <v>413</v>
      </c>
    </row>
    <row r="4008" spans="1:5" s="11" customFormat="1" ht="24" customHeight="1">
      <c r="A4008" s="381">
        <v>89835</v>
      </c>
      <c r="B4008" s="382" t="s">
        <v>5847</v>
      </c>
      <c r="C4008" s="383" t="s">
        <v>297</v>
      </c>
      <c r="D4008" s="384">
        <v>34.57</v>
      </c>
      <c r="E4008" s="383" t="s">
        <v>413</v>
      </c>
    </row>
    <row r="4009" spans="1:5" s="11" customFormat="1" ht="24" customHeight="1">
      <c r="A4009" s="381">
        <v>89836</v>
      </c>
      <c r="B4009" s="382" t="s">
        <v>5848</v>
      </c>
      <c r="C4009" s="383" t="s">
        <v>297</v>
      </c>
      <c r="D4009" s="384">
        <v>221.37</v>
      </c>
      <c r="E4009" s="383" t="s">
        <v>413</v>
      </c>
    </row>
    <row r="4010" spans="1:5" s="11" customFormat="1" ht="24" customHeight="1">
      <c r="A4010" s="381">
        <v>89837</v>
      </c>
      <c r="B4010" s="382" t="s">
        <v>5849</v>
      </c>
      <c r="C4010" s="383" t="s">
        <v>297</v>
      </c>
      <c r="D4010" s="384">
        <v>111.26</v>
      </c>
      <c r="E4010" s="383" t="s">
        <v>413</v>
      </c>
    </row>
    <row r="4011" spans="1:5" s="11" customFormat="1" ht="24" customHeight="1">
      <c r="A4011" s="381">
        <v>89838</v>
      </c>
      <c r="B4011" s="382" t="s">
        <v>5850</v>
      </c>
      <c r="C4011" s="383" t="s">
        <v>297</v>
      </c>
      <c r="D4011" s="384">
        <v>121.76</v>
      </c>
      <c r="E4011" s="383" t="s">
        <v>413</v>
      </c>
    </row>
    <row r="4012" spans="1:5" s="11" customFormat="1" ht="24" customHeight="1">
      <c r="A4012" s="381">
        <v>89839</v>
      </c>
      <c r="B4012" s="382" t="s">
        <v>5851</v>
      </c>
      <c r="C4012" s="383" t="s">
        <v>297</v>
      </c>
      <c r="D4012" s="384">
        <v>159.65</v>
      </c>
      <c r="E4012" s="383" t="s">
        <v>413</v>
      </c>
    </row>
    <row r="4013" spans="1:5" s="11" customFormat="1" ht="24" customHeight="1">
      <c r="A4013" s="381">
        <v>89840</v>
      </c>
      <c r="B4013" s="382" t="s">
        <v>5852</v>
      </c>
      <c r="C4013" s="383" t="s">
        <v>297</v>
      </c>
      <c r="D4013" s="384">
        <v>140.94999999999999</v>
      </c>
      <c r="E4013" s="383" t="s">
        <v>413</v>
      </c>
    </row>
    <row r="4014" spans="1:5" s="11" customFormat="1" ht="24" customHeight="1">
      <c r="A4014" s="381">
        <v>89841</v>
      </c>
      <c r="B4014" s="382" t="s">
        <v>5853</v>
      </c>
      <c r="C4014" s="383" t="s">
        <v>297</v>
      </c>
      <c r="D4014" s="384">
        <v>235.69</v>
      </c>
      <c r="E4014" s="383" t="s">
        <v>413</v>
      </c>
    </row>
    <row r="4015" spans="1:5" s="11" customFormat="1" ht="24" customHeight="1">
      <c r="A4015" s="381">
        <v>89842</v>
      </c>
      <c r="B4015" s="382" t="s">
        <v>5854</v>
      </c>
      <c r="C4015" s="383" t="s">
        <v>297</v>
      </c>
      <c r="D4015" s="384">
        <v>39.32</v>
      </c>
      <c r="E4015" s="383" t="s">
        <v>413</v>
      </c>
    </row>
    <row r="4016" spans="1:5" s="11" customFormat="1" ht="24" customHeight="1">
      <c r="A4016" s="381">
        <v>89844</v>
      </c>
      <c r="B4016" s="382" t="s">
        <v>5855</v>
      </c>
      <c r="C4016" s="383" t="s">
        <v>297</v>
      </c>
      <c r="D4016" s="384">
        <v>49.97</v>
      </c>
      <c r="E4016" s="383" t="s">
        <v>413</v>
      </c>
    </row>
    <row r="4017" spans="1:5" s="11" customFormat="1" ht="24" customHeight="1">
      <c r="A4017" s="381">
        <v>89845</v>
      </c>
      <c r="B4017" s="382" t="s">
        <v>5856</v>
      </c>
      <c r="C4017" s="383" t="s">
        <v>297</v>
      </c>
      <c r="D4017" s="384">
        <v>76.91</v>
      </c>
      <c r="E4017" s="383" t="s">
        <v>413</v>
      </c>
    </row>
    <row r="4018" spans="1:5" s="11" customFormat="1" ht="24" customHeight="1">
      <c r="A4018" s="381">
        <v>89846</v>
      </c>
      <c r="B4018" s="382" t="s">
        <v>5857</v>
      </c>
      <c r="C4018" s="383" t="s">
        <v>297</v>
      </c>
      <c r="D4018" s="384">
        <v>168.59</v>
      </c>
      <c r="E4018" s="383" t="s">
        <v>413</v>
      </c>
    </row>
    <row r="4019" spans="1:5" s="11" customFormat="1" ht="24" customHeight="1">
      <c r="A4019" s="381">
        <v>89847</v>
      </c>
      <c r="B4019" s="382" t="s">
        <v>5858</v>
      </c>
      <c r="C4019" s="383" t="s">
        <v>297</v>
      </c>
      <c r="D4019" s="384">
        <v>209.73</v>
      </c>
      <c r="E4019" s="383" t="s">
        <v>413</v>
      </c>
    </row>
    <row r="4020" spans="1:5" s="11" customFormat="1" ht="36" customHeight="1">
      <c r="A4020" s="381">
        <v>89850</v>
      </c>
      <c r="B4020" s="382" t="s">
        <v>5859</v>
      </c>
      <c r="C4020" s="383" t="s">
        <v>297</v>
      </c>
      <c r="D4020" s="384">
        <v>21.76</v>
      </c>
      <c r="E4020" s="383" t="s">
        <v>413</v>
      </c>
    </row>
    <row r="4021" spans="1:5" s="11" customFormat="1" ht="36" customHeight="1">
      <c r="A4021" s="381">
        <v>89851</v>
      </c>
      <c r="B4021" s="382" t="s">
        <v>5860</v>
      </c>
      <c r="C4021" s="383" t="s">
        <v>297</v>
      </c>
      <c r="D4021" s="384">
        <v>21.7</v>
      </c>
      <c r="E4021" s="383" t="s">
        <v>413</v>
      </c>
    </row>
    <row r="4022" spans="1:5" s="11" customFormat="1" ht="36" customHeight="1">
      <c r="A4022" s="381">
        <v>89852</v>
      </c>
      <c r="B4022" s="382" t="s">
        <v>5861</v>
      </c>
      <c r="C4022" s="383" t="s">
        <v>297</v>
      </c>
      <c r="D4022" s="384">
        <v>37.08</v>
      </c>
      <c r="E4022" s="383" t="s">
        <v>413</v>
      </c>
    </row>
    <row r="4023" spans="1:5" s="11" customFormat="1" ht="36" customHeight="1">
      <c r="A4023" s="381">
        <v>89853</v>
      </c>
      <c r="B4023" s="382" t="s">
        <v>5862</v>
      </c>
      <c r="C4023" s="383" t="s">
        <v>297</v>
      </c>
      <c r="D4023" s="384">
        <v>64.27</v>
      </c>
      <c r="E4023" s="383" t="s">
        <v>413</v>
      </c>
    </row>
    <row r="4024" spans="1:5" s="11" customFormat="1" ht="36" customHeight="1">
      <c r="A4024" s="381">
        <v>89854</v>
      </c>
      <c r="B4024" s="382" t="s">
        <v>5863</v>
      </c>
      <c r="C4024" s="383" t="s">
        <v>297</v>
      </c>
      <c r="D4024" s="384">
        <v>82.17</v>
      </c>
      <c r="E4024" s="383" t="s">
        <v>413</v>
      </c>
    </row>
    <row r="4025" spans="1:5" s="11" customFormat="1" ht="36" customHeight="1">
      <c r="A4025" s="381">
        <v>89855</v>
      </c>
      <c r="B4025" s="382" t="s">
        <v>5864</v>
      </c>
      <c r="C4025" s="383" t="s">
        <v>297</v>
      </c>
      <c r="D4025" s="384">
        <v>87.65</v>
      </c>
      <c r="E4025" s="383" t="s">
        <v>413</v>
      </c>
    </row>
    <row r="4026" spans="1:5" s="11" customFormat="1" ht="24" customHeight="1">
      <c r="A4026" s="381">
        <v>89856</v>
      </c>
      <c r="B4026" s="382" t="s">
        <v>5865</v>
      </c>
      <c r="C4026" s="383" t="s">
        <v>297</v>
      </c>
      <c r="D4026" s="384">
        <v>16.95</v>
      </c>
      <c r="E4026" s="383" t="s">
        <v>413</v>
      </c>
    </row>
    <row r="4027" spans="1:5" s="11" customFormat="1" ht="36" customHeight="1">
      <c r="A4027" s="381">
        <v>89857</v>
      </c>
      <c r="B4027" s="382" t="s">
        <v>5866</v>
      </c>
      <c r="C4027" s="383" t="s">
        <v>297</v>
      </c>
      <c r="D4027" s="384">
        <v>28.77</v>
      </c>
      <c r="E4027" s="383" t="s">
        <v>413</v>
      </c>
    </row>
    <row r="4028" spans="1:5" s="11" customFormat="1" ht="36" customHeight="1">
      <c r="A4028" s="381">
        <v>89859</v>
      </c>
      <c r="B4028" s="382" t="s">
        <v>5867</v>
      </c>
      <c r="C4028" s="383" t="s">
        <v>297</v>
      </c>
      <c r="D4028" s="384">
        <v>113.72</v>
      </c>
      <c r="E4028" s="383" t="s">
        <v>413</v>
      </c>
    </row>
    <row r="4029" spans="1:5" s="11" customFormat="1" ht="24" customHeight="1">
      <c r="A4029" s="381">
        <v>89860</v>
      </c>
      <c r="B4029" s="382" t="s">
        <v>5868</v>
      </c>
      <c r="C4029" s="383" t="s">
        <v>297</v>
      </c>
      <c r="D4029" s="384">
        <v>37.590000000000003</v>
      </c>
      <c r="E4029" s="383" t="s">
        <v>413</v>
      </c>
    </row>
    <row r="4030" spans="1:5" s="11" customFormat="1" ht="36" customHeight="1">
      <c r="A4030" s="381">
        <v>89861</v>
      </c>
      <c r="B4030" s="382" t="s">
        <v>5869</v>
      </c>
      <c r="C4030" s="383" t="s">
        <v>297</v>
      </c>
      <c r="D4030" s="384">
        <v>43.93</v>
      </c>
      <c r="E4030" s="383" t="s">
        <v>413</v>
      </c>
    </row>
    <row r="4031" spans="1:5" s="11" customFormat="1" ht="24" customHeight="1">
      <c r="A4031" s="381">
        <v>89862</v>
      </c>
      <c r="B4031" s="382" t="s">
        <v>5870</v>
      </c>
      <c r="C4031" s="383" t="s">
        <v>297</v>
      </c>
      <c r="D4031" s="384">
        <v>86.13</v>
      </c>
      <c r="E4031" s="383" t="s">
        <v>413</v>
      </c>
    </row>
    <row r="4032" spans="1:5" s="11" customFormat="1" ht="36" customHeight="1">
      <c r="A4032" s="381">
        <v>89863</v>
      </c>
      <c r="B4032" s="382" t="s">
        <v>5871</v>
      </c>
      <c r="C4032" s="383" t="s">
        <v>297</v>
      </c>
      <c r="D4032" s="384">
        <v>191.95</v>
      </c>
      <c r="E4032" s="383" t="s">
        <v>413</v>
      </c>
    </row>
    <row r="4033" spans="1:5" s="11" customFormat="1" ht="24" customHeight="1">
      <c r="A4033" s="381">
        <v>89866</v>
      </c>
      <c r="B4033" s="382" t="s">
        <v>5872</v>
      </c>
      <c r="C4033" s="383" t="s">
        <v>297</v>
      </c>
      <c r="D4033" s="384">
        <v>4.1900000000000004</v>
      </c>
      <c r="E4033" s="383" t="s">
        <v>413</v>
      </c>
    </row>
    <row r="4034" spans="1:5" s="11" customFormat="1" ht="24" customHeight="1">
      <c r="A4034" s="381">
        <v>89867</v>
      </c>
      <c r="B4034" s="382" t="s">
        <v>5873</v>
      </c>
      <c r="C4034" s="383" t="s">
        <v>297</v>
      </c>
      <c r="D4034" s="384">
        <v>5.22</v>
      </c>
      <c r="E4034" s="383" t="s">
        <v>413</v>
      </c>
    </row>
    <row r="4035" spans="1:5" s="11" customFormat="1" ht="24" customHeight="1">
      <c r="A4035" s="381">
        <v>89868</v>
      </c>
      <c r="B4035" s="382" t="s">
        <v>5874</v>
      </c>
      <c r="C4035" s="383" t="s">
        <v>297</v>
      </c>
      <c r="D4035" s="384">
        <v>3.31</v>
      </c>
      <c r="E4035" s="383" t="s">
        <v>413</v>
      </c>
    </row>
    <row r="4036" spans="1:5" s="11" customFormat="1" ht="24" customHeight="1">
      <c r="A4036" s="381">
        <v>89869</v>
      </c>
      <c r="B4036" s="382" t="s">
        <v>5875</v>
      </c>
      <c r="C4036" s="383" t="s">
        <v>297</v>
      </c>
      <c r="D4036" s="384">
        <v>6.93</v>
      </c>
      <c r="E4036" s="383" t="s">
        <v>413</v>
      </c>
    </row>
    <row r="4037" spans="1:5" s="11" customFormat="1" ht="24" customHeight="1">
      <c r="A4037" s="381">
        <v>89979</v>
      </c>
      <c r="B4037" s="382" t="s">
        <v>5876</v>
      </c>
      <c r="C4037" s="383" t="s">
        <v>297</v>
      </c>
      <c r="D4037" s="384">
        <v>29.47</v>
      </c>
      <c r="E4037" s="383" t="s">
        <v>413</v>
      </c>
    </row>
    <row r="4038" spans="1:5" s="11" customFormat="1" ht="24" customHeight="1">
      <c r="A4038" s="381">
        <v>89981</v>
      </c>
      <c r="B4038" s="382" t="s">
        <v>5877</v>
      </c>
      <c r="C4038" s="383" t="s">
        <v>297</v>
      </c>
      <c r="D4038" s="384">
        <v>27.51</v>
      </c>
      <c r="E4038" s="383" t="s">
        <v>413</v>
      </c>
    </row>
    <row r="4039" spans="1:5" s="11" customFormat="1" ht="36" customHeight="1">
      <c r="A4039" s="381">
        <v>90373</v>
      </c>
      <c r="B4039" s="382" t="s">
        <v>5878</v>
      </c>
      <c r="C4039" s="383" t="s">
        <v>297</v>
      </c>
      <c r="D4039" s="384">
        <v>13.33</v>
      </c>
      <c r="E4039" s="383" t="s">
        <v>413</v>
      </c>
    </row>
    <row r="4040" spans="1:5" s="11" customFormat="1" ht="36" customHeight="1">
      <c r="A4040" s="381">
        <v>90374</v>
      </c>
      <c r="B4040" s="382" t="s">
        <v>5879</v>
      </c>
      <c r="C4040" s="383" t="s">
        <v>297</v>
      </c>
      <c r="D4040" s="384">
        <v>22.18</v>
      </c>
      <c r="E4040" s="383" t="s">
        <v>413</v>
      </c>
    </row>
    <row r="4041" spans="1:5" s="11" customFormat="1" ht="24" customHeight="1">
      <c r="A4041" s="381">
        <v>92287</v>
      </c>
      <c r="B4041" s="382" t="s">
        <v>5880</v>
      </c>
      <c r="C4041" s="383" t="s">
        <v>297</v>
      </c>
      <c r="D4041" s="384">
        <v>16.98</v>
      </c>
      <c r="E4041" s="383" t="s">
        <v>413</v>
      </c>
    </row>
    <row r="4042" spans="1:5" s="11" customFormat="1" ht="24" customHeight="1">
      <c r="A4042" s="381">
        <v>92288</v>
      </c>
      <c r="B4042" s="382" t="s">
        <v>5881</v>
      </c>
      <c r="C4042" s="383" t="s">
        <v>297</v>
      </c>
      <c r="D4042" s="384">
        <v>27.31</v>
      </c>
      <c r="E4042" s="383" t="s">
        <v>413</v>
      </c>
    </row>
    <row r="4043" spans="1:5" s="11" customFormat="1" ht="24" customHeight="1">
      <c r="A4043" s="381">
        <v>92289</v>
      </c>
      <c r="B4043" s="382" t="s">
        <v>5882</v>
      </c>
      <c r="C4043" s="383" t="s">
        <v>297</v>
      </c>
      <c r="D4043" s="384">
        <v>49.65</v>
      </c>
      <c r="E4043" s="383" t="s">
        <v>413</v>
      </c>
    </row>
    <row r="4044" spans="1:5" s="11" customFormat="1" ht="24" customHeight="1">
      <c r="A4044" s="381">
        <v>92290</v>
      </c>
      <c r="B4044" s="382" t="s">
        <v>5883</v>
      </c>
      <c r="C4044" s="383" t="s">
        <v>297</v>
      </c>
      <c r="D4044" s="384">
        <v>76.180000000000007</v>
      </c>
      <c r="E4044" s="383" t="s">
        <v>413</v>
      </c>
    </row>
    <row r="4045" spans="1:5" s="11" customFormat="1" ht="24" customHeight="1">
      <c r="A4045" s="381">
        <v>92291</v>
      </c>
      <c r="B4045" s="382" t="s">
        <v>5884</v>
      </c>
      <c r="C4045" s="383" t="s">
        <v>297</v>
      </c>
      <c r="D4045" s="384">
        <v>118.96</v>
      </c>
      <c r="E4045" s="383" t="s">
        <v>413</v>
      </c>
    </row>
    <row r="4046" spans="1:5" s="11" customFormat="1" ht="24" customHeight="1">
      <c r="A4046" s="381">
        <v>92292</v>
      </c>
      <c r="B4046" s="382" t="s">
        <v>5885</v>
      </c>
      <c r="C4046" s="383" t="s">
        <v>297</v>
      </c>
      <c r="D4046" s="384">
        <v>377.54</v>
      </c>
      <c r="E4046" s="383" t="s">
        <v>413</v>
      </c>
    </row>
    <row r="4047" spans="1:5" s="11" customFormat="1" ht="24" customHeight="1">
      <c r="A4047" s="381">
        <v>92293</v>
      </c>
      <c r="B4047" s="382" t="s">
        <v>5886</v>
      </c>
      <c r="C4047" s="383" t="s">
        <v>297</v>
      </c>
      <c r="D4047" s="384">
        <v>9.4499999999999993</v>
      </c>
      <c r="E4047" s="383" t="s">
        <v>413</v>
      </c>
    </row>
    <row r="4048" spans="1:5" s="11" customFormat="1" ht="24" customHeight="1">
      <c r="A4048" s="381">
        <v>92294</v>
      </c>
      <c r="B4048" s="382" t="s">
        <v>5887</v>
      </c>
      <c r="C4048" s="383" t="s">
        <v>297</v>
      </c>
      <c r="D4048" s="384">
        <v>16.5</v>
      </c>
      <c r="E4048" s="383" t="s">
        <v>413</v>
      </c>
    </row>
    <row r="4049" spans="1:5" s="11" customFormat="1" ht="24" customHeight="1">
      <c r="A4049" s="381">
        <v>92295</v>
      </c>
      <c r="B4049" s="382" t="s">
        <v>5888</v>
      </c>
      <c r="C4049" s="383" t="s">
        <v>297</v>
      </c>
      <c r="D4049" s="384">
        <v>32.130000000000003</v>
      </c>
      <c r="E4049" s="383" t="s">
        <v>413</v>
      </c>
    </row>
    <row r="4050" spans="1:5" s="11" customFormat="1" ht="24" customHeight="1">
      <c r="A4050" s="381">
        <v>92296</v>
      </c>
      <c r="B4050" s="382" t="s">
        <v>5889</v>
      </c>
      <c r="C4050" s="383" t="s">
        <v>297</v>
      </c>
      <c r="D4050" s="384">
        <v>42.82</v>
      </c>
      <c r="E4050" s="383" t="s">
        <v>413</v>
      </c>
    </row>
    <row r="4051" spans="1:5" s="11" customFormat="1" ht="24" customHeight="1">
      <c r="A4051" s="381">
        <v>92297</v>
      </c>
      <c r="B4051" s="382" t="s">
        <v>5890</v>
      </c>
      <c r="C4051" s="383" t="s">
        <v>297</v>
      </c>
      <c r="D4051" s="384">
        <v>67.08</v>
      </c>
      <c r="E4051" s="383" t="s">
        <v>413</v>
      </c>
    </row>
    <row r="4052" spans="1:5" s="11" customFormat="1" ht="24" customHeight="1">
      <c r="A4052" s="381">
        <v>92298</v>
      </c>
      <c r="B4052" s="382" t="s">
        <v>5891</v>
      </c>
      <c r="C4052" s="383" t="s">
        <v>297</v>
      </c>
      <c r="D4052" s="384">
        <v>193.58</v>
      </c>
      <c r="E4052" s="383" t="s">
        <v>413</v>
      </c>
    </row>
    <row r="4053" spans="1:5" s="11" customFormat="1" ht="24" customHeight="1">
      <c r="A4053" s="381">
        <v>92299</v>
      </c>
      <c r="B4053" s="382" t="s">
        <v>5892</v>
      </c>
      <c r="C4053" s="383" t="s">
        <v>297</v>
      </c>
      <c r="D4053" s="384">
        <v>22.3</v>
      </c>
      <c r="E4053" s="383" t="s">
        <v>413</v>
      </c>
    </row>
    <row r="4054" spans="1:5" s="11" customFormat="1" ht="24" customHeight="1">
      <c r="A4054" s="381">
        <v>92300</v>
      </c>
      <c r="B4054" s="382" t="s">
        <v>5893</v>
      </c>
      <c r="C4054" s="383" t="s">
        <v>297</v>
      </c>
      <c r="D4054" s="384">
        <v>34.57</v>
      </c>
      <c r="E4054" s="383" t="s">
        <v>413</v>
      </c>
    </row>
    <row r="4055" spans="1:5" s="11" customFormat="1" ht="24" customHeight="1">
      <c r="A4055" s="381">
        <v>92301</v>
      </c>
      <c r="B4055" s="382" t="s">
        <v>5894</v>
      </c>
      <c r="C4055" s="383" t="s">
        <v>297</v>
      </c>
      <c r="D4055" s="384">
        <v>70.77</v>
      </c>
      <c r="E4055" s="383" t="s">
        <v>413</v>
      </c>
    </row>
    <row r="4056" spans="1:5" s="11" customFormat="1" ht="24" customHeight="1">
      <c r="A4056" s="381">
        <v>92302</v>
      </c>
      <c r="B4056" s="382" t="s">
        <v>5895</v>
      </c>
      <c r="C4056" s="383" t="s">
        <v>297</v>
      </c>
      <c r="D4056" s="384">
        <v>93.97</v>
      </c>
      <c r="E4056" s="383" t="s">
        <v>413</v>
      </c>
    </row>
    <row r="4057" spans="1:5" s="11" customFormat="1" ht="24" customHeight="1">
      <c r="A4057" s="381">
        <v>92303</v>
      </c>
      <c r="B4057" s="382" t="s">
        <v>5896</v>
      </c>
      <c r="C4057" s="383" t="s">
        <v>297</v>
      </c>
      <c r="D4057" s="384">
        <v>175.18</v>
      </c>
      <c r="E4057" s="383" t="s">
        <v>413</v>
      </c>
    </row>
    <row r="4058" spans="1:5" s="11" customFormat="1" ht="24" customHeight="1">
      <c r="A4058" s="381">
        <v>92304</v>
      </c>
      <c r="B4058" s="382" t="s">
        <v>5897</v>
      </c>
      <c r="C4058" s="383" t="s">
        <v>297</v>
      </c>
      <c r="D4058" s="384">
        <v>463.61</v>
      </c>
      <c r="E4058" s="383" t="s">
        <v>413</v>
      </c>
    </row>
    <row r="4059" spans="1:5" s="11" customFormat="1" ht="24" customHeight="1">
      <c r="A4059" s="381">
        <v>92311</v>
      </c>
      <c r="B4059" s="382" t="s">
        <v>5898</v>
      </c>
      <c r="C4059" s="383" t="s">
        <v>297</v>
      </c>
      <c r="D4059" s="384">
        <v>11.13</v>
      </c>
      <c r="E4059" s="383" t="s">
        <v>413</v>
      </c>
    </row>
    <row r="4060" spans="1:5" s="11" customFormat="1" ht="36" customHeight="1">
      <c r="A4060" s="381">
        <v>92312</v>
      </c>
      <c r="B4060" s="382" t="s">
        <v>5899</v>
      </c>
      <c r="C4060" s="383" t="s">
        <v>297</v>
      </c>
      <c r="D4060" s="384">
        <v>19.73</v>
      </c>
      <c r="E4060" s="383" t="s">
        <v>413</v>
      </c>
    </row>
    <row r="4061" spans="1:5" s="11" customFormat="1" ht="36" customHeight="1">
      <c r="A4061" s="381">
        <v>92313</v>
      </c>
      <c r="B4061" s="382" t="s">
        <v>5900</v>
      </c>
      <c r="C4061" s="383" t="s">
        <v>297</v>
      </c>
      <c r="D4061" s="384">
        <v>29.86</v>
      </c>
      <c r="E4061" s="383" t="s">
        <v>413</v>
      </c>
    </row>
    <row r="4062" spans="1:5" s="11" customFormat="1" ht="24" customHeight="1">
      <c r="A4062" s="381">
        <v>92314</v>
      </c>
      <c r="B4062" s="382" t="s">
        <v>5901</v>
      </c>
      <c r="C4062" s="383" t="s">
        <v>297</v>
      </c>
      <c r="D4062" s="384">
        <v>7.29</v>
      </c>
      <c r="E4062" s="383" t="s">
        <v>413</v>
      </c>
    </row>
    <row r="4063" spans="1:5" s="11" customFormat="1" ht="24" customHeight="1">
      <c r="A4063" s="381">
        <v>92315</v>
      </c>
      <c r="B4063" s="382" t="s">
        <v>5902</v>
      </c>
      <c r="C4063" s="383" t="s">
        <v>297</v>
      </c>
      <c r="D4063" s="384">
        <v>11.29</v>
      </c>
      <c r="E4063" s="383" t="s">
        <v>413</v>
      </c>
    </row>
    <row r="4064" spans="1:5" s="11" customFormat="1" ht="24" customHeight="1">
      <c r="A4064" s="381">
        <v>92316</v>
      </c>
      <c r="B4064" s="382" t="s">
        <v>5903</v>
      </c>
      <c r="C4064" s="383" t="s">
        <v>297</v>
      </c>
      <c r="D4064" s="384">
        <v>18.2</v>
      </c>
      <c r="E4064" s="383" t="s">
        <v>413</v>
      </c>
    </row>
    <row r="4065" spans="1:5" s="11" customFormat="1" ht="24" customHeight="1">
      <c r="A4065" s="381">
        <v>92317</v>
      </c>
      <c r="B4065" s="382" t="s">
        <v>5904</v>
      </c>
      <c r="C4065" s="383" t="s">
        <v>297</v>
      </c>
      <c r="D4065" s="384">
        <v>15.48</v>
      </c>
      <c r="E4065" s="383" t="s">
        <v>413</v>
      </c>
    </row>
    <row r="4066" spans="1:5" s="11" customFormat="1" ht="24" customHeight="1">
      <c r="A4066" s="381">
        <v>92318</v>
      </c>
      <c r="B4066" s="382" t="s">
        <v>5905</v>
      </c>
      <c r="C4066" s="383" t="s">
        <v>297</v>
      </c>
      <c r="D4066" s="384">
        <v>25.97</v>
      </c>
      <c r="E4066" s="383" t="s">
        <v>413</v>
      </c>
    </row>
    <row r="4067" spans="1:5" s="11" customFormat="1" ht="24" customHeight="1">
      <c r="A4067" s="381">
        <v>92319</v>
      </c>
      <c r="B4067" s="382" t="s">
        <v>5906</v>
      </c>
      <c r="C4067" s="383" t="s">
        <v>297</v>
      </c>
      <c r="D4067" s="384">
        <v>37.96</v>
      </c>
      <c r="E4067" s="383" t="s">
        <v>413</v>
      </c>
    </row>
    <row r="4068" spans="1:5" s="11" customFormat="1" ht="36" customHeight="1">
      <c r="A4068" s="381">
        <v>92326</v>
      </c>
      <c r="B4068" s="382" t="s">
        <v>5907</v>
      </c>
      <c r="C4068" s="383" t="s">
        <v>297</v>
      </c>
      <c r="D4068" s="384">
        <v>11.52</v>
      </c>
      <c r="E4068" s="383" t="s">
        <v>413</v>
      </c>
    </row>
    <row r="4069" spans="1:5" s="11" customFormat="1" ht="36" customHeight="1">
      <c r="A4069" s="381">
        <v>92327</v>
      </c>
      <c r="B4069" s="382" t="s">
        <v>5908</v>
      </c>
      <c r="C4069" s="383" t="s">
        <v>297</v>
      </c>
      <c r="D4069" s="384">
        <v>21.77</v>
      </c>
      <c r="E4069" s="383" t="s">
        <v>413</v>
      </c>
    </row>
    <row r="4070" spans="1:5" s="11" customFormat="1" ht="36" customHeight="1">
      <c r="A4070" s="381">
        <v>92328</v>
      </c>
      <c r="B4070" s="382" t="s">
        <v>5909</v>
      </c>
      <c r="C4070" s="383" t="s">
        <v>297</v>
      </c>
      <c r="D4070" s="384">
        <v>33.5</v>
      </c>
      <c r="E4070" s="383" t="s">
        <v>413</v>
      </c>
    </row>
    <row r="4071" spans="1:5" s="11" customFormat="1" ht="24" customHeight="1">
      <c r="A4071" s="381">
        <v>92329</v>
      </c>
      <c r="B4071" s="382" t="s">
        <v>5910</v>
      </c>
      <c r="C4071" s="383" t="s">
        <v>297</v>
      </c>
      <c r="D4071" s="384">
        <v>7.42</v>
      </c>
      <c r="E4071" s="383" t="s">
        <v>413</v>
      </c>
    </row>
    <row r="4072" spans="1:5" s="11" customFormat="1" ht="24" customHeight="1">
      <c r="A4072" s="381">
        <v>92330</v>
      </c>
      <c r="B4072" s="382" t="s">
        <v>5911</v>
      </c>
      <c r="C4072" s="383" t="s">
        <v>297</v>
      </c>
      <c r="D4072" s="384">
        <v>12.67</v>
      </c>
      <c r="E4072" s="383" t="s">
        <v>413</v>
      </c>
    </row>
    <row r="4073" spans="1:5" s="11" customFormat="1" ht="24" customHeight="1">
      <c r="A4073" s="381">
        <v>92331</v>
      </c>
      <c r="B4073" s="382" t="s">
        <v>5912</v>
      </c>
      <c r="C4073" s="383" t="s">
        <v>297</v>
      </c>
      <c r="D4073" s="384">
        <v>20.66</v>
      </c>
      <c r="E4073" s="383" t="s">
        <v>413</v>
      </c>
    </row>
    <row r="4074" spans="1:5" s="11" customFormat="1" ht="24" customHeight="1">
      <c r="A4074" s="381">
        <v>92332</v>
      </c>
      <c r="B4074" s="382" t="s">
        <v>5913</v>
      </c>
      <c r="C4074" s="383" t="s">
        <v>297</v>
      </c>
      <c r="D4074" s="384">
        <v>15.72</v>
      </c>
      <c r="E4074" s="383" t="s">
        <v>413</v>
      </c>
    </row>
    <row r="4075" spans="1:5" s="11" customFormat="1" ht="24" customHeight="1">
      <c r="A4075" s="381">
        <v>92333</v>
      </c>
      <c r="B4075" s="382" t="s">
        <v>5914</v>
      </c>
      <c r="C4075" s="383" t="s">
        <v>297</v>
      </c>
      <c r="D4075" s="384">
        <v>28.69</v>
      </c>
      <c r="E4075" s="383" t="s">
        <v>413</v>
      </c>
    </row>
    <row r="4076" spans="1:5" s="11" customFormat="1" ht="24" customHeight="1">
      <c r="A4076" s="381">
        <v>92334</v>
      </c>
      <c r="B4076" s="382" t="s">
        <v>5915</v>
      </c>
      <c r="C4076" s="383" t="s">
        <v>297</v>
      </c>
      <c r="D4076" s="384">
        <v>42.83</v>
      </c>
      <c r="E4076" s="383" t="s">
        <v>413</v>
      </c>
    </row>
    <row r="4077" spans="1:5" s="11" customFormat="1" ht="24" customHeight="1">
      <c r="A4077" s="381">
        <v>92344</v>
      </c>
      <c r="B4077" s="382" t="s">
        <v>5916</v>
      </c>
      <c r="C4077" s="383" t="s">
        <v>297</v>
      </c>
      <c r="D4077" s="384">
        <v>58.37</v>
      </c>
      <c r="E4077" s="383" t="s">
        <v>413</v>
      </c>
    </row>
    <row r="4078" spans="1:5" s="11" customFormat="1" ht="24" customHeight="1">
      <c r="A4078" s="381">
        <v>92345</v>
      </c>
      <c r="B4078" s="382" t="s">
        <v>5917</v>
      </c>
      <c r="C4078" s="383" t="s">
        <v>297</v>
      </c>
      <c r="D4078" s="384">
        <v>58.34</v>
      </c>
      <c r="E4078" s="383" t="s">
        <v>413</v>
      </c>
    </row>
    <row r="4079" spans="1:5" s="11" customFormat="1" ht="24" customHeight="1">
      <c r="A4079" s="381">
        <v>92346</v>
      </c>
      <c r="B4079" s="382" t="s">
        <v>5918</v>
      </c>
      <c r="C4079" s="383" t="s">
        <v>297</v>
      </c>
      <c r="D4079" s="384">
        <v>79.900000000000006</v>
      </c>
      <c r="E4079" s="383" t="s">
        <v>413</v>
      </c>
    </row>
    <row r="4080" spans="1:5" s="11" customFormat="1" ht="24" customHeight="1">
      <c r="A4080" s="381">
        <v>92347</v>
      </c>
      <c r="B4080" s="382" t="s">
        <v>5919</v>
      </c>
      <c r="C4080" s="383" t="s">
        <v>297</v>
      </c>
      <c r="D4080" s="384">
        <v>90.68</v>
      </c>
      <c r="E4080" s="383" t="s">
        <v>413</v>
      </c>
    </row>
    <row r="4081" spans="1:5" s="11" customFormat="1" ht="24" customHeight="1">
      <c r="A4081" s="381">
        <v>92348</v>
      </c>
      <c r="B4081" s="382" t="s">
        <v>5920</v>
      </c>
      <c r="C4081" s="383" t="s">
        <v>297</v>
      </c>
      <c r="D4081" s="384">
        <v>117.19</v>
      </c>
      <c r="E4081" s="383" t="s">
        <v>413</v>
      </c>
    </row>
    <row r="4082" spans="1:5" s="11" customFormat="1" ht="24" customHeight="1">
      <c r="A4082" s="381">
        <v>92349</v>
      </c>
      <c r="B4082" s="382" t="s">
        <v>5921</v>
      </c>
      <c r="C4082" s="383" t="s">
        <v>297</v>
      </c>
      <c r="D4082" s="384">
        <v>126.78</v>
      </c>
      <c r="E4082" s="383" t="s">
        <v>413</v>
      </c>
    </row>
    <row r="4083" spans="1:5" s="11" customFormat="1" ht="24" customHeight="1">
      <c r="A4083" s="381">
        <v>92350</v>
      </c>
      <c r="B4083" s="382" t="s">
        <v>5922</v>
      </c>
      <c r="C4083" s="383" t="s">
        <v>297</v>
      </c>
      <c r="D4083" s="384">
        <v>86.7</v>
      </c>
      <c r="E4083" s="383" t="s">
        <v>413</v>
      </c>
    </row>
    <row r="4084" spans="1:5" s="11" customFormat="1" ht="24" customHeight="1">
      <c r="A4084" s="381">
        <v>92351</v>
      </c>
      <c r="B4084" s="382" t="s">
        <v>5923</v>
      </c>
      <c r="C4084" s="383" t="s">
        <v>297</v>
      </c>
      <c r="D4084" s="384">
        <v>84.3</v>
      </c>
      <c r="E4084" s="383" t="s">
        <v>413</v>
      </c>
    </row>
    <row r="4085" spans="1:5" s="11" customFormat="1" ht="24" customHeight="1">
      <c r="A4085" s="381">
        <v>92352</v>
      </c>
      <c r="B4085" s="382" t="s">
        <v>5924</v>
      </c>
      <c r="C4085" s="383" t="s">
        <v>297</v>
      </c>
      <c r="D4085" s="384">
        <v>140.63</v>
      </c>
      <c r="E4085" s="383" t="s">
        <v>413</v>
      </c>
    </row>
    <row r="4086" spans="1:5" s="11" customFormat="1" ht="24" customHeight="1">
      <c r="A4086" s="381">
        <v>92353</v>
      </c>
      <c r="B4086" s="382" t="s">
        <v>5925</v>
      </c>
      <c r="C4086" s="383" t="s">
        <v>297</v>
      </c>
      <c r="D4086" s="384">
        <v>130.09</v>
      </c>
      <c r="E4086" s="383" t="s">
        <v>413</v>
      </c>
    </row>
    <row r="4087" spans="1:5" s="11" customFormat="1" ht="24" customHeight="1">
      <c r="A4087" s="381">
        <v>92354</v>
      </c>
      <c r="B4087" s="382" t="s">
        <v>5926</v>
      </c>
      <c r="C4087" s="383" t="s">
        <v>297</v>
      </c>
      <c r="D4087" s="384">
        <v>192.37</v>
      </c>
      <c r="E4087" s="383" t="s">
        <v>413</v>
      </c>
    </row>
    <row r="4088" spans="1:5" s="11" customFormat="1" ht="24" customHeight="1">
      <c r="A4088" s="381">
        <v>92355</v>
      </c>
      <c r="B4088" s="382" t="s">
        <v>5927</v>
      </c>
      <c r="C4088" s="383" t="s">
        <v>297</v>
      </c>
      <c r="D4088" s="384">
        <v>172.05</v>
      </c>
      <c r="E4088" s="383" t="s">
        <v>413</v>
      </c>
    </row>
    <row r="4089" spans="1:5" s="11" customFormat="1" ht="24" customHeight="1">
      <c r="A4089" s="381">
        <v>92356</v>
      </c>
      <c r="B4089" s="382" t="s">
        <v>5928</v>
      </c>
      <c r="C4089" s="383" t="s">
        <v>297</v>
      </c>
      <c r="D4089" s="384">
        <v>112.34</v>
      </c>
      <c r="E4089" s="383" t="s">
        <v>413</v>
      </c>
    </row>
    <row r="4090" spans="1:5" s="11" customFormat="1" ht="24" customHeight="1">
      <c r="A4090" s="381">
        <v>92357</v>
      </c>
      <c r="B4090" s="382" t="s">
        <v>5929</v>
      </c>
      <c r="C4090" s="383" t="s">
        <v>297</v>
      </c>
      <c r="D4090" s="384">
        <v>178.73</v>
      </c>
      <c r="E4090" s="383" t="s">
        <v>413</v>
      </c>
    </row>
    <row r="4091" spans="1:5" s="11" customFormat="1" ht="24" customHeight="1">
      <c r="A4091" s="381">
        <v>92358</v>
      </c>
      <c r="B4091" s="382" t="s">
        <v>5930</v>
      </c>
      <c r="C4091" s="383" t="s">
        <v>297</v>
      </c>
      <c r="D4091" s="384">
        <v>227.41</v>
      </c>
      <c r="E4091" s="383" t="s">
        <v>413</v>
      </c>
    </row>
    <row r="4092" spans="1:5" s="11" customFormat="1" ht="24" customHeight="1">
      <c r="A4092" s="381">
        <v>92369</v>
      </c>
      <c r="B4092" s="382" t="s">
        <v>5931</v>
      </c>
      <c r="C4092" s="383" t="s">
        <v>297</v>
      </c>
      <c r="D4092" s="384">
        <v>28.33</v>
      </c>
      <c r="E4092" s="383" t="s">
        <v>413</v>
      </c>
    </row>
    <row r="4093" spans="1:5" s="11" customFormat="1" ht="24" customHeight="1">
      <c r="A4093" s="381">
        <v>92370</v>
      </c>
      <c r="B4093" s="382" t="s">
        <v>5932</v>
      </c>
      <c r="C4093" s="383" t="s">
        <v>297</v>
      </c>
      <c r="D4093" s="384">
        <v>30.27</v>
      </c>
      <c r="E4093" s="383" t="s">
        <v>413</v>
      </c>
    </row>
    <row r="4094" spans="1:5" s="11" customFormat="1" ht="36" customHeight="1">
      <c r="A4094" s="381">
        <v>92371</v>
      </c>
      <c r="B4094" s="382" t="s">
        <v>5933</v>
      </c>
      <c r="C4094" s="383" t="s">
        <v>297</v>
      </c>
      <c r="D4094" s="384">
        <v>35.549999999999997</v>
      </c>
      <c r="E4094" s="383" t="s">
        <v>413</v>
      </c>
    </row>
    <row r="4095" spans="1:5" s="11" customFormat="1" ht="24" customHeight="1">
      <c r="A4095" s="381">
        <v>92372</v>
      </c>
      <c r="B4095" s="382" t="s">
        <v>5934</v>
      </c>
      <c r="C4095" s="383" t="s">
        <v>297</v>
      </c>
      <c r="D4095" s="384">
        <v>37.35</v>
      </c>
      <c r="E4095" s="383" t="s">
        <v>413</v>
      </c>
    </row>
    <row r="4096" spans="1:5" s="11" customFormat="1" ht="36" customHeight="1">
      <c r="A4096" s="381">
        <v>92373</v>
      </c>
      <c r="B4096" s="382" t="s">
        <v>5935</v>
      </c>
      <c r="C4096" s="383" t="s">
        <v>297</v>
      </c>
      <c r="D4096" s="384">
        <v>43.07</v>
      </c>
      <c r="E4096" s="383" t="s">
        <v>413</v>
      </c>
    </row>
    <row r="4097" spans="1:5" s="11" customFormat="1" ht="24" customHeight="1">
      <c r="A4097" s="381">
        <v>92374</v>
      </c>
      <c r="B4097" s="382" t="s">
        <v>5936</v>
      </c>
      <c r="C4097" s="383" t="s">
        <v>297</v>
      </c>
      <c r="D4097" s="384">
        <v>43.42</v>
      </c>
      <c r="E4097" s="383" t="s">
        <v>413</v>
      </c>
    </row>
    <row r="4098" spans="1:5" s="11" customFormat="1" ht="24" customHeight="1">
      <c r="A4098" s="381">
        <v>92375</v>
      </c>
      <c r="B4098" s="382" t="s">
        <v>5937</v>
      </c>
      <c r="C4098" s="383" t="s">
        <v>297</v>
      </c>
      <c r="D4098" s="384">
        <v>58.33</v>
      </c>
      <c r="E4098" s="383" t="s">
        <v>413</v>
      </c>
    </row>
    <row r="4099" spans="1:5" s="11" customFormat="1" ht="24" customHeight="1">
      <c r="A4099" s="381">
        <v>92376</v>
      </c>
      <c r="B4099" s="382" t="s">
        <v>5938</v>
      </c>
      <c r="C4099" s="383" t="s">
        <v>297</v>
      </c>
      <c r="D4099" s="384">
        <v>58.3</v>
      </c>
      <c r="E4099" s="383" t="s">
        <v>413</v>
      </c>
    </row>
    <row r="4100" spans="1:5" s="11" customFormat="1" ht="36" customHeight="1">
      <c r="A4100" s="381">
        <v>92377</v>
      </c>
      <c r="B4100" s="382" t="s">
        <v>5939</v>
      </c>
      <c r="C4100" s="383" t="s">
        <v>297</v>
      </c>
      <c r="D4100" s="384">
        <v>81.010000000000005</v>
      </c>
      <c r="E4100" s="383" t="s">
        <v>413</v>
      </c>
    </row>
    <row r="4101" spans="1:5" s="11" customFormat="1" ht="24" customHeight="1">
      <c r="A4101" s="381">
        <v>92378</v>
      </c>
      <c r="B4101" s="382" t="s">
        <v>5940</v>
      </c>
      <c r="C4101" s="383" t="s">
        <v>297</v>
      </c>
      <c r="D4101" s="384">
        <v>91.79</v>
      </c>
      <c r="E4101" s="383" t="s">
        <v>413</v>
      </c>
    </row>
    <row r="4102" spans="1:5" s="11" customFormat="1" ht="24" customHeight="1">
      <c r="A4102" s="381">
        <v>92379</v>
      </c>
      <c r="B4102" s="382" t="s">
        <v>5941</v>
      </c>
      <c r="C4102" s="383" t="s">
        <v>297</v>
      </c>
      <c r="D4102" s="384">
        <v>119.46</v>
      </c>
      <c r="E4102" s="383" t="s">
        <v>413</v>
      </c>
    </row>
    <row r="4103" spans="1:5" s="11" customFormat="1" ht="24" customHeight="1">
      <c r="A4103" s="381">
        <v>92380</v>
      </c>
      <c r="B4103" s="382" t="s">
        <v>5942</v>
      </c>
      <c r="C4103" s="383" t="s">
        <v>297</v>
      </c>
      <c r="D4103" s="384">
        <v>129.05000000000001</v>
      </c>
      <c r="E4103" s="383" t="s">
        <v>413</v>
      </c>
    </row>
    <row r="4104" spans="1:5" s="11" customFormat="1" ht="36" customHeight="1">
      <c r="A4104" s="381">
        <v>92381</v>
      </c>
      <c r="B4104" s="382" t="s">
        <v>5943</v>
      </c>
      <c r="C4104" s="383" t="s">
        <v>297</v>
      </c>
      <c r="D4104" s="384">
        <v>43.09</v>
      </c>
      <c r="E4104" s="383" t="s">
        <v>413</v>
      </c>
    </row>
    <row r="4105" spans="1:5" s="11" customFormat="1" ht="36" customHeight="1">
      <c r="A4105" s="381">
        <v>92382</v>
      </c>
      <c r="B4105" s="382" t="s">
        <v>5944</v>
      </c>
      <c r="C4105" s="383" t="s">
        <v>297</v>
      </c>
      <c r="D4105" s="384">
        <v>40.520000000000003</v>
      </c>
      <c r="E4105" s="383" t="s">
        <v>413</v>
      </c>
    </row>
    <row r="4106" spans="1:5" s="11" customFormat="1" ht="36" customHeight="1">
      <c r="A4106" s="381">
        <v>92383</v>
      </c>
      <c r="B4106" s="382" t="s">
        <v>5945</v>
      </c>
      <c r="C4106" s="383" t="s">
        <v>297</v>
      </c>
      <c r="D4106" s="384">
        <v>57.07</v>
      </c>
      <c r="E4106" s="383" t="s">
        <v>413</v>
      </c>
    </row>
    <row r="4107" spans="1:5" s="11" customFormat="1" ht="36" customHeight="1">
      <c r="A4107" s="381">
        <v>92384</v>
      </c>
      <c r="B4107" s="382" t="s">
        <v>5946</v>
      </c>
      <c r="C4107" s="383" t="s">
        <v>297</v>
      </c>
      <c r="D4107" s="384">
        <v>51.95</v>
      </c>
      <c r="E4107" s="383" t="s">
        <v>413</v>
      </c>
    </row>
    <row r="4108" spans="1:5" s="11" customFormat="1" ht="36" customHeight="1">
      <c r="A4108" s="381">
        <v>92385</v>
      </c>
      <c r="B4108" s="382" t="s">
        <v>5947</v>
      </c>
      <c r="C4108" s="383" t="s">
        <v>297</v>
      </c>
      <c r="D4108" s="384">
        <v>66.39</v>
      </c>
      <c r="E4108" s="383" t="s">
        <v>413</v>
      </c>
    </row>
    <row r="4109" spans="1:5" s="11" customFormat="1" ht="36" customHeight="1">
      <c r="A4109" s="381">
        <v>92386</v>
      </c>
      <c r="B4109" s="382" t="s">
        <v>5948</v>
      </c>
      <c r="C4109" s="383" t="s">
        <v>297</v>
      </c>
      <c r="D4109" s="384">
        <v>62.86</v>
      </c>
      <c r="E4109" s="383" t="s">
        <v>413</v>
      </c>
    </row>
    <row r="4110" spans="1:5" s="11" customFormat="1" ht="36" customHeight="1">
      <c r="A4110" s="381">
        <v>92387</v>
      </c>
      <c r="B4110" s="382" t="s">
        <v>5949</v>
      </c>
      <c r="C4110" s="383" t="s">
        <v>297</v>
      </c>
      <c r="D4110" s="384">
        <v>86.65</v>
      </c>
      <c r="E4110" s="383" t="s">
        <v>413</v>
      </c>
    </row>
    <row r="4111" spans="1:5" s="11" customFormat="1" ht="36" customHeight="1">
      <c r="A4111" s="381">
        <v>92388</v>
      </c>
      <c r="B4111" s="382" t="s">
        <v>5950</v>
      </c>
      <c r="C4111" s="383" t="s">
        <v>297</v>
      </c>
      <c r="D4111" s="384">
        <v>84.25</v>
      </c>
      <c r="E4111" s="383" t="s">
        <v>413</v>
      </c>
    </row>
    <row r="4112" spans="1:5" s="11" customFormat="1" ht="36" customHeight="1">
      <c r="A4112" s="381">
        <v>92389</v>
      </c>
      <c r="B4112" s="382" t="s">
        <v>5951</v>
      </c>
      <c r="C4112" s="383" t="s">
        <v>297</v>
      </c>
      <c r="D4112" s="384">
        <v>142.32</v>
      </c>
      <c r="E4112" s="383" t="s">
        <v>413</v>
      </c>
    </row>
    <row r="4113" spans="1:5" s="11" customFormat="1" ht="36" customHeight="1">
      <c r="A4113" s="381">
        <v>92390</v>
      </c>
      <c r="B4113" s="382" t="s">
        <v>5952</v>
      </c>
      <c r="C4113" s="383" t="s">
        <v>297</v>
      </c>
      <c r="D4113" s="384">
        <v>131.78</v>
      </c>
      <c r="E4113" s="383" t="s">
        <v>413</v>
      </c>
    </row>
    <row r="4114" spans="1:5" s="11" customFormat="1" ht="36" customHeight="1">
      <c r="A4114" s="381">
        <v>92635</v>
      </c>
      <c r="B4114" s="382" t="s">
        <v>5953</v>
      </c>
      <c r="C4114" s="383" t="s">
        <v>297</v>
      </c>
      <c r="D4114" s="384">
        <v>195.78</v>
      </c>
      <c r="E4114" s="383" t="s">
        <v>413</v>
      </c>
    </row>
    <row r="4115" spans="1:5" s="11" customFormat="1" ht="36" customHeight="1">
      <c r="A4115" s="381">
        <v>92636</v>
      </c>
      <c r="B4115" s="382" t="s">
        <v>5954</v>
      </c>
      <c r="C4115" s="383" t="s">
        <v>297</v>
      </c>
      <c r="D4115" s="384">
        <v>175.46</v>
      </c>
      <c r="E4115" s="383" t="s">
        <v>413</v>
      </c>
    </row>
    <row r="4116" spans="1:5" s="11" customFormat="1" ht="24" customHeight="1">
      <c r="A4116" s="381">
        <v>92637</v>
      </c>
      <c r="B4116" s="382" t="s">
        <v>5955</v>
      </c>
      <c r="C4116" s="383" t="s">
        <v>297</v>
      </c>
      <c r="D4116" s="384">
        <v>54.97</v>
      </c>
      <c r="E4116" s="383" t="s">
        <v>413</v>
      </c>
    </row>
    <row r="4117" spans="1:5" s="11" customFormat="1" ht="24" customHeight="1">
      <c r="A4117" s="381">
        <v>92638</v>
      </c>
      <c r="B4117" s="382" t="s">
        <v>5956</v>
      </c>
      <c r="C4117" s="383" t="s">
        <v>297</v>
      </c>
      <c r="D4117" s="384">
        <v>69.900000000000006</v>
      </c>
      <c r="E4117" s="383" t="s">
        <v>413</v>
      </c>
    </row>
    <row r="4118" spans="1:5" s="11" customFormat="1" ht="24" customHeight="1">
      <c r="A4118" s="381">
        <v>92639</v>
      </c>
      <c r="B4118" s="382" t="s">
        <v>5957</v>
      </c>
      <c r="C4118" s="383" t="s">
        <v>297</v>
      </c>
      <c r="D4118" s="384">
        <v>82.44</v>
      </c>
      <c r="E4118" s="383" t="s">
        <v>413</v>
      </c>
    </row>
    <row r="4119" spans="1:5" s="11" customFormat="1" ht="24" customHeight="1">
      <c r="A4119" s="381">
        <v>92640</v>
      </c>
      <c r="B4119" s="382" t="s">
        <v>5958</v>
      </c>
      <c r="C4119" s="383" t="s">
        <v>297</v>
      </c>
      <c r="D4119" s="384">
        <v>112.25</v>
      </c>
      <c r="E4119" s="383" t="s">
        <v>413</v>
      </c>
    </row>
    <row r="4120" spans="1:5" s="11" customFormat="1" ht="24" customHeight="1">
      <c r="A4120" s="381">
        <v>92642</v>
      </c>
      <c r="B4120" s="382" t="s">
        <v>5959</v>
      </c>
      <c r="C4120" s="383" t="s">
        <v>297</v>
      </c>
      <c r="D4120" s="384">
        <v>180.95</v>
      </c>
      <c r="E4120" s="383" t="s">
        <v>413</v>
      </c>
    </row>
    <row r="4121" spans="1:5" s="11" customFormat="1" ht="24" customHeight="1">
      <c r="A4121" s="381">
        <v>92644</v>
      </c>
      <c r="B4121" s="382" t="s">
        <v>5960</v>
      </c>
      <c r="C4121" s="383" t="s">
        <v>297</v>
      </c>
      <c r="D4121" s="384">
        <v>231.96</v>
      </c>
      <c r="E4121" s="383" t="s">
        <v>413</v>
      </c>
    </row>
    <row r="4122" spans="1:5" s="11" customFormat="1" ht="24" customHeight="1">
      <c r="A4122" s="381">
        <v>92657</v>
      </c>
      <c r="B4122" s="382" t="s">
        <v>5961</v>
      </c>
      <c r="C4122" s="383" t="s">
        <v>297</v>
      </c>
      <c r="D4122" s="384">
        <v>22.18</v>
      </c>
      <c r="E4122" s="383" t="s">
        <v>413</v>
      </c>
    </row>
    <row r="4123" spans="1:5" s="11" customFormat="1" ht="24" customHeight="1">
      <c r="A4123" s="381">
        <v>92658</v>
      </c>
      <c r="B4123" s="382" t="s">
        <v>5962</v>
      </c>
      <c r="C4123" s="383" t="s">
        <v>297</v>
      </c>
      <c r="D4123" s="384">
        <v>24.12</v>
      </c>
      <c r="E4123" s="383" t="s">
        <v>413</v>
      </c>
    </row>
    <row r="4124" spans="1:5" s="11" customFormat="1" ht="36" customHeight="1">
      <c r="A4124" s="381">
        <v>92659</v>
      </c>
      <c r="B4124" s="382" t="s">
        <v>5963</v>
      </c>
      <c r="C4124" s="383" t="s">
        <v>297</v>
      </c>
      <c r="D4124" s="384">
        <v>28.55</v>
      </c>
      <c r="E4124" s="383" t="s">
        <v>413</v>
      </c>
    </row>
    <row r="4125" spans="1:5" s="11" customFormat="1" ht="24" customHeight="1">
      <c r="A4125" s="381">
        <v>92660</v>
      </c>
      <c r="B4125" s="382" t="s">
        <v>5964</v>
      </c>
      <c r="C4125" s="383" t="s">
        <v>297</v>
      </c>
      <c r="D4125" s="384">
        <v>30.35</v>
      </c>
      <c r="E4125" s="383" t="s">
        <v>413</v>
      </c>
    </row>
    <row r="4126" spans="1:5" s="11" customFormat="1" ht="36" customHeight="1">
      <c r="A4126" s="381">
        <v>92661</v>
      </c>
      <c r="B4126" s="382" t="s">
        <v>5965</v>
      </c>
      <c r="C4126" s="383" t="s">
        <v>297</v>
      </c>
      <c r="D4126" s="384">
        <v>35.1</v>
      </c>
      <c r="E4126" s="383" t="s">
        <v>413</v>
      </c>
    </row>
    <row r="4127" spans="1:5" s="11" customFormat="1" ht="24" customHeight="1">
      <c r="A4127" s="381">
        <v>92662</v>
      </c>
      <c r="B4127" s="382" t="s">
        <v>5966</v>
      </c>
      <c r="C4127" s="383" t="s">
        <v>297</v>
      </c>
      <c r="D4127" s="384">
        <v>35.450000000000003</v>
      </c>
      <c r="E4127" s="383" t="s">
        <v>413</v>
      </c>
    </row>
    <row r="4128" spans="1:5" s="11" customFormat="1" ht="24" customHeight="1">
      <c r="A4128" s="381">
        <v>92663</v>
      </c>
      <c r="B4128" s="382" t="s">
        <v>5967</v>
      </c>
      <c r="C4128" s="383" t="s">
        <v>297</v>
      </c>
      <c r="D4128" s="384">
        <v>49.17</v>
      </c>
      <c r="E4128" s="383" t="s">
        <v>413</v>
      </c>
    </row>
    <row r="4129" spans="1:5" s="11" customFormat="1" ht="24" customHeight="1">
      <c r="A4129" s="381">
        <v>92664</v>
      </c>
      <c r="B4129" s="382" t="s">
        <v>5968</v>
      </c>
      <c r="C4129" s="383" t="s">
        <v>297</v>
      </c>
      <c r="D4129" s="384">
        <v>49.14</v>
      </c>
      <c r="E4129" s="383" t="s">
        <v>413</v>
      </c>
    </row>
    <row r="4130" spans="1:5" s="11" customFormat="1" ht="36" customHeight="1">
      <c r="A4130" s="381">
        <v>92665</v>
      </c>
      <c r="B4130" s="382" t="s">
        <v>5969</v>
      </c>
      <c r="C4130" s="383" t="s">
        <v>297</v>
      </c>
      <c r="D4130" s="384">
        <v>70.010000000000005</v>
      </c>
      <c r="E4130" s="383" t="s">
        <v>413</v>
      </c>
    </row>
    <row r="4131" spans="1:5" s="11" customFormat="1" ht="24" customHeight="1">
      <c r="A4131" s="381">
        <v>92666</v>
      </c>
      <c r="B4131" s="382" t="s">
        <v>5970</v>
      </c>
      <c r="C4131" s="383" t="s">
        <v>297</v>
      </c>
      <c r="D4131" s="384">
        <v>80.790000000000006</v>
      </c>
      <c r="E4131" s="383" t="s">
        <v>413</v>
      </c>
    </row>
    <row r="4132" spans="1:5" s="11" customFormat="1" ht="24" customHeight="1">
      <c r="A4132" s="381">
        <v>92667</v>
      </c>
      <c r="B4132" s="382" t="s">
        <v>5971</v>
      </c>
      <c r="C4132" s="383" t="s">
        <v>297</v>
      </c>
      <c r="D4132" s="384">
        <v>106.68</v>
      </c>
      <c r="E4132" s="383" t="s">
        <v>413</v>
      </c>
    </row>
    <row r="4133" spans="1:5" s="11" customFormat="1" ht="24" customHeight="1">
      <c r="A4133" s="381">
        <v>92668</v>
      </c>
      <c r="B4133" s="382" t="s">
        <v>5972</v>
      </c>
      <c r="C4133" s="383" t="s">
        <v>297</v>
      </c>
      <c r="D4133" s="384">
        <v>116.27</v>
      </c>
      <c r="E4133" s="383" t="s">
        <v>413</v>
      </c>
    </row>
    <row r="4134" spans="1:5" s="11" customFormat="1" ht="36" customHeight="1">
      <c r="A4134" s="381">
        <v>92669</v>
      </c>
      <c r="B4134" s="382" t="s">
        <v>5973</v>
      </c>
      <c r="C4134" s="383" t="s">
        <v>297</v>
      </c>
      <c r="D4134" s="384">
        <v>33.85</v>
      </c>
      <c r="E4134" s="383" t="s">
        <v>413</v>
      </c>
    </row>
    <row r="4135" spans="1:5" s="11" customFormat="1" ht="36" customHeight="1">
      <c r="A4135" s="381">
        <v>92670</v>
      </c>
      <c r="B4135" s="382" t="s">
        <v>5974</v>
      </c>
      <c r="C4135" s="383" t="s">
        <v>297</v>
      </c>
      <c r="D4135" s="384">
        <v>31.28</v>
      </c>
      <c r="E4135" s="383" t="s">
        <v>413</v>
      </c>
    </row>
    <row r="4136" spans="1:5" s="11" customFormat="1" ht="36" customHeight="1">
      <c r="A4136" s="381">
        <v>92671</v>
      </c>
      <c r="B4136" s="382" t="s">
        <v>5975</v>
      </c>
      <c r="C4136" s="383" t="s">
        <v>297</v>
      </c>
      <c r="D4136" s="384">
        <v>46.6</v>
      </c>
      <c r="E4136" s="383" t="s">
        <v>413</v>
      </c>
    </row>
    <row r="4137" spans="1:5" s="11" customFormat="1" ht="36" customHeight="1">
      <c r="A4137" s="381">
        <v>92672</v>
      </c>
      <c r="B4137" s="382" t="s">
        <v>5976</v>
      </c>
      <c r="C4137" s="383" t="s">
        <v>297</v>
      </c>
      <c r="D4137" s="384">
        <v>41.48</v>
      </c>
      <c r="E4137" s="383" t="s">
        <v>413</v>
      </c>
    </row>
    <row r="4138" spans="1:5" s="11" customFormat="1" ht="36" customHeight="1">
      <c r="A4138" s="381">
        <v>92673</v>
      </c>
      <c r="B4138" s="382" t="s">
        <v>5977</v>
      </c>
      <c r="C4138" s="383" t="s">
        <v>297</v>
      </c>
      <c r="D4138" s="384">
        <v>54.45</v>
      </c>
      <c r="E4138" s="383" t="s">
        <v>413</v>
      </c>
    </row>
    <row r="4139" spans="1:5" s="11" customFormat="1" ht="36" customHeight="1">
      <c r="A4139" s="381">
        <v>92674</v>
      </c>
      <c r="B4139" s="382" t="s">
        <v>5978</v>
      </c>
      <c r="C4139" s="383" t="s">
        <v>297</v>
      </c>
      <c r="D4139" s="384">
        <v>50.92</v>
      </c>
      <c r="E4139" s="383" t="s">
        <v>413</v>
      </c>
    </row>
    <row r="4140" spans="1:5" s="11" customFormat="1" ht="36" customHeight="1">
      <c r="A4140" s="381">
        <v>92675</v>
      </c>
      <c r="B4140" s="382" t="s">
        <v>5979</v>
      </c>
      <c r="C4140" s="383" t="s">
        <v>297</v>
      </c>
      <c r="D4140" s="384">
        <v>72.91</v>
      </c>
      <c r="E4140" s="383" t="s">
        <v>413</v>
      </c>
    </row>
    <row r="4141" spans="1:5" s="11" customFormat="1" ht="36" customHeight="1">
      <c r="A4141" s="381">
        <v>92676</v>
      </c>
      <c r="B4141" s="382" t="s">
        <v>5980</v>
      </c>
      <c r="C4141" s="383" t="s">
        <v>297</v>
      </c>
      <c r="D4141" s="384">
        <v>70.510000000000005</v>
      </c>
      <c r="E4141" s="383" t="s">
        <v>413</v>
      </c>
    </row>
    <row r="4142" spans="1:5" s="11" customFormat="1" ht="36" customHeight="1">
      <c r="A4142" s="381">
        <v>92677</v>
      </c>
      <c r="B4142" s="382" t="s">
        <v>5981</v>
      </c>
      <c r="C4142" s="383" t="s">
        <v>297</v>
      </c>
      <c r="D4142" s="384">
        <v>125.86</v>
      </c>
      <c r="E4142" s="383" t="s">
        <v>413</v>
      </c>
    </row>
    <row r="4143" spans="1:5" s="11" customFormat="1" ht="36" customHeight="1">
      <c r="A4143" s="381">
        <v>92678</v>
      </c>
      <c r="B4143" s="382" t="s">
        <v>5982</v>
      </c>
      <c r="C4143" s="383" t="s">
        <v>297</v>
      </c>
      <c r="D4143" s="384">
        <v>115.32</v>
      </c>
      <c r="E4143" s="383" t="s">
        <v>413</v>
      </c>
    </row>
    <row r="4144" spans="1:5" s="11" customFormat="1" ht="36" customHeight="1">
      <c r="A4144" s="381">
        <v>92679</v>
      </c>
      <c r="B4144" s="382" t="s">
        <v>5983</v>
      </c>
      <c r="C4144" s="383" t="s">
        <v>297</v>
      </c>
      <c r="D4144" s="384">
        <v>176.62</v>
      </c>
      <c r="E4144" s="383" t="s">
        <v>413</v>
      </c>
    </row>
    <row r="4145" spans="1:5" s="11" customFormat="1" ht="36" customHeight="1">
      <c r="A4145" s="381">
        <v>92680</v>
      </c>
      <c r="B4145" s="382" t="s">
        <v>5984</v>
      </c>
      <c r="C4145" s="383" t="s">
        <v>297</v>
      </c>
      <c r="D4145" s="384">
        <v>156.30000000000001</v>
      </c>
      <c r="E4145" s="383" t="s">
        <v>413</v>
      </c>
    </row>
    <row r="4146" spans="1:5" s="11" customFormat="1" ht="24" customHeight="1">
      <c r="A4146" s="381">
        <v>92681</v>
      </c>
      <c r="B4146" s="382" t="s">
        <v>5985</v>
      </c>
      <c r="C4146" s="383" t="s">
        <v>297</v>
      </c>
      <c r="D4146" s="384">
        <v>42.64</v>
      </c>
      <c r="E4146" s="383" t="s">
        <v>413</v>
      </c>
    </row>
    <row r="4147" spans="1:5" s="11" customFormat="1" ht="24" customHeight="1">
      <c r="A4147" s="381">
        <v>92682</v>
      </c>
      <c r="B4147" s="382" t="s">
        <v>5986</v>
      </c>
      <c r="C4147" s="383" t="s">
        <v>297</v>
      </c>
      <c r="D4147" s="384">
        <v>55.88</v>
      </c>
      <c r="E4147" s="383" t="s">
        <v>413</v>
      </c>
    </row>
    <row r="4148" spans="1:5" s="11" customFormat="1" ht="24" customHeight="1">
      <c r="A4148" s="381">
        <v>92683</v>
      </c>
      <c r="B4148" s="382" t="s">
        <v>5987</v>
      </c>
      <c r="C4148" s="383" t="s">
        <v>297</v>
      </c>
      <c r="D4148" s="384">
        <v>66.53</v>
      </c>
      <c r="E4148" s="383" t="s">
        <v>413</v>
      </c>
    </row>
    <row r="4149" spans="1:5" s="11" customFormat="1" ht="24" customHeight="1">
      <c r="A4149" s="381">
        <v>92684</v>
      </c>
      <c r="B4149" s="382" t="s">
        <v>5988</v>
      </c>
      <c r="C4149" s="383" t="s">
        <v>297</v>
      </c>
      <c r="D4149" s="384">
        <v>93.94</v>
      </c>
      <c r="E4149" s="383" t="s">
        <v>413</v>
      </c>
    </row>
    <row r="4150" spans="1:5" s="11" customFormat="1" ht="24" customHeight="1">
      <c r="A4150" s="381">
        <v>92685</v>
      </c>
      <c r="B4150" s="382" t="s">
        <v>5989</v>
      </c>
      <c r="C4150" s="383" t="s">
        <v>297</v>
      </c>
      <c r="D4150" s="384">
        <v>159.02000000000001</v>
      </c>
      <c r="E4150" s="383" t="s">
        <v>413</v>
      </c>
    </row>
    <row r="4151" spans="1:5" s="11" customFormat="1" ht="24" customHeight="1">
      <c r="A4151" s="381">
        <v>92686</v>
      </c>
      <c r="B4151" s="382" t="s">
        <v>5990</v>
      </c>
      <c r="C4151" s="383" t="s">
        <v>297</v>
      </c>
      <c r="D4151" s="384">
        <v>206.39</v>
      </c>
      <c r="E4151" s="383" t="s">
        <v>413</v>
      </c>
    </row>
    <row r="4152" spans="1:5" s="11" customFormat="1" ht="24" customHeight="1">
      <c r="A4152" s="381">
        <v>92692</v>
      </c>
      <c r="B4152" s="382" t="s">
        <v>5991</v>
      </c>
      <c r="C4152" s="383" t="s">
        <v>297</v>
      </c>
      <c r="D4152" s="384">
        <v>11.71</v>
      </c>
      <c r="E4152" s="383" t="s">
        <v>413</v>
      </c>
    </row>
    <row r="4153" spans="1:5" s="11" customFormat="1" ht="24" customHeight="1">
      <c r="A4153" s="381">
        <v>92693</v>
      </c>
      <c r="B4153" s="382" t="s">
        <v>5992</v>
      </c>
      <c r="C4153" s="383" t="s">
        <v>297</v>
      </c>
      <c r="D4153" s="384">
        <v>12.14</v>
      </c>
      <c r="E4153" s="383" t="s">
        <v>413</v>
      </c>
    </row>
    <row r="4154" spans="1:5" s="11" customFormat="1" ht="24" customHeight="1">
      <c r="A4154" s="381">
        <v>92694</v>
      </c>
      <c r="B4154" s="382" t="s">
        <v>5993</v>
      </c>
      <c r="C4154" s="383" t="s">
        <v>297</v>
      </c>
      <c r="D4154" s="384">
        <v>18.12</v>
      </c>
      <c r="E4154" s="383" t="s">
        <v>413</v>
      </c>
    </row>
    <row r="4155" spans="1:5" s="11" customFormat="1" ht="24" customHeight="1">
      <c r="A4155" s="381">
        <v>92695</v>
      </c>
      <c r="B4155" s="382" t="s">
        <v>5994</v>
      </c>
      <c r="C4155" s="383" t="s">
        <v>297</v>
      </c>
      <c r="D4155" s="384">
        <v>18.55</v>
      </c>
      <c r="E4155" s="383" t="s">
        <v>413</v>
      </c>
    </row>
    <row r="4156" spans="1:5" s="11" customFormat="1" ht="24" customHeight="1">
      <c r="A4156" s="381">
        <v>92696</v>
      </c>
      <c r="B4156" s="382" t="s">
        <v>5995</v>
      </c>
      <c r="C4156" s="383" t="s">
        <v>297</v>
      </c>
      <c r="D4156" s="384">
        <v>28.07</v>
      </c>
      <c r="E4156" s="383" t="s">
        <v>413</v>
      </c>
    </row>
    <row r="4157" spans="1:5" s="11" customFormat="1" ht="24" customHeight="1">
      <c r="A4157" s="381">
        <v>92697</v>
      </c>
      <c r="B4157" s="382" t="s">
        <v>5996</v>
      </c>
      <c r="C4157" s="383" t="s">
        <v>297</v>
      </c>
      <c r="D4157" s="384">
        <v>30.01</v>
      </c>
      <c r="E4157" s="383" t="s">
        <v>413</v>
      </c>
    </row>
    <row r="4158" spans="1:5" s="11" customFormat="1" ht="36" customHeight="1">
      <c r="A4158" s="381">
        <v>92698</v>
      </c>
      <c r="B4158" s="382" t="s">
        <v>5997</v>
      </c>
      <c r="C4158" s="383" t="s">
        <v>297</v>
      </c>
      <c r="D4158" s="384">
        <v>17.260000000000002</v>
      </c>
      <c r="E4158" s="383" t="s">
        <v>413</v>
      </c>
    </row>
    <row r="4159" spans="1:5" s="11" customFormat="1" ht="36" customHeight="1">
      <c r="A4159" s="381">
        <v>92699</v>
      </c>
      <c r="B4159" s="382" t="s">
        <v>5998</v>
      </c>
      <c r="C4159" s="383" t="s">
        <v>297</v>
      </c>
      <c r="D4159" s="384">
        <v>15.86</v>
      </c>
      <c r="E4159" s="383" t="s">
        <v>413</v>
      </c>
    </row>
    <row r="4160" spans="1:5" s="11" customFormat="1" ht="36" customHeight="1">
      <c r="A4160" s="381">
        <v>92700</v>
      </c>
      <c r="B4160" s="382" t="s">
        <v>5999</v>
      </c>
      <c r="C4160" s="383" t="s">
        <v>297</v>
      </c>
      <c r="D4160" s="384">
        <v>27.69</v>
      </c>
      <c r="E4160" s="383" t="s">
        <v>413</v>
      </c>
    </row>
    <row r="4161" spans="1:5" s="11" customFormat="1" ht="36" customHeight="1">
      <c r="A4161" s="381">
        <v>92701</v>
      </c>
      <c r="B4161" s="382" t="s">
        <v>6000</v>
      </c>
      <c r="C4161" s="383" t="s">
        <v>297</v>
      </c>
      <c r="D4161" s="384">
        <v>25.61</v>
      </c>
      <c r="E4161" s="383" t="s">
        <v>413</v>
      </c>
    </row>
    <row r="4162" spans="1:5" s="11" customFormat="1" ht="36" customHeight="1">
      <c r="A4162" s="381">
        <v>92702</v>
      </c>
      <c r="B4162" s="382" t="s">
        <v>6001</v>
      </c>
      <c r="C4162" s="383" t="s">
        <v>297</v>
      </c>
      <c r="D4162" s="384">
        <v>42.74</v>
      </c>
      <c r="E4162" s="383" t="s">
        <v>413</v>
      </c>
    </row>
    <row r="4163" spans="1:5" s="11" customFormat="1" ht="36" customHeight="1">
      <c r="A4163" s="381">
        <v>92703</v>
      </c>
      <c r="B4163" s="382" t="s">
        <v>6002</v>
      </c>
      <c r="C4163" s="383" t="s">
        <v>297</v>
      </c>
      <c r="D4163" s="384">
        <v>40.17</v>
      </c>
      <c r="E4163" s="383" t="s">
        <v>413</v>
      </c>
    </row>
    <row r="4164" spans="1:5" s="11" customFormat="1" ht="24" customHeight="1">
      <c r="A4164" s="381">
        <v>92704</v>
      </c>
      <c r="B4164" s="382" t="s">
        <v>6003</v>
      </c>
      <c r="C4164" s="383" t="s">
        <v>297</v>
      </c>
      <c r="D4164" s="384">
        <v>21.41</v>
      </c>
      <c r="E4164" s="383" t="s">
        <v>413</v>
      </c>
    </row>
    <row r="4165" spans="1:5" s="11" customFormat="1" ht="24" customHeight="1">
      <c r="A4165" s="381">
        <v>92705</v>
      </c>
      <c r="B4165" s="382" t="s">
        <v>6004</v>
      </c>
      <c r="C4165" s="383" t="s">
        <v>297</v>
      </c>
      <c r="D4165" s="384">
        <v>33.72</v>
      </c>
      <c r="E4165" s="383" t="s">
        <v>413</v>
      </c>
    </row>
    <row r="4166" spans="1:5" s="11" customFormat="1" ht="24" customHeight="1">
      <c r="A4166" s="381">
        <v>92706</v>
      </c>
      <c r="B4166" s="382" t="s">
        <v>6005</v>
      </c>
      <c r="C4166" s="383" t="s">
        <v>297</v>
      </c>
      <c r="D4166" s="384">
        <v>54.49</v>
      </c>
      <c r="E4166" s="383" t="s">
        <v>413</v>
      </c>
    </row>
    <row r="4167" spans="1:5" s="11" customFormat="1" ht="24" customHeight="1">
      <c r="A4167" s="381">
        <v>92889</v>
      </c>
      <c r="B4167" s="382" t="s">
        <v>6006</v>
      </c>
      <c r="C4167" s="383" t="s">
        <v>297</v>
      </c>
      <c r="D4167" s="384">
        <v>128.30000000000001</v>
      </c>
      <c r="E4167" s="383" t="s">
        <v>413</v>
      </c>
    </row>
    <row r="4168" spans="1:5" s="11" customFormat="1" ht="24" customHeight="1">
      <c r="A4168" s="381">
        <v>92890</v>
      </c>
      <c r="B4168" s="382" t="s">
        <v>6007</v>
      </c>
      <c r="C4168" s="383" t="s">
        <v>297</v>
      </c>
      <c r="D4168" s="384">
        <v>200.17</v>
      </c>
      <c r="E4168" s="383" t="s">
        <v>413</v>
      </c>
    </row>
    <row r="4169" spans="1:5" s="11" customFormat="1" ht="24" customHeight="1">
      <c r="A4169" s="381">
        <v>92891</v>
      </c>
      <c r="B4169" s="382" t="s">
        <v>6008</v>
      </c>
      <c r="C4169" s="383" t="s">
        <v>297</v>
      </c>
      <c r="D4169" s="384">
        <v>299.14</v>
      </c>
      <c r="E4169" s="383" t="s">
        <v>413</v>
      </c>
    </row>
    <row r="4170" spans="1:5" s="11" customFormat="1" ht="24" customHeight="1">
      <c r="A4170" s="381">
        <v>92892</v>
      </c>
      <c r="B4170" s="382" t="s">
        <v>6009</v>
      </c>
      <c r="C4170" s="383" t="s">
        <v>297</v>
      </c>
      <c r="D4170" s="384">
        <v>51.09</v>
      </c>
      <c r="E4170" s="383" t="s">
        <v>413</v>
      </c>
    </row>
    <row r="4171" spans="1:5" s="11" customFormat="1" ht="36" customHeight="1">
      <c r="A4171" s="381">
        <v>92893</v>
      </c>
      <c r="B4171" s="382" t="s">
        <v>6010</v>
      </c>
      <c r="C4171" s="383" t="s">
        <v>297</v>
      </c>
      <c r="D4171" s="384">
        <v>76.05</v>
      </c>
      <c r="E4171" s="383" t="s">
        <v>413</v>
      </c>
    </row>
    <row r="4172" spans="1:5" s="11" customFormat="1" ht="36" customHeight="1">
      <c r="A4172" s="381">
        <v>92894</v>
      </c>
      <c r="B4172" s="382" t="s">
        <v>6011</v>
      </c>
      <c r="C4172" s="383" t="s">
        <v>297</v>
      </c>
      <c r="D4172" s="384">
        <v>91.99</v>
      </c>
      <c r="E4172" s="383" t="s">
        <v>413</v>
      </c>
    </row>
    <row r="4173" spans="1:5" s="11" customFormat="1" ht="24" customHeight="1">
      <c r="A4173" s="381">
        <v>92895</v>
      </c>
      <c r="B4173" s="382" t="s">
        <v>6012</v>
      </c>
      <c r="C4173" s="383" t="s">
        <v>297</v>
      </c>
      <c r="D4173" s="384">
        <v>128.26</v>
      </c>
      <c r="E4173" s="383" t="s">
        <v>413</v>
      </c>
    </row>
    <row r="4174" spans="1:5" s="11" customFormat="1" ht="36" customHeight="1">
      <c r="A4174" s="381">
        <v>92896</v>
      </c>
      <c r="B4174" s="382" t="s">
        <v>6013</v>
      </c>
      <c r="C4174" s="383" t="s">
        <v>297</v>
      </c>
      <c r="D4174" s="384">
        <v>201.28</v>
      </c>
      <c r="E4174" s="383" t="s">
        <v>413</v>
      </c>
    </row>
    <row r="4175" spans="1:5" s="11" customFormat="1" ht="24" customHeight="1">
      <c r="A4175" s="381">
        <v>92897</v>
      </c>
      <c r="B4175" s="382" t="s">
        <v>6014</v>
      </c>
      <c r="C4175" s="383" t="s">
        <v>297</v>
      </c>
      <c r="D4175" s="384">
        <v>301.41000000000003</v>
      </c>
      <c r="E4175" s="383" t="s">
        <v>413</v>
      </c>
    </row>
    <row r="4176" spans="1:5" s="11" customFormat="1" ht="24" customHeight="1">
      <c r="A4176" s="381">
        <v>92898</v>
      </c>
      <c r="B4176" s="382" t="s">
        <v>6015</v>
      </c>
      <c r="C4176" s="383" t="s">
        <v>297</v>
      </c>
      <c r="D4176" s="384">
        <v>44.94</v>
      </c>
      <c r="E4176" s="383" t="s">
        <v>413</v>
      </c>
    </row>
    <row r="4177" spans="1:5" s="11" customFormat="1" ht="36" customHeight="1">
      <c r="A4177" s="381">
        <v>92899</v>
      </c>
      <c r="B4177" s="382" t="s">
        <v>6016</v>
      </c>
      <c r="C4177" s="383" t="s">
        <v>297</v>
      </c>
      <c r="D4177" s="384">
        <v>69.05</v>
      </c>
      <c r="E4177" s="383" t="s">
        <v>413</v>
      </c>
    </row>
    <row r="4178" spans="1:5" s="11" customFormat="1" ht="36" customHeight="1">
      <c r="A4178" s="381">
        <v>92900</v>
      </c>
      <c r="B4178" s="382" t="s">
        <v>6017</v>
      </c>
      <c r="C4178" s="383" t="s">
        <v>297</v>
      </c>
      <c r="D4178" s="384">
        <v>84.02</v>
      </c>
      <c r="E4178" s="383" t="s">
        <v>413</v>
      </c>
    </row>
    <row r="4179" spans="1:5" s="11" customFormat="1" ht="24" customHeight="1">
      <c r="A4179" s="381">
        <v>92901</v>
      </c>
      <c r="B4179" s="382" t="s">
        <v>6018</v>
      </c>
      <c r="C4179" s="383" t="s">
        <v>297</v>
      </c>
      <c r="D4179" s="384">
        <v>119.1</v>
      </c>
      <c r="E4179" s="383" t="s">
        <v>413</v>
      </c>
    </row>
    <row r="4180" spans="1:5" s="11" customFormat="1" ht="36" customHeight="1">
      <c r="A4180" s="381">
        <v>92902</v>
      </c>
      <c r="B4180" s="382" t="s">
        <v>6019</v>
      </c>
      <c r="C4180" s="383" t="s">
        <v>297</v>
      </c>
      <c r="D4180" s="384">
        <v>190.28</v>
      </c>
      <c r="E4180" s="383" t="s">
        <v>413</v>
      </c>
    </row>
    <row r="4181" spans="1:5" s="11" customFormat="1" ht="24" customHeight="1">
      <c r="A4181" s="381">
        <v>92903</v>
      </c>
      <c r="B4181" s="382" t="s">
        <v>6020</v>
      </c>
      <c r="C4181" s="383" t="s">
        <v>297</v>
      </c>
      <c r="D4181" s="384">
        <v>288.63</v>
      </c>
      <c r="E4181" s="383" t="s">
        <v>413</v>
      </c>
    </row>
    <row r="4182" spans="1:5" s="11" customFormat="1" ht="24" customHeight="1">
      <c r="A4182" s="381">
        <v>92904</v>
      </c>
      <c r="B4182" s="382" t="s">
        <v>6021</v>
      </c>
      <c r="C4182" s="383" t="s">
        <v>297</v>
      </c>
      <c r="D4182" s="384">
        <v>31.25</v>
      </c>
      <c r="E4182" s="383" t="s">
        <v>413</v>
      </c>
    </row>
    <row r="4183" spans="1:5" s="11" customFormat="1" ht="24" customHeight="1">
      <c r="A4183" s="381">
        <v>92905</v>
      </c>
      <c r="B4183" s="382" t="s">
        <v>6022</v>
      </c>
      <c r="C4183" s="383" t="s">
        <v>297</v>
      </c>
      <c r="D4183" s="384">
        <v>43.62</v>
      </c>
      <c r="E4183" s="383" t="s">
        <v>413</v>
      </c>
    </row>
    <row r="4184" spans="1:5" s="11" customFormat="1" ht="24" customHeight="1">
      <c r="A4184" s="381">
        <v>92906</v>
      </c>
      <c r="B4184" s="382" t="s">
        <v>6023</v>
      </c>
      <c r="C4184" s="383" t="s">
        <v>297</v>
      </c>
      <c r="D4184" s="384">
        <v>50.83</v>
      </c>
      <c r="E4184" s="383" t="s">
        <v>413</v>
      </c>
    </row>
    <row r="4185" spans="1:5" s="11" customFormat="1" ht="24" customHeight="1">
      <c r="A4185" s="381">
        <v>92907</v>
      </c>
      <c r="B4185" s="382" t="s">
        <v>6024</v>
      </c>
      <c r="C4185" s="383" t="s">
        <v>297</v>
      </c>
      <c r="D4185" s="384">
        <v>62.41</v>
      </c>
      <c r="E4185" s="383" t="s">
        <v>413</v>
      </c>
    </row>
    <row r="4186" spans="1:5" s="11" customFormat="1" ht="24" customHeight="1">
      <c r="A4186" s="381">
        <v>92908</v>
      </c>
      <c r="B4186" s="382" t="s">
        <v>6025</v>
      </c>
      <c r="C4186" s="383" t="s">
        <v>297</v>
      </c>
      <c r="D4186" s="384">
        <v>62.41</v>
      </c>
      <c r="E4186" s="383" t="s">
        <v>413</v>
      </c>
    </row>
    <row r="4187" spans="1:5" s="11" customFormat="1" ht="24" customHeight="1">
      <c r="A4187" s="381">
        <v>92909</v>
      </c>
      <c r="B4187" s="382" t="s">
        <v>6026</v>
      </c>
      <c r="C4187" s="383" t="s">
        <v>297</v>
      </c>
      <c r="D4187" s="384">
        <v>62.41</v>
      </c>
      <c r="E4187" s="383" t="s">
        <v>413</v>
      </c>
    </row>
    <row r="4188" spans="1:5" s="11" customFormat="1" ht="24" customHeight="1">
      <c r="A4188" s="381">
        <v>92910</v>
      </c>
      <c r="B4188" s="382" t="s">
        <v>6027</v>
      </c>
      <c r="C4188" s="383" t="s">
        <v>297</v>
      </c>
      <c r="D4188" s="384">
        <v>95.23</v>
      </c>
      <c r="E4188" s="383" t="s">
        <v>413</v>
      </c>
    </row>
    <row r="4189" spans="1:5" s="11" customFormat="1" ht="24" customHeight="1">
      <c r="A4189" s="381">
        <v>92911</v>
      </c>
      <c r="B4189" s="382" t="s">
        <v>6028</v>
      </c>
      <c r="C4189" s="383" t="s">
        <v>297</v>
      </c>
      <c r="D4189" s="384">
        <v>95.23</v>
      </c>
      <c r="E4189" s="383" t="s">
        <v>413</v>
      </c>
    </row>
    <row r="4190" spans="1:5" s="11" customFormat="1" ht="24" customHeight="1">
      <c r="A4190" s="381">
        <v>92912</v>
      </c>
      <c r="B4190" s="382" t="s">
        <v>6029</v>
      </c>
      <c r="C4190" s="383" t="s">
        <v>297</v>
      </c>
      <c r="D4190" s="384">
        <v>132.78</v>
      </c>
      <c r="E4190" s="383" t="s">
        <v>413</v>
      </c>
    </row>
    <row r="4191" spans="1:5" s="11" customFormat="1" ht="24" customHeight="1">
      <c r="A4191" s="381">
        <v>92913</v>
      </c>
      <c r="B4191" s="382" t="s">
        <v>6030</v>
      </c>
      <c r="C4191" s="383" t="s">
        <v>297</v>
      </c>
      <c r="D4191" s="384">
        <v>134.72</v>
      </c>
      <c r="E4191" s="383" t="s">
        <v>413</v>
      </c>
    </row>
    <row r="4192" spans="1:5" s="11" customFormat="1" ht="24" customHeight="1">
      <c r="A4192" s="381">
        <v>92914</v>
      </c>
      <c r="B4192" s="382" t="s">
        <v>6031</v>
      </c>
      <c r="C4192" s="383" t="s">
        <v>297</v>
      </c>
      <c r="D4192" s="384">
        <v>134.72</v>
      </c>
      <c r="E4192" s="383" t="s">
        <v>413</v>
      </c>
    </row>
    <row r="4193" spans="1:5" s="11" customFormat="1" ht="36" customHeight="1">
      <c r="A4193" s="381">
        <v>92918</v>
      </c>
      <c r="B4193" s="382" t="s">
        <v>6032</v>
      </c>
      <c r="C4193" s="383" t="s">
        <v>297</v>
      </c>
      <c r="D4193" s="384">
        <v>30.11</v>
      </c>
      <c r="E4193" s="383" t="s">
        <v>413</v>
      </c>
    </row>
    <row r="4194" spans="1:5" s="11" customFormat="1" ht="36" customHeight="1">
      <c r="A4194" s="381">
        <v>92920</v>
      </c>
      <c r="B4194" s="382" t="s">
        <v>6033</v>
      </c>
      <c r="C4194" s="383" t="s">
        <v>297</v>
      </c>
      <c r="D4194" s="384">
        <v>30.38</v>
      </c>
      <c r="E4194" s="383" t="s">
        <v>413</v>
      </c>
    </row>
    <row r="4195" spans="1:5" s="11" customFormat="1" ht="36" customHeight="1">
      <c r="A4195" s="381">
        <v>92925</v>
      </c>
      <c r="B4195" s="382" t="s">
        <v>6034</v>
      </c>
      <c r="C4195" s="383" t="s">
        <v>297</v>
      </c>
      <c r="D4195" s="384">
        <v>38.79</v>
      </c>
      <c r="E4195" s="383" t="s">
        <v>413</v>
      </c>
    </row>
    <row r="4196" spans="1:5" s="11" customFormat="1" ht="36" customHeight="1">
      <c r="A4196" s="381">
        <v>92926</v>
      </c>
      <c r="B4196" s="382" t="s">
        <v>6035</v>
      </c>
      <c r="C4196" s="383" t="s">
        <v>297</v>
      </c>
      <c r="D4196" s="384">
        <v>38.78</v>
      </c>
      <c r="E4196" s="383" t="s">
        <v>413</v>
      </c>
    </row>
    <row r="4197" spans="1:5" s="11" customFormat="1" ht="36" customHeight="1">
      <c r="A4197" s="381">
        <v>92927</v>
      </c>
      <c r="B4197" s="382" t="s">
        <v>6036</v>
      </c>
      <c r="C4197" s="383" t="s">
        <v>297</v>
      </c>
      <c r="D4197" s="384">
        <v>38.78</v>
      </c>
      <c r="E4197" s="383" t="s">
        <v>413</v>
      </c>
    </row>
    <row r="4198" spans="1:5" s="11" customFormat="1" ht="36" customHeight="1">
      <c r="A4198" s="381">
        <v>92928</v>
      </c>
      <c r="B4198" s="382" t="s">
        <v>6037</v>
      </c>
      <c r="C4198" s="383" t="s">
        <v>297</v>
      </c>
      <c r="D4198" s="384">
        <v>44.91</v>
      </c>
      <c r="E4198" s="383" t="s">
        <v>413</v>
      </c>
    </row>
    <row r="4199" spans="1:5" s="11" customFormat="1" ht="36" customHeight="1">
      <c r="A4199" s="381">
        <v>92929</v>
      </c>
      <c r="B4199" s="382" t="s">
        <v>6038</v>
      </c>
      <c r="C4199" s="383" t="s">
        <v>297</v>
      </c>
      <c r="D4199" s="384">
        <v>44.91</v>
      </c>
      <c r="E4199" s="383" t="s">
        <v>413</v>
      </c>
    </row>
    <row r="4200" spans="1:5" s="11" customFormat="1" ht="36" customHeight="1">
      <c r="A4200" s="381">
        <v>92930</v>
      </c>
      <c r="B4200" s="382" t="s">
        <v>6039</v>
      </c>
      <c r="C4200" s="383" t="s">
        <v>297</v>
      </c>
      <c r="D4200" s="384">
        <v>44.91</v>
      </c>
      <c r="E4200" s="383" t="s">
        <v>413</v>
      </c>
    </row>
    <row r="4201" spans="1:5" s="11" customFormat="1" ht="36" customHeight="1">
      <c r="A4201" s="381">
        <v>92931</v>
      </c>
      <c r="B4201" s="382" t="s">
        <v>6040</v>
      </c>
      <c r="C4201" s="383" t="s">
        <v>297</v>
      </c>
      <c r="D4201" s="384">
        <v>62.37</v>
      </c>
      <c r="E4201" s="383" t="s">
        <v>413</v>
      </c>
    </row>
    <row r="4202" spans="1:5" s="11" customFormat="1" ht="36" customHeight="1">
      <c r="A4202" s="381">
        <v>92932</v>
      </c>
      <c r="B4202" s="382" t="s">
        <v>6041</v>
      </c>
      <c r="C4202" s="383" t="s">
        <v>297</v>
      </c>
      <c r="D4202" s="384">
        <v>62.37</v>
      </c>
      <c r="E4202" s="383" t="s">
        <v>413</v>
      </c>
    </row>
    <row r="4203" spans="1:5" s="11" customFormat="1" ht="36" customHeight="1">
      <c r="A4203" s="381">
        <v>92933</v>
      </c>
      <c r="B4203" s="382" t="s">
        <v>6042</v>
      </c>
      <c r="C4203" s="383" t="s">
        <v>297</v>
      </c>
      <c r="D4203" s="384">
        <v>62.37</v>
      </c>
      <c r="E4203" s="383" t="s">
        <v>413</v>
      </c>
    </row>
    <row r="4204" spans="1:5" s="11" customFormat="1" ht="36" customHeight="1">
      <c r="A4204" s="381">
        <v>92934</v>
      </c>
      <c r="B4204" s="382" t="s">
        <v>6043</v>
      </c>
      <c r="C4204" s="383" t="s">
        <v>297</v>
      </c>
      <c r="D4204" s="384">
        <v>96.34</v>
      </c>
      <c r="E4204" s="383" t="s">
        <v>413</v>
      </c>
    </row>
    <row r="4205" spans="1:5" s="11" customFormat="1" ht="36" customHeight="1">
      <c r="A4205" s="381">
        <v>92935</v>
      </c>
      <c r="B4205" s="382" t="s">
        <v>6044</v>
      </c>
      <c r="C4205" s="383" t="s">
        <v>297</v>
      </c>
      <c r="D4205" s="384">
        <v>96.34</v>
      </c>
      <c r="E4205" s="383" t="s">
        <v>413</v>
      </c>
    </row>
    <row r="4206" spans="1:5" s="11" customFormat="1" ht="36" customHeight="1">
      <c r="A4206" s="381">
        <v>92936</v>
      </c>
      <c r="B4206" s="382" t="s">
        <v>6045</v>
      </c>
      <c r="C4206" s="383" t="s">
        <v>297</v>
      </c>
      <c r="D4206" s="384">
        <v>136.99</v>
      </c>
      <c r="E4206" s="383" t="s">
        <v>413</v>
      </c>
    </row>
    <row r="4207" spans="1:5" s="11" customFormat="1" ht="36" customHeight="1">
      <c r="A4207" s="381">
        <v>92937</v>
      </c>
      <c r="B4207" s="382" t="s">
        <v>6046</v>
      </c>
      <c r="C4207" s="383" t="s">
        <v>297</v>
      </c>
      <c r="D4207" s="384">
        <v>136.99</v>
      </c>
      <c r="E4207" s="383" t="s">
        <v>413</v>
      </c>
    </row>
    <row r="4208" spans="1:5" s="11" customFormat="1" ht="36" customHeight="1">
      <c r="A4208" s="381">
        <v>92938</v>
      </c>
      <c r="B4208" s="382" t="s">
        <v>6047</v>
      </c>
      <c r="C4208" s="383" t="s">
        <v>297</v>
      </c>
      <c r="D4208" s="384">
        <v>23.96</v>
      </c>
      <c r="E4208" s="383" t="s">
        <v>413</v>
      </c>
    </row>
    <row r="4209" spans="1:5" s="11" customFormat="1" ht="36" customHeight="1">
      <c r="A4209" s="381">
        <v>92939</v>
      </c>
      <c r="B4209" s="382" t="s">
        <v>6048</v>
      </c>
      <c r="C4209" s="383" t="s">
        <v>297</v>
      </c>
      <c r="D4209" s="384">
        <v>24.23</v>
      </c>
      <c r="E4209" s="383" t="s">
        <v>413</v>
      </c>
    </row>
    <row r="4210" spans="1:5" s="11" customFormat="1" ht="36" customHeight="1">
      <c r="A4210" s="381">
        <v>92940</v>
      </c>
      <c r="B4210" s="382" t="s">
        <v>6049</v>
      </c>
      <c r="C4210" s="383" t="s">
        <v>297</v>
      </c>
      <c r="D4210" s="384">
        <v>31.79</v>
      </c>
      <c r="E4210" s="383" t="s">
        <v>413</v>
      </c>
    </row>
    <row r="4211" spans="1:5" s="11" customFormat="1" ht="36" customHeight="1">
      <c r="A4211" s="381">
        <v>92941</v>
      </c>
      <c r="B4211" s="382" t="s">
        <v>6050</v>
      </c>
      <c r="C4211" s="383" t="s">
        <v>297</v>
      </c>
      <c r="D4211" s="384">
        <v>31.78</v>
      </c>
      <c r="E4211" s="383" t="s">
        <v>413</v>
      </c>
    </row>
    <row r="4212" spans="1:5" s="11" customFormat="1" ht="36" customHeight="1">
      <c r="A4212" s="381">
        <v>92942</v>
      </c>
      <c r="B4212" s="382" t="s">
        <v>6051</v>
      </c>
      <c r="C4212" s="383" t="s">
        <v>297</v>
      </c>
      <c r="D4212" s="384">
        <v>31.78</v>
      </c>
      <c r="E4212" s="383" t="s">
        <v>413</v>
      </c>
    </row>
    <row r="4213" spans="1:5" s="11" customFormat="1" ht="36" customHeight="1">
      <c r="A4213" s="381">
        <v>92943</v>
      </c>
      <c r="B4213" s="382" t="s">
        <v>6052</v>
      </c>
      <c r="C4213" s="383" t="s">
        <v>297</v>
      </c>
      <c r="D4213" s="384">
        <v>36.94</v>
      </c>
      <c r="E4213" s="383" t="s">
        <v>413</v>
      </c>
    </row>
    <row r="4214" spans="1:5" s="11" customFormat="1" ht="36" customHeight="1">
      <c r="A4214" s="381">
        <v>92944</v>
      </c>
      <c r="B4214" s="382" t="s">
        <v>6053</v>
      </c>
      <c r="C4214" s="383" t="s">
        <v>297</v>
      </c>
      <c r="D4214" s="384">
        <v>36.94</v>
      </c>
      <c r="E4214" s="383" t="s">
        <v>413</v>
      </c>
    </row>
    <row r="4215" spans="1:5" s="11" customFormat="1" ht="36" customHeight="1">
      <c r="A4215" s="381">
        <v>92945</v>
      </c>
      <c r="B4215" s="382" t="s">
        <v>6054</v>
      </c>
      <c r="C4215" s="383" t="s">
        <v>297</v>
      </c>
      <c r="D4215" s="384">
        <v>36.94</v>
      </c>
      <c r="E4215" s="383" t="s">
        <v>413</v>
      </c>
    </row>
    <row r="4216" spans="1:5" s="11" customFormat="1" ht="36" customHeight="1">
      <c r="A4216" s="381">
        <v>92946</v>
      </c>
      <c r="B4216" s="382" t="s">
        <v>6055</v>
      </c>
      <c r="C4216" s="383" t="s">
        <v>297</v>
      </c>
      <c r="D4216" s="384">
        <v>53.21</v>
      </c>
      <c r="E4216" s="383" t="s">
        <v>413</v>
      </c>
    </row>
    <row r="4217" spans="1:5" s="11" customFormat="1" ht="36" customHeight="1">
      <c r="A4217" s="381">
        <v>92947</v>
      </c>
      <c r="B4217" s="382" t="s">
        <v>6056</v>
      </c>
      <c r="C4217" s="383" t="s">
        <v>297</v>
      </c>
      <c r="D4217" s="384">
        <v>53.21</v>
      </c>
      <c r="E4217" s="383" t="s">
        <v>413</v>
      </c>
    </row>
    <row r="4218" spans="1:5" s="11" customFormat="1" ht="36" customHeight="1">
      <c r="A4218" s="381">
        <v>92948</v>
      </c>
      <c r="B4218" s="382" t="s">
        <v>6057</v>
      </c>
      <c r="C4218" s="383" t="s">
        <v>297</v>
      </c>
      <c r="D4218" s="384">
        <v>53.21</v>
      </c>
      <c r="E4218" s="383" t="s">
        <v>413</v>
      </c>
    </row>
    <row r="4219" spans="1:5" s="11" customFormat="1" ht="36" customHeight="1">
      <c r="A4219" s="381">
        <v>92949</v>
      </c>
      <c r="B4219" s="382" t="s">
        <v>6058</v>
      </c>
      <c r="C4219" s="383" t="s">
        <v>297</v>
      </c>
      <c r="D4219" s="384">
        <v>85.34</v>
      </c>
      <c r="E4219" s="383" t="s">
        <v>413</v>
      </c>
    </row>
    <row r="4220" spans="1:5" s="11" customFormat="1" ht="36" customHeight="1">
      <c r="A4220" s="381">
        <v>92950</v>
      </c>
      <c r="B4220" s="382" t="s">
        <v>6059</v>
      </c>
      <c r="C4220" s="383" t="s">
        <v>297</v>
      </c>
      <c r="D4220" s="384">
        <v>85.34</v>
      </c>
      <c r="E4220" s="383" t="s">
        <v>413</v>
      </c>
    </row>
    <row r="4221" spans="1:5" s="11" customFormat="1" ht="36" customHeight="1">
      <c r="A4221" s="381">
        <v>92951</v>
      </c>
      <c r="B4221" s="382" t="s">
        <v>6060</v>
      </c>
      <c r="C4221" s="383" t="s">
        <v>297</v>
      </c>
      <c r="D4221" s="384">
        <v>124.21</v>
      </c>
      <c r="E4221" s="383" t="s">
        <v>413</v>
      </c>
    </row>
    <row r="4222" spans="1:5" s="11" customFormat="1" ht="36" customHeight="1">
      <c r="A4222" s="381">
        <v>92952</v>
      </c>
      <c r="B4222" s="382" t="s">
        <v>6061</v>
      </c>
      <c r="C4222" s="383" t="s">
        <v>297</v>
      </c>
      <c r="D4222" s="384">
        <v>124.21</v>
      </c>
      <c r="E4222" s="383" t="s">
        <v>413</v>
      </c>
    </row>
    <row r="4223" spans="1:5" s="11" customFormat="1" ht="36" customHeight="1">
      <c r="A4223" s="381">
        <v>92953</v>
      </c>
      <c r="B4223" s="382" t="s">
        <v>6062</v>
      </c>
      <c r="C4223" s="383" t="s">
        <v>297</v>
      </c>
      <c r="D4223" s="384">
        <v>19.95</v>
      </c>
      <c r="E4223" s="383" t="s">
        <v>413</v>
      </c>
    </row>
    <row r="4224" spans="1:5" s="11" customFormat="1" ht="24" customHeight="1">
      <c r="A4224" s="381">
        <v>93050</v>
      </c>
      <c r="B4224" s="382" t="s">
        <v>6063</v>
      </c>
      <c r="C4224" s="383" t="s">
        <v>297</v>
      </c>
      <c r="D4224" s="384">
        <v>10.86</v>
      </c>
      <c r="E4224" s="383" t="s">
        <v>413</v>
      </c>
    </row>
    <row r="4225" spans="1:5" s="11" customFormat="1" ht="24" customHeight="1">
      <c r="A4225" s="381">
        <v>93052</v>
      </c>
      <c r="B4225" s="382" t="s">
        <v>6064</v>
      </c>
      <c r="C4225" s="383" t="s">
        <v>297</v>
      </c>
      <c r="D4225" s="384">
        <v>556.24</v>
      </c>
      <c r="E4225" s="383" t="s">
        <v>413</v>
      </c>
    </row>
    <row r="4226" spans="1:5" s="11" customFormat="1" ht="36" customHeight="1">
      <c r="A4226" s="381">
        <v>93054</v>
      </c>
      <c r="B4226" s="382" t="s">
        <v>6065</v>
      </c>
      <c r="C4226" s="383" t="s">
        <v>297</v>
      </c>
      <c r="D4226" s="384">
        <v>22.31</v>
      </c>
      <c r="E4226" s="383" t="s">
        <v>413</v>
      </c>
    </row>
    <row r="4227" spans="1:5" s="11" customFormat="1" ht="36" customHeight="1">
      <c r="A4227" s="381">
        <v>93055</v>
      </c>
      <c r="B4227" s="382" t="s">
        <v>6066</v>
      </c>
      <c r="C4227" s="383" t="s">
        <v>297</v>
      </c>
      <c r="D4227" s="384">
        <v>46.98</v>
      </c>
      <c r="E4227" s="383" t="s">
        <v>413</v>
      </c>
    </row>
    <row r="4228" spans="1:5" s="11" customFormat="1" ht="24" customHeight="1">
      <c r="A4228" s="381">
        <v>93056</v>
      </c>
      <c r="B4228" s="382" t="s">
        <v>6067</v>
      </c>
      <c r="C4228" s="383" t="s">
        <v>297</v>
      </c>
      <c r="D4228" s="384">
        <v>16.5</v>
      </c>
      <c r="E4228" s="383" t="s">
        <v>413</v>
      </c>
    </row>
    <row r="4229" spans="1:5" s="11" customFormat="1" ht="36" customHeight="1">
      <c r="A4229" s="381">
        <v>93057</v>
      </c>
      <c r="B4229" s="382" t="s">
        <v>6068</v>
      </c>
      <c r="C4229" s="383" t="s">
        <v>297</v>
      </c>
      <c r="D4229" s="384">
        <v>13.61</v>
      </c>
      <c r="E4229" s="383" t="s">
        <v>413</v>
      </c>
    </row>
    <row r="4230" spans="1:5" s="11" customFormat="1" ht="24" customHeight="1">
      <c r="A4230" s="381">
        <v>93058</v>
      </c>
      <c r="B4230" s="382" t="s">
        <v>6069</v>
      </c>
      <c r="C4230" s="383" t="s">
        <v>297</v>
      </c>
      <c r="D4230" s="384">
        <v>611.72</v>
      </c>
      <c r="E4230" s="383" t="s">
        <v>413</v>
      </c>
    </row>
    <row r="4231" spans="1:5" s="11" customFormat="1" ht="36" customHeight="1">
      <c r="A4231" s="381">
        <v>93059</v>
      </c>
      <c r="B4231" s="382" t="s">
        <v>6070</v>
      </c>
      <c r="C4231" s="383" t="s">
        <v>297</v>
      </c>
      <c r="D4231" s="384">
        <v>29.87</v>
      </c>
      <c r="E4231" s="383" t="s">
        <v>413</v>
      </c>
    </row>
    <row r="4232" spans="1:5" s="11" customFormat="1" ht="36" customHeight="1">
      <c r="A4232" s="381">
        <v>93060</v>
      </c>
      <c r="B4232" s="382" t="s">
        <v>6071</v>
      </c>
      <c r="C4232" s="383" t="s">
        <v>297</v>
      </c>
      <c r="D4232" s="384">
        <v>82.91</v>
      </c>
      <c r="E4232" s="383" t="s">
        <v>413</v>
      </c>
    </row>
    <row r="4233" spans="1:5" s="11" customFormat="1" ht="24" customHeight="1">
      <c r="A4233" s="381">
        <v>93061</v>
      </c>
      <c r="B4233" s="382" t="s">
        <v>6072</v>
      </c>
      <c r="C4233" s="383" t="s">
        <v>297</v>
      </c>
      <c r="D4233" s="384">
        <v>32.270000000000003</v>
      </c>
      <c r="E4233" s="383" t="s">
        <v>413</v>
      </c>
    </row>
    <row r="4234" spans="1:5" s="11" customFormat="1" ht="36" customHeight="1">
      <c r="A4234" s="381">
        <v>93062</v>
      </c>
      <c r="B4234" s="382" t="s">
        <v>6073</v>
      </c>
      <c r="C4234" s="383" t="s">
        <v>297</v>
      </c>
      <c r="D4234" s="384">
        <v>27.12</v>
      </c>
      <c r="E4234" s="383" t="s">
        <v>413</v>
      </c>
    </row>
    <row r="4235" spans="1:5" s="11" customFormat="1" ht="24" customHeight="1">
      <c r="A4235" s="381">
        <v>93063</v>
      </c>
      <c r="B4235" s="382" t="s">
        <v>6074</v>
      </c>
      <c r="C4235" s="383" t="s">
        <v>297</v>
      </c>
      <c r="D4235" s="384">
        <v>700.79</v>
      </c>
      <c r="E4235" s="383" t="s">
        <v>413</v>
      </c>
    </row>
    <row r="4236" spans="1:5" s="11" customFormat="1" ht="24" customHeight="1">
      <c r="A4236" s="381">
        <v>93064</v>
      </c>
      <c r="B4236" s="382" t="s">
        <v>6075</v>
      </c>
      <c r="C4236" s="383" t="s">
        <v>297</v>
      </c>
      <c r="D4236" s="384">
        <v>50.19</v>
      </c>
      <c r="E4236" s="383" t="s">
        <v>413</v>
      </c>
    </row>
    <row r="4237" spans="1:5" s="11" customFormat="1" ht="36" customHeight="1">
      <c r="A4237" s="381">
        <v>93065</v>
      </c>
      <c r="B4237" s="382" t="s">
        <v>6076</v>
      </c>
      <c r="C4237" s="383" t="s">
        <v>297</v>
      </c>
      <c r="D4237" s="384">
        <v>45.03</v>
      </c>
      <c r="E4237" s="383" t="s">
        <v>413</v>
      </c>
    </row>
    <row r="4238" spans="1:5" s="11" customFormat="1" ht="24" customHeight="1">
      <c r="A4238" s="381">
        <v>93066</v>
      </c>
      <c r="B4238" s="382" t="s">
        <v>6077</v>
      </c>
      <c r="C4238" s="383" t="s">
        <v>297</v>
      </c>
      <c r="D4238" s="384">
        <v>879.56</v>
      </c>
      <c r="E4238" s="383" t="s">
        <v>413</v>
      </c>
    </row>
    <row r="4239" spans="1:5" s="11" customFormat="1" ht="24" customHeight="1">
      <c r="A4239" s="381">
        <v>93067</v>
      </c>
      <c r="B4239" s="382" t="s">
        <v>6078</v>
      </c>
      <c r="C4239" s="383" t="s">
        <v>297</v>
      </c>
      <c r="D4239" s="384">
        <v>75.099999999999994</v>
      </c>
      <c r="E4239" s="383" t="s">
        <v>413</v>
      </c>
    </row>
    <row r="4240" spans="1:5" s="11" customFormat="1" ht="36" customHeight="1">
      <c r="A4240" s="381">
        <v>93068</v>
      </c>
      <c r="B4240" s="382" t="s">
        <v>6079</v>
      </c>
      <c r="C4240" s="383" t="s">
        <v>297</v>
      </c>
      <c r="D4240" s="384">
        <v>63.75</v>
      </c>
      <c r="E4240" s="383" t="s">
        <v>413</v>
      </c>
    </row>
    <row r="4241" spans="1:5" s="11" customFormat="1" ht="24" customHeight="1">
      <c r="A4241" s="381">
        <v>93069</v>
      </c>
      <c r="B4241" s="382" t="s">
        <v>6080</v>
      </c>
      <c r="C4241" s="383" t="s">
        <v>297</v>
      </c>
      <c r="D4241" s="385">
        <v>1219.43</v>
      </c>
      <c r="E4241" s="383" t="s">
        <v>413</v>
      </c>
    </row>
    <row r="4242" spans="1:5" s="11" customFormat="1" ht="24" customHeight="1">
      <c r="A4242" s="381">
        <v>93070</v>
      </c>
      <c r="B4242" s="382" t="s">
        <v>6081</v>
      </c>
      <c r="C4242" s="383" t="s">
        <v>297</v>
      </c>
      <c r="D4242" s="384">
        <v>193.58</v>
      </c>
      <c r="E4242" s="383" t="s">
        <v>413</v>
      </c>
    </row>
    <row r="4243" spans="1:5" s="11" customFormat="1" ht="36" customHeight="1">
      <c r="A4243" s="381">
        <v>93071</v>
      </c>
      <c r="B4243" s="382" t="s">
        <v>6082</v>
      </c>
      <c r="C4243" s="383" t="s">
        <v>297</v>
      </c>
      <c r="D4243" s="384">
        <v>178.01</v>
      </c>
      <c r="E4243" s="383" t="s">
        <v>413</v>
      </c>
    </row>
    <row r="4244" spans="1:5" s="11" customFormat="1" ht="24" customHeight="1">
      <c r="A4244" s="381">
        <v>93072</v>
      </c>
      <c r="B4244" s="382" t="s">
        <v>6083</v>
      </c>
      <c r="C4244" s="383" t="s">
        <v>297</v>
      </c>
      <c r="D4244" s="385">
        <v>1609.61</v>
      </c>
      <c r="E4244" s="383" t="s">
        <v>413</v>
      </c>
    </row>
    <row r="4245" spans="1:5" s="11" customFormat="1" ht="36" customHeight="1">
      <c r="A4245" s="381">
        <v>93074</v>
      </c>
      <c r="B4245" s="382" t="s">
        <v>6084</v>
      </c>
      <c r="C4245" s="383" t="s">
        <v>297</v>
      </c>
      <c r="D4245" s="384">
        <v>11.33</v>
      </c>
      <c r="E4245" s="383" t="s">
        <v>413</v>
      </c>
    </row>
    <row r="4246" spans="1:5" s="11" customFormat="1" ht="36" customHeight="1">
      <c r="A4246" s="381">
        <v>93075</v>
      </c>
      <c r="B4246" s="382" t="s">
        <v>6085</v>
      </c>
      <c r="C4246" s="383" t="s">
        <v>297</v>
      </c>
      <c r="D4246" s="384">
        <v>18.87</v>
      </c>
      <c r="E4246" s="383" t="s">
        <v>413</v>
      </c>
    </row>
    <row r="4247" spans="1:5" s="11" customFormat="1" ht="36" customHeight="1">
      <c r="A4247" s="381">
        <v>93076</v>
      </c>
      <c r="B4247" s="382" t="s">
        <v>6086</v>
      </c>
      <c r="C4247" s="383" t="s">
        <v>297</v>
      </c>
      <c r="D4247" s="384">
        <v>19.420000000000002</v>
      </c>
      <c r="E4247" s="383" t="s">
        <v>413</v>
      </c>
    </row>
    <row r="4248" spans="1:5" s="11" customFormat="1" ht="36" customHeight="1">
      <c r="A4248" s="381">
        <v>93077</v>
      </c>
      <c r="B4248" s="382" t="s">
        <v>6087</v>
      </c>
      <c r="C4248" s="383" t="s">
        <v>297</v>
      </c>
      <c r="D4248" s="384">
        <v>27.4</v>
      </c>
      <c r="E4248" s="383" t="s">
        <v>413</v>
      </c>
    </row>
    <row r="4249" spans="1:5" s="11" customFormat="1" ht="36" customHeight="1">
      <c r="A4249" s="381">
        <v>93078</v>
      </c>
      <c r="B4249" s="382" t="s">
        <v>6088</v>
      </c>
      <c r="C4249" s="383" t="s">
        <v>297</v>
      </c>
      <c r="D4249" s="384">
        <v>30.77</v>
      </c>
      <c r="E4249" s="383" t="s">
        <v>413</v>
      </c>
    </row>
    <row r="4250" spans="1:5" s="11" customFormat="1" ht="36" customHeight="1">
      <c r="A4250" s="381">
        <v>93079</v>
      </c>
      <c r="B4250" s="382" t="s">
        <v>6089</v>
      </c>
      <c r="C4250" s="383" t="s">
        <v>297</v>
      </c>
      <c r="D4250" s="384">
        <v>27.96</v>
      </c>
      <c r="E4250" s="383" t="s">
        <v>413</v>
      </c>
    </row>
    <row r="4251" spans="1:5" s="11" customFormat="1" ht="24" customHeight="1">
      <c r="A4251" s="381">
        <v>93080</v>
      </c>
      <c r="B4251" s="382" t="s">
        <v>6090</v>
      </c>
      <c r="C4251" s="383" t="s">
        <v>297</v>
      </c>
      <c r="D4251" s="384">
        <v>7.33</v>
      </c>
      <c r="E4251" s="383" t="s">
        <v>413</v>
      </c>
    </row>
    <row r="4252" spans="1:5" s="11" customFormat="1" ht="36" customHeight="1">
      <c r="A4252" s="381">
        <v>93081</v>
      </c>
      <c r="B4252" s="382" t="s">
        <v>6091</v>
      </c>
      <c r="C4252" s="383" t="s">
        <v>297</v>
      </c>
      <c r="D4252" s="384">
        <v>18.170000000000002</v>
      </c>
      <c r="E4252" s="383" t="s">
        <v>413</v>
      </c>
    </row>
    <row r="4253" spans="1:5" s="11" customFormat="1" ht="36" customHeight="1">
      <c r="A4253" s="381">
        <v>93082</v>
      </c>
      <c r="B4253" s="382" t="s">
        <v>6092</v>
      </c>
      <c r="C4253" s="383" t="s">
        <v>297</v>
      </c>
      <c r="D4253" s="384">
        <v>23.76</v>
      </c>
      <c r="E4253" s="383" t="s">
        <v>413</v>
      </c>
    </row>
    <row r="4254" spans="1:5" s="11" customFormat="1" ht="24" customHeight="1">
      <c r="A4254" s="381">
        <v>93083</v>
      </c>
      <c r="B4254" s="382" t="s">
        <v>6093</v>
      </c>
      <c r="C4254" s="383" t="s">
        <v>297</v>
      </c>
      <c r="D4254" s="384">
        <v>480.71</v>
      </c>
      <c r="E4254" s="383" t="s">
        <v>413</v>
      </c>
    </row>
    <row r="4255" spans="1:5" s="11" customFormat="1" ht="24" customHeight="1">
      <c r="A4255" s="381">
        <v>93084</v>
      </c>
      <c r="B4255" s="382" t="s">
        <v>6094</v>
      </c>
      <c r="C4255" s="383" t="s">
        <v>297</v>
      </c>
      <c r="D4255" s="384">
        <v>12.7</v>
      </c>
      <c r="E4255" s="383" t="s">
        <v>413</v>
      </c>
    </row>
    <row r="4256" spans="1:5" s="11" customFormat="1" ht="36" customHeight="1">
      <c r="A4256" s="381">
        <v>93085</v>
      </c>
      <c r="B4256" s="382" t="s">
        <v>6095</v>
      </c>
      <c r="C4256" s="383" t="s">
        <v>297</v>
      </c>
      <c r="D4256" s="384">
        <v>12.9</v>
      </c>
      <c r="E4256" s="383" t="s">
        <v>413</v>
      </c>
    </row>
    <row r="4257" spans="1:5" s="11" customFormat="1" ht="24" customHeight="1">
      <c r="A4257" s="381">
        <v>93086</v>
      </c>
      <c r="B4257" s="382" t="s">
        <v>6096</v>
      </c>
      <c r="C4257" s="383" t="s">
        <v>297</v>
      </c>
      <c r="D4257" s="384">
        <v>558.08000000000004</v>
      </c>
      <c r="E4257" s="383" t="s">
        <v>413</v>
      </c>
    </row>
    <row r="4258" spans="1:5" s="11" customFormat="1" ht="36" customHeight="1">
      <c r="A4258" s="381">
        <v>93087</v>
      </c>
      <c r="B4258" s="382" t="s">
        <v>6097</v>
      </c>
      <c r="C4258" s="383" t="s">
        <v>297</v>
      </c>
      <c r="D4258" s="384">
        <v>18.96</v>
      </c>
      <c r="E4258" s="383" t="s">
        <v>413</v>
      </c>
    </row>
    <row r="4259" spans="1:5" s="11" customFormat="1" ht="36" customHeight="1">
      <c r="A4259" s="381">
        <v>93088</v>
      </c>
      <c r="B4259" s="382" t="s">
        <v>6098</v>
      </c>
      <c r="C4259" s="383" t="s">
        <v>297</v>
      </c>
      <c r="D4259" s="384">
        <v>23.56</v>
      </c>
      <c r="E4259" s="383" t="s">
        <v>413</v>
      </c>
    </row>
    <row r="4260" spans="1:5" s="11" customFormat="1" ht="36" customHeight="1">
      <c r="A4260" s="381">
        <v>93089</v>
      </c>
      <c r="B4260" s="382" t="s">
        <v>6099</v>
      </c>
      <c r="C4260" s="383" t="s">
        <v>297</v>
      </c>
      <c r="D4260" s="384">
        <v>48.82</v>
      </c>
      <c r="E4260" s="383" t="s">
        <v>413</v>
      </c>
    </row>
    <row r="4261" spans="1:5" s="11" customFormat="1" ht="24" customHeight="1">
      <c r="A4261" s="381">
        <v>93090</v>
      </c>
      <c r="B4261" s="382" t="s">
        <v>6100</v>
      </c>
      <c r="C4261" s="383" t="s">
        <v>297</v>
      </c>
      <c r="D4261" s="384">
        <v>18.2</v>
      </c>
      <c r="E4261" s="383" t="s">
        <v>413</v>
      </c>
    </row>
    <row r="4262" spans="1:5" s="11" customFormat="1" ht="36" customHeight="1">
      <c r="A4262" s="381">
        <v>93091</v>
      </c>
      <c r="B4262" s="382" t="s">
        <v>6101</v>
      </c>
      <c r="C4262" s="383" t="s">
        <v>297</v>
      </c>
      <c r="D4262" s="384">
        <v>15.39</v>
      </c>
      <c r="E4262" s="383" t="s">
        <v>413</v>
      </c>
    </row>
    <row r="4263" spans="1:5" s="11" customFormat="1" ht="24" customHeight="1">
      <c r="A4263" s="381">
        <v>93092</v>
      </c>
      <c r="B4263" s="382" t="s">
        <v>6102</v>
      </c>
      <c r="C4263" s="383" t="s">
        <v>297</v>
      </c>
      <c r="D4263" s="384">
        <v>613.41999999999996</v>
      </c>
      <c r="E4263" s="383" t="s">
        <v>413</v>
      </c>
    </row>
    <row r="4264" spans="1:5" s="11" customFormat="1" ht="36" customHeight="1">
      <c r="A4264" s="381">
        <v>93093</v>
      </c>
      <c r="B4264" s="382" t="s">
        <v>6103</v>
      </c>
      <c r="C4264" s="383" t="s">
        <v>297</v>
      </c>
      <c r="D4264" s="384">
        <v>30.73</v>
      </c>
      <c r="E4264" s="383" t="s">
        <v>413</v>
      </c>
    </row>
    <row r="4265" spans="1:5" s="11" customFormat="1" ht="36" customHeight="1">
      <c r="A4265" s="381">
        <v>93094</v>
      </c>
      <c r="B4265" s="382" t="s">
        <v>6104</v>
      </c>
      <c r="C4265" s="383" t="s">
        <v>297</v>
      </c>
      <c r="D4265" s="384">
        <v>84.61</v>
      </c>
      <c r="E4265" s="383" t="s">
        <v>413</v>
      </c>
    </row>
    <row r="4266" spans="1:5" s="11" customFormat="1" ht="36" customHeight="1">
      <c r="A4266" s="381">
        <v>93097</v>
      </c>
      <c r="B4266" s="382" t="s">
        <v>6105</v>
      </c>
      <c r="C4266" s="383" t="s">
        <v>297</v>
      </c>
      <c r="D4266" s="384">
        <v>11.51</v>
      </c>
      <c r="E4266" s="383" t="s">
        <v>413</v>
      </c>
    </row>
    <row r="4267" spans="1:5" s="11" customFormat="1" ht="36" customHeight="1">
      <c r="A4267" s="381">
        <v>93098</v>
      </c>
      <c r="B4267" s="382" t="s">
        <v>6106</v>
      </c>
      <c r="C4267" s="383" t="s">
        <v>297</v>
      </c>
      <c r="D4267" s="384">
        <v>18.96</v>
      </c>
      <c r="E4267" s="383" t="s">
        <v>413</v>
      </c>
    </row>
    <row r="4268" spans="1:5" s="11" customFormat="1" ht="36" customHeight="1">
      <c r="A4268" s="381">
        <v>93099</v>
      </c>
      <c r="B4268" s="382" t="s">
        <v>6107</v>
      </c>
      <c r="C4268" s="383" t="s">
        <v>297</v>
      </c>
      <c r="D4268" s="384">
        <v>21.46</v>
      </c>
      <c r="E4268" s="383" t="s">
        <v>413</v>
      </c>
    </row>
    <row r="4269" spans="1:5" s="11" customFormat="1" ht="36" customHeight="1">
      <c r="A4269" s="381">
        <v>93100</v>
      </c>
      <c r="B4269" s="382" t="s">
        <v>6108</v>
      </c>
      <c r="C4269" s="383" t="s">
        <v>297</v>
      </c>
      <c r="D4269" s="384">
        <v>28.42</v>
      </c>
      <c r="E4269" s="383" t="s">
        <v>413</v>
      </c>
    </row>
    <row r="4270" spans="1:5" s="11" customFormat="1" ht="36" customHeight="1">
      <c r="A4270" s="381">
        <v>93101</v>
      </c>
      <c r="B4270" s="382" t="s">
        <v>6109</v>
      </c>
      <c r="C4270" s="383" t="s">
        <v>297</v>
      </c>
      <c r="D4270" s="384">
        <v>31.79</v>
      </c>
      <c r="E4270" s="383" t="s">
        <v>413</v>
      </c>
    </row>
    <row r="4271" spans="1:5" s="11" customFormat="1" ht="36" customHeight="1">
      <c r="A4271" s="381">
        <v>93102</v>
      </c>
      <c r="B4271" s="382" t="s">
        <v>6110</v>
      </c>
      <c r="C4271" s="383" t="s">
        <v>297</v>
      </c>
      <c r="D4271" s="384">
        <v>31.6</v>
      </c>
      <c r="E4271" s="383" t="s">
        <v>413</v>
      </c>
    </row>
    <row r="4272" spans="1:5" s="11" customFormat="1" ht="24" customHeight="1">
      <c r="A4272" s="381">
        <v>93103</v>
      </c>
      <c r="B4272" s="382" t="s">
        <v>6111</v>
      </c>
      <c r="C4272" s="383" t="s">
        <v>297</v>
      </c>
      <c r="D4272" s="384">
        <v>7.46</v>
      </c>
      <c r="E4272" s="383" t="s">
        <v>413</v>
      </c>
    </row>
    <row r="4273" spans="1:5" s="11" customFormat="1" ht="36" customHeight="1">
      <c r="A4273" s="381">
        <v>93104</v>
      </c>
      <c r="B4273" s="382" t="s">
        <v>6112</v>
      </c>
      <c r="C4273" s="383" t="s">
        <v>297</v>
      </c>
      <c r="D4273" s="384">
        <v>18.23</v>
      </c>
      <c r="E4273" s="383" t="s">
        <v>413</v>
      </c>
    </row>
    <row r="4274" spans="1:5" s="11" customFormat="1" ht="36" customHeight="1">
      <c r="A4274" s="381">
        <v>93105</v>
      </c>
      <c r="B4274" s="382" t="s">
        <v>6113</v>
      </c>
      <c r="C4274" s="383" t="s">
        <v>297</v>
      </c>
      <c r="D4274" s="384">
        <v>23.89</v>
      </c>
      <c r="E4274" s="383" t="s">
        <v>413</v>
      </c>
    </row>
    <row r="4275" spans="1:5" s="11" customFormat="1" ht="24" customHeight="1">
      <c r="A4275" s="381">
        <v>93106</v>
      </c>
      <c r="B4275" s="382" t="s">
        <v>6114</v>
      </c>
      <c r="C4275" s="383" t="s">
        <v>297</v>
      </c>
      <c r="D4275" s="384">
        <v>480.84</v>
      </c>
      <c r="E4275" s="383" t="s">
        <v>413</v>
      </c>
    </row>
    <row r="4276" spans="1:5" s="11" customFormat="1" ht="24" customHeight="1">
      <c r="A4276" s="381">
        <v>93107</v>
      </c>
      <c r="B4276" s="382" t="s">
        <v>6115</v>
      </c>
      <c r="C4276" s="383" t="s">
        <v>297</v>
      </c>
      <c r="D4276" s="384">
        <v>14.08</v>
      </c>
      <c r="E4276" s="383" t="s">
        <v>413</v>
      </c>
    </row>
    <row r="4277" spans="1:5" s="11" customFormat="1" ht="36" customHeight="1">
      <c r="A4277" s="381">
        <v>93108</v>
      </c>
      <c r="B4277" s="382" t="s">
        <v>6116</v>
      </c>
      <c r="C4277" s="383" t="s">
        <v>297</v>
      </c>
      <c r="D4277" s="384">
        <v>11.9</v>
      </c>
      <c r="E4277" s="383" t="s">
        <v>413</v>
      </c>
    </row>
    <row r="4278" spans="1:5" s="11" customFormat="1" ht="24" customHeight="1">
      <c r="A4278" s="381">
        <v>93109</v>
      </c>
      <c r="B4278" s="382" t="s">
        <v>6117</v>
      </c>
      <c r="C4278" s="383" t="s">
        <v>297</v>
      </c>
      <c r="D4278" s="384">
        <v>559.46</v>
      </c>
      <c r="E4278" s="383" t="s">
        <v>413</v>
      </c>
    </row>
    <row r="4279" spans="1:5" s="11" customFormat="1" ht="36" customHeight="1">
      <c r="A4279" s="381">
        <v>93110</v>
      </c>
      <c r="B4279" s="382" t="s">
        <v>6118</v>
      </c>
      <c r="C4279" s="383" t="s">
        <v>297</v>
      </c>
      <c r="D4279" s="384">
        <v>19.64</v>
      </c>
      <c r="E4279" s="383" t="s">
        <v>413</v>
      </c>
    </row>
    <row r="4280" spans="1:5" s="11" customFormat="1" ht="36" customHeight="1">
      <c r="A4280" s="381">
        <v>93111</v>
      </c>
      <c r="B4280" s="382" t="s">
        <v>6119</v>
      </c>
      <c r="C4280" s="383" t="s">
        <v>297</v>
      </c>
      <c r="D4280" s="384">
        <v>23.92</v>
      </c>
      <c r="E4280" s="383" t="s">
        <v>413</v>
      </c>
    </row>
    <row r="4281" spans="1:5" s="11" customFormat="1" ht="36" customHeight="1">
      <c r="A4281" s="381">
        <v>93112</v>
      </c>
      <c r="B4281" s="382" t="s">
        <v>6120</v>
      </c>
      <c r="C4281" s="383" t="s">
        <v>297</v>
      </c>
      <c r="D4281" s="384">
        <v>50.2</v>
      </c>
      <c r="E4281" s="383" t="s">
        <v>413</v>
      </c>
    </row>
    <row r="4282" spans="1:5" s="11" customFormat="1" ht="24" customHeight="1">
      <c r="A4282" s="381">
        <v>93113</v>
      </c>
      <c r="B4282" s="382" t="s">
        <v>6121</v>
      </c>
      <c r="C4282" s="383" t="s">
        <v>297</v>
      </c>
      <c r="D4282" s="384">
        <v>20.66</v>
      </c>
      <c r="E4282" s="383" t="s">
        <v>413</v>
      </c>
    </row>
    <row r="4283" spans="1:5" s="11" customFormat="1" ht="36" customHeight="1">
      <c r="A4283" s="381">
        <v>93114</v>
      </c>
      <c r="B4283" s="382" t="s">
        <v>6122</v>
      </c>
      <c r="C4283" s="383" t="s">
        <v>297</v>
      </c>
      <c r="D4283" s="384">
        <v>31.95</v>
      </c>
      <c r="E4283" s="383" t="s">
        <v>413</v>
      </c>
    </row>
    <row r="4284" spans="1:5" s="11" customFormat="1" ht="36" customHeight="1">
      <c r="A4284" s="381">
        <v>93115</v>
      </c>
      <c r="B4284" s="382" t="s">
        <v>6123</v>
      </c>
      <c r="C4284" s="383" t="s">
        <v>297</v>
      </c>
      <c r="D4284" s="384">
        <v>87.07</v>
      </c>
      <c r="E4284" s="383" t="s">
        <v>413</v>
      </c>
    </row>
    <row r="4285" spans="1:5" s="11" customFormat="1" ht="24" customHeight="1">
      <c r="A4285" s="381">
        <v>93116</v>
      </c>
      <c r="B4285" s="382" t="s">
        <v>6124</v>
      </c>
      <c r="C4285" s="383" t="s">
        <v>297</v>
      </c>
      <c r="D4285" s="384">
        <v>615.88</v>
      </c>
      <c r="E4285" s="383" t="s">
        <v>413</v>
      </c>
    </row>
    <row r="4286" spans="1:5" s="11" customFormat="1" ht="36" customHeight="1">
      <c r="A4286" s="381">
        <v>93117</v>
      </c>
      <c r="B4286" s="382" t="s">
        <v>6125</v>
      </c>
      <c r="C4286" s="383" t="s">
        <v>297</v>
      </c>
      <c r="D4286" s="384">
        <v>59.43</v>
      </c>
      <c r="E4286" s="383" t="s">
        <v>413</v>
      </c>
    </row>
    <row r="4287" spans="1:5" s="11" customFormat="1" ht="36" customHeight="1">
      <c r="A4287" s="381">
        <v>93118</v>
      </c>
      <c r="B4287" s="382" t="s">
        <v>6126</v>
      </c>
      <c r="C4287" s="383" t="s">
        <v>297</v>
      </c>
      <c r="D4287" s="384">
        <v>87.45</v>
      </c>
      <c r="E4287" s="383" t="s">
        <v>413</v>
      </c>
    </row>
    <row r="4288" spans="1:5" s="11" customFormat="1" ht="36" customHeight="1">
      <c r="A4288" s="381">
        <v>93119</v>
      </c>
      <c r="B4288" s="382" t="s">
        <v>6127</v>
      </c>
      <c r="C4288" s="383" t="s">
        <v>297</v>
      </c>
      <c r="D4288" s="384">
        <v>16.670000000000002</v>
      </c>
      <c r="E4288" s="383" t="s">
        <v>413</v>
      </c>
    </row>
    <row r="4289" spans="1:5" s="11" customFormat="1" ht="36" customHeight="1">
      <c r="A4289" s="381">
        <v>93120</v>
      </c>
      <c r="B4289" s="382" t="s">
        <v>6128</v>
      </c>
      <c r="C4289" s="383" t="s">
        <v>297</v>
      </c>
      <c r="D4289" s="384">
        <v>26.01</v>
      </c>
      <c r="E4289" s="383" t="s">
        <v>413</v>
      </c>
    </row>
    <row r="4290" spans="1:5" s="11" customFormat="1" ht="36" customHeight="1">
      <c r="A4290" s="381">
        <v>93121</v>
      </c>
      <c r="B4290" s="382" t="s">
        <v>6129</v>
      </c>
      <c r="C4290" s="383" t="s">
        <v>297</v>
      </c>
      <c r="D4290" s="384">
        <v>29.39</v>
      </c>
      <c r="E4290" s="383" t="s">
        <v>413</v>
      </c>
    </row>
    <row r="4291" spans="1:5" s="11" customFormat="1" ht="36" customHeight="1">
      <c r="A4291" s="381">
        <v>93122</v>
      </c>
      <c r="B4291" s="382" t="s">
        <v>6130</v>
      </c>
      <c r="C4291" s="383" t="s">
        <v>297</v>
      </c>
      <c r="D4291" s="384">
        <v>25.41</v>
      </c>
      <c r="E4291" s="383" t="s">
        <v>413</v>
      </c>
    </row>
    <row r="4292" spans="1:5" s="11" customFormat="1" ht="36" customHeight="1">
      <c r="A4292" s="381">
        <v>93123</v>
      </c>
      <c r="B4292" s="382" t="s">
        <v>6131</v>
      </c>
      <c r="C4292" s="383" t="s">
        <v>297</v>
      </c>
      <c r="D4292" s="384">
        <v>58.96</v>
      </c>
      <c r="E4292" s="383" t="s">
        <v>413</v>
      </c>
    </row>
    <row r="4293" spans="1:5" s="11" customFormat="1" ht="36" customHeight="1">
      <c r="A4293" s="381">
        <v>93124</v>
      </c>
      <c r="B4293" s="382" t="s">
        <v>6132</v>
      </c>
      <c r="C4293" s="383" t="s">
        <v>297</v>
      </c>
      <c r="D4293" s="384">
        <v>93.67</v>
      </c>
      <c r="E4293" s="383" t="s">
        <v>413</v>
      </c>
    </row>
    <row r="4294" spans="1:5" s="11" customFormat="1" ht="36" customHeight="1">
      <c r="A4294" s="381">
        <v>93125</v>
      </c>
      <c r="B4294" s="382" t="s">
        <v>6133</v>
      </c>
      <c r="C4294" s="383" t="s">
        <v>297</v>
      </c>
      <c r="D4294" s="384">
        <v>138.34</v>
      </c>
      <c r="E4294" s="383" t="s">
        <v>413</v>
      </c>
    </row>
    <row r="4295" spans="1:5" s="11" customFormat="1" ht="36" customHeight="1">
      <c r="A4295" s="381">
        <v>93126</v>
      </c>
      <c r="B4295" s="382" t="s">
        <v>6134</v>
      </c>
      <c r="C4295" s="383" t="s">
        <v>297</v>
      </c>
      <c r="D4295" s="384">
        <v>310.18</v>
      </c>
      <c r="E4295" s="383" t="s">
        <v>413</v>
      </c>
    </row>
    <row r="4296" spans="1:5" s="11" customFormat="1" ht="36" customHeight="1">
      <c r="A4296" s="381">
        <v>93133</v>
      </c>
      <c r="B4296" s="382" t="s">
        <v>6135</v>
      </c>
      <c r="C4296" s="383" t="s">
        <v>297</v>
      </c>
      <c r="D4296" s="384">
        <v>17.309999999999999</v>
      </c>
      <c r="E4296" s="383" t="s">
        <v>413</v>
      </c>
    </row>
    <row r="4297" spans="1:5" s="11" customFormat="1" ht="36" customHeight="1">
      <c r="A4297" s="381">
        <v>94465</v>
      </c>
      <c r="B4297" s="382" t="s">
        <v>6136</v>
      </c>
      <c r="C4297" s="383" t="s">
        <v>297</v>
      </c>
      <c r="D4297" s="384">
        <v>48.6</v>
      </c>
      <c r="E4297" s="383" t="s">
        <v>413</v>
      </c>
    </row>
    <row r="4298" spans="1:5" s="11" customFormat="1" ht="36" customHeight="1">
      <c r="A4298" s="381">
        <v>94466</v>
      </c>
      <c r="B4298" s="382" t="s">
        <v>6137</v>
      </c>
      <c r="C4298" s="383" t="s">
        <v>297</v>
      </c>
      <c r="D4298" s="384">
        <v>48.63</v>
      </c>
      <c r="E4298" s="383" t="s">
        <v>413</v>
      </c>
    </row>
    <row r="4299" spans="1:5" s="11" customFormat="1" ht="36" customHeight="1">
      <c r="A4299" s="381">
        <v>94467</v>
      </c>
      <c r="B4299" s="382" t="s">
        <v>6138</v>
      </c>
      <c r="C4299" s="383" t="s">
        <v>297</v>
      </c>
      <c r="D4299" s="384">
        <v>78.959999999999994</v>
      </c>
      <c r="E4299" s="383" t="s">
        <v>413</v>
      </c>
    </row>
    <row r="4300" spans="1:5" s="11" customFormat="1" ht="36" customHeight="1">
      <c r="A4300" s="381">
        <v>94468</v>
      </c>
      <c r="B4300" s="382" t="s">
        <v>6139</v>
      </c>
      <c r="C4300" s="383" t="s">
        <v>297</v>
      </c>
      <c r="D4300" s="384">
        <v>68.180000000000007</v>
      </c>
      <c r="E4300" s="383" t="s">
        <v>413</v>
      </c>
    </row>
    <row r="4301" spans="1:5" s="11" customFormat="1" ht="36" customHeight="1">
      <c r="A4301" s="381">
        <v>94469</v>
      </c>
      <c r="B4301" s="382" t="s">
        <v>6140</v>
      </c>
      <c r="C4301" s="383" t="s">
        <v>297</v>
      </c>
      <c r="D4301" s="384">
        <v>116.1</v>
      </c>
      <c r="E4301" s="383" t="s">
        <v>413</v>
      </c>
    </row>
    <row r="4302" spans="1:5" s="11" customFormat="1" ht="36" customHeight="1">
      <c r="A4302" s="381">
        <v>94470</v>
      </c>
      <c r="B4302" s="382" t="s">
        <v>6141</v>
      </c>
      <c r="C4302" s="383" t="s">
        <v>297</v>
      </c>
      <c r="D4302" s="384">
        <v>106.51</v>
      </c>
      <c r="E4302" s="383" t="s">
        <v>413</v>
      </c>
    </row>
    <row r="4303" spans="1:5" s="11" customFormat="1" ht="36" customHeight="1">
      <c r="A4303" s="381">
        <v>94471</v>
      </c>
      <c r="B4303" s="382" t="s">
        <v>6142</v>
      </c>
      <c r="C4303" s="383" t="s">
        <v>297</v>
      </c>
      <c r="D4303" s="384">
        <v>69.75</v>
      </c>
      <c r="E4303" s="383" t="s">
        <v>413</v>
      </c>
    </row>
    <row r="4304" spans="1:5" s="11" customFormat="1" ht="36" customHeight="1">
      <c r="A4304" s="381">
        <v>94472</v>
      </c>
      <c r="B4304" s="382" t="s">
        <v>6143</v>
      </c>
      <c r="C4304" s="383" t="s">
        <v>297</v>
      </c>
      <c r="D4304" s="384">
        <v>72.150000000000006</v>
      </c>
      <c r="E4304" s="383" t="s">
        <v>413</v>
      </c>
    </row>
    <row r="4305" spans="1:5" s="11" customFormat="1" ht="36" customHeight="1">
      <c r="A4305" s="381">
        <v>94473</v>
      </c>
      <c r="B4305" s="382" t="s">
        <v>6144</v>
      </c>
      <c r="C4305" s="383" t="s">
        <v>297</v>
      </c>
      <c r="D4305" s="384">
        <v>112.64</v>
      </c>
      <c r="E4305" s="383" t="s">
        <v>413</v>
      </c>
    </row>
    <row r="4306" spans="1:5" s="11" customFormat="1" ht="36" customHeight="1">
      <c r="A4306" s="381">
        <v>94474</v>
      </c>
      <c r="B4306" s="382" t="s">
        <v>6145</v>
      </c>
      <c r="C4306" s="383" t="s">
        <v>297</v>
      </c>
      <c r="D4306" s="384">
        <v>123.18</v>
      </c>
      <c r="E4306" s="383" t="s">
        <v>413</v>
      </c>
    </row>
    <row r="4307" spans="1:5" s="11" customFormat="1" ht="36" customHeight="1">
      <c r="A4307" s="381">
        <v>94475</v>
      </c>
      <c r="B4307" s="382" t="s">
        <v>6146</v>
      </c>
      <c r="C4307" s="383" t="s">
        <v>297</v>
      </c>
      <c r="D4307" s="384">
        <v>156.1</v>
      </c>
      <c r="E4307" s="383" t="s">
        <v>413</v>
      </c>
    </row>
    <row r="4308" spans="1:5" s="11" customFormat="1" ht="36" customHeight="1">
      <c r="A4308" s="381">
        <v>94476</v>
      </c>
      <c r="B4308" s="382" t="s">
        <v>6147</v>
      </c>
      <c r="C4308" s="383" t="s">
        <v>297</v>
      </c>
      <c r="D4308" s="384">
        <v>176.42</v>
      </c>
      <c r="E4308" s="383" t="s">
        <v>413</v>
      </c>
    </row>
    <row r="4309" spans="1:5" s="11" customFormat="1" ht="36" customHeight="1">
      <c r="A4309" s="381">
        <v>94477</v>
      </c>
      <c r="B4309" s="382" t="s">
        <v>6148</v>
      </c>
      <c r="C4309" s="383" t="s">
        <v>297</v>
      </c>
      <c r="D4309" s="384">
        <v>92.81</v>
      </c>
      <c r="E4309" s="383" t="s">
        <v>413</v>
      </c>
    </row>
    <row r="4310" spans="1:5" s="11" customFormat="1" ht="36" customHeight="1">
      <c r="A4310" s="381">
        <v>94478</v>
      </c>
      <c r="B4310" s="382" t="s">
        <v>6149</v>
      </c>
      <c r="C4310" s="383" t="s">
        <v>297</v>
      </c>
      <c r="D4310" s="384">
        <v>155.32</v>
      </c>
      <c r="E4310" s="383" t="s">
        <v>413</v>
      </c>
    </row>
    <row r="4311" spans="1:5" s="11" customFormat="1" ht="36" customHeight="1">
      <c r="A4311" s="381">
        <v>94479</v>
      </c>
      <c r="B4311" s="382" t="s">
        <v>6150</v>
      </c>
      <c r="C4311" s="383" t="s">
        <v>297</v>
      </c>
      <c r="D4311" s="384">
        <v>205.99</v>
      </c>
      <c r="E4311" s="383" t="s">
        <v>413</v>
      </c>
    </row>
    <row r="4312" spans="1:5" s="11" customFormat="1" ht="36" customHeight="1">
      <c r="A4312" s="381">
        <v>94606</v>
      </c>
      <c r="B4312" s="382" t="s">
        <v>6151</v>
      </c>
      <c r="C4312" s="383" t="s">
        <v>297</v>
      </c>
      <c r="D4312" s="384">
        <v>77.819999999999993</v>
      </c>
      <c r="E4312" s="383" t="s">
        <v>413</v>
      </c>
    </row>
    <row r="4313" spans="1:5" s="11" customFormat="1" ht="36" customHeight="1">
      <c r="A4313" s="381">
        <v>94608</v>
      </c>
      <c r="B4313" s="382" t="s">
        <v>6152</v>
      </c>
      <c r="C4313" s="383" t="s">
        <v>297</v>
      </c>
      <c r="D4313" s="384">
        <v>201.24</v>
      </c>
      <c r="E4313" s="383" t="s">
        <v>413</v>
      </c>
    </row>
    <row r="4314" spans="1:5" s="11" customFormat="1" ht="36" customHeight="1">
      <c r="A4314" s="381">
        <v>94610</v>
      </c>
      <c r="B4314" s="382" t="s">
        <v>6153</v>
      </c>
      <c r="C4314" s="383" t="s">
        <v>297</v>
      </c>
      <c r="D4314" s="384">
        <v>301.64999999999998</v>
      </c>
      <c r="E4314" s="383" t="s">
        <v>413</v>
      </c>
    </row>
    <row r="4315" spans="1:5" s="11" customFormat="1" ht="36" customHeight="1">
      <c r="A4315" s="381">
        <v>94612</v>
      </c>
      <c r="B4315" s="382" t="s">
        <v>6154</v>
      </c>
      <c r="C4315" s="383" t="s">
        <v>297</v>
      </c>
      <c r="D4315" s="384">
        <v>426.25</v>
      </c>
      <c r="E4315" s="383" t="s">
        <v>413</v>
      </c>
    </row>
    <row r="4316" spans="1:5" s="11" customFormat="1" ht="36" customHeight="1">
      <c r="A4316" s="381">
        <v>94614</v>
      </c>
      <c r="B4316" s="382" t="s">
        <v>6155</v>
      </c>
      <c r="C4316" s="383" t="s">
        <v>297</v>
      </c>
      <c r="D4316" s="384">
        <v>132.94</v>
      </c>
      <c r="E4316" s="383" t="s">
        <v>413</v>
      </c>
    </row>
    <row r="4317" spans="1:5" s="11" customFormat="1" ht="36" customHeight="1">
      <c r="A4317" s="381">
        <v>94615</v>
      </c>
      <c r="B4317" s="382" t="s">
        <v>6156</v>
      </c>
      <c r="C4317" s="383" t="s">
        <v>297</v>
      </c>
      <c r="D4317" s="384">
        <v>152.32</v>
      </c>
      <c r="E4317" s="383" t="s">
        <v>413</v>
      </c>
    </row>
    <row r="4318" spans="1:5" s="11" customFormat="1" ht="36" customHeight="1">
      <c r="A4318" s="381">
        <v>94616</v>
      </c>
      <c r="B4318" s="382" t="s">
        <v>6157</v>
      </c>
      <c r="C4318" s="383" t="s">
        <v>297</v>
      </c>
      <c r="D4318" s="384">
        <v>387.58</v>
      </c>
      <c r="E4318" s="383" t="s">
        <v>413</v>
      </c>
    </row>
    <row r="4319" spans="1:5" s="11" customFormat="1" ht="36" customHeight="1">
      <c r="A4319" s="381">
        <v>94617</v>
      </c>
      <c r="B4319" s="382" t="s">
        <v>6158</v>
      </c>
      <c r="C4319" s="383" t="s">
        <v>297</v>
      </c>
      <c r="D4319" s="384">
        <v>320.22000000000003</v>
      </c>
      <c r="E4319" s="383" t="s">
        <v>413</v>
      </c>
    </row>
    <row r="4320" spans="1:5" s="11" customFormat="1" ht="36" customHeight="1">
      <c r="A4320" s="381">
        <v>94618</v>
      </c>
      <c r="B4320" s="382" t="s">
        <v>6159</v>
      </c>
      <c r="C4320" s="383" t="s">
        <v>297</v>
      </c>
      <c r="D4320" s="384">
        <v>379.55</v>
      </c>
      <c r="E4320" s="383" t="s">
        <v>413</v>
      </c>
    </row>
    <row r="4321" spans="1:5" s="11" customFormat="1" ht="36" customHeight="1">
      <c r="A4321" s="381">
        <v>94620</v>
      </c>
      <c r="B4321" s="382" t="s">
        <v>6160</v>
      </c>
      <c r="C4321" s="383" t="s">
        <v>297</v>
      </c>
      <c r="D4321" s="384">
        <v>883.45</v>
      </c>
      <c r="E4321" s="383" t="s">
        <v>413</v>
      </c>
    </row>
    <row r="4322" spans="1:5" s="11" customFormat="1" ht="36" customHeight="1">
      <c r="A4322" s="381">
        <v>94622</v>
      </c>
      <c r="B4322" s="382" t="s">
        <v>6161</v>
      </c>
      <c r="C4322" s="383" t="s">
        <v>297</v>
      </c>
      <c r="D4322" s="384">
        <v>195.81</v>
      </c>
      <c r="E4322" s="383" t="s">
        <v>413</v>
      </c>
    </row>
    <row r="4323" spans="1:5" s="11" customFormat="1" ht="36" customHeight="1">
      <c r="A4323" s="381">
        <v>94623</v>
      </c>
      <c r="B4323" s="382" t="s">
        <v>6162</v>
      </c>
      <c r="C4323" s="383" t="s">
        <v>297</v>
      </c>
      <c r="D4323" s="384">
        <v>479.05</v>
      </c>
      <c r="E4323" s="383" t="s">
        <v>413</v>
      </c>
    </row>
    <row r="4324" spans="1:5" s="11" customFormat="1" ht="36" customHeight="1">
      <c r="A4324" s="381">
        <v>94624</v>
      </c>
      <c r="B4324" s="382" t="s">
        <v>6163</v>
      </c>
      <c r="C4324" s="383" t="s">
        <v>297</v>
      </c>
      <c r="D4324" s="384">
        <v>734.91</v>
      </c>
      <c r="E4324" s="383" t="s">
        <v>413</v>
      </c>
    </row>
    <row r="4325" spans="1:5" s="11" customFormat="1" ht="36" customHeight="1">
      <c r="A4325" s="381">
        <v>94625</v>
      </c>
      <c r="B4325" s="382" t="s">
        <v>6164</v>
      </c>
      <c r="C4325" s="383" t="s">
        <v>297</v>
      </c>
      <c r="D4325" s="385">
        <v>1545.4</v>
      </c>
      <c r="E4325" s="383" t="s">
        <v>413</v>
      </c>
    </row>
    <row r="4326" spans="1:5" s="11" customFormat="1" ht="36" customHeight="1">
      <c r="A4326" s="381">
        <v>94656</v>
      </c>
      <c r="B4326" s="382" t="s">
        <v>6165</v>
      </c>
      <c r="C4326" s="383" t="s">
        <v>297</v>
      </c>
      <c r="D4326" s="384">
        <v>5.17</v>
      </c>
      <c r="E4326" s="383" t="s">
        <v>413</v>
      </c>
    </row>
    <row r="4327" spans="1:5" s="11" customFormat="1" ht="36" customHeight="1">
      <c r="A4327" s="381">
        <v>94657</v>
      </c>
      <c r="B4327" s="382" t="s">
        <v>6166</v>
      </c>
      <c r="C4327" s="383" t="s">
        <v>297</v>
      </c>
      <c r="D4327" s="384">
        <v>5.05</v>
      </c>
      <c r="E4327" s="383" t="s">
        <v>413</v>
      </c>
    </row>
    <row r="4328" spans="1:5" s="11" customFormat="1" ht="36" customHeight="1">
      <c r="A4328" s="381">
        <v>94658</v>
      </c>
      <c r="B4328" s="382" t="s">
        <v>6167</v>
      </c>
      <c r="C4328" s="383" t="s">
        <v>297</v>
      </c>
      <c r="D4328" s="384">
        <v>6.44</v>
      </c>
      <c r="E4328" s="383" t="s">
        <v>413</v>
      </c>
    </row>
    <row r="4329" spans="1:5" s="11" customFormat="1" ht="36" customHeight="1">
      <c r="A4329" s="381">
        <v>94659</v>
      </c>
      <c r="B4329" s="382" t="s">
        <v>6168</v>
      </c>
      <c r="C4329" s="383" t="s">
        <v>297</v>
      </c>
      <c r="D4329" s="384">
        <v>6.58</v>
      </c>
      <c r="E4329" s="383" t="s">
        <v>413</v>
      </c>
    </row>
    <row r="4330" spans="1:5" s="11" customFormat="1" ht="36" customHeight="1">
      <c r="A4330" s="381">
        <v>94660</v>
      </c>
      <c r="B4330" s="382" t="s">
        <v>6169</v>
      </c>
      <c r="C4330" s="383" t="s">
        <v>297</v>
      </c>
      <c r="D4330" s="384">
        <v>10.85</v>
      </c>
      <c r="E4330" s="383" t="s">
        <v>413</v>
      </c>
    </row>
    <row r="4331" spans="1:5" s="11" customFormat="1" ht="36" customHeight="1">
      <c r="A4331" s="381">
        <v>94661</v>
      </c>
      <c r="B4331" s="382" t="s">
        <v>6170</v>
      </c>
      <c r="C4331" s="383" t="s">
        <v>297</v>
      </c>
      <c r="D4331" s="384">
        <v>11.46</v>
      </c>
      <c r="E4331" s="383" t="s">
        <v>413</v>
      </c>
    </row>
    <row r="4332" spans="1:5" s="11" customFormat="1" ht="36" customHeight="1">
      <c r="A4332" s="381">
        <v>94662</v>
      </c>
      <c r="B4332" s="382" t="s">
        <v>6171</v>
      </c>
      <c r="C4332" s="383" t="s">
        <v>297</v>
      </c>
      <c r="D4332" s="384">
        <v>12.13</v>
      </c>
      <c r="E4332" s="383" t="s">
        <v>413</v>
      </c>
    </row>
    <row r="4333" spans="1:5" s="11" customFormat="1" ht="36" customHeight="1">
      <c r="A4333" s="381">
        <v>94663</v>
      </c>
      <c r="B4333" s="382" t="s">
        <v>6172</v>
      </c>
      <c r="C4333" s="383" t="s">
        <v>297</v>
      </c>
      <c r="D4333" s="384">
        <v>12.37</v>
      </c>
      <c r="E4333" s="383" t="s">
        <v>413</v>
      </c>
    </row>
    <row r="4334" spans="1:5" s="11" customFormat="1" ht="36" customHeight="1">
      <c r="A4334" s="381">
        <v>94664</v>
      </c>
      <c r="B4334" s="382" t="s">
        <v>6173</v>
      </c>
      <c r="C4334" s="383" t="s">
        <v>297</v>
      </c>
      <c r="D4334" s="384">
        <v>27.63</v>
      </c>
      <c r="E4334" s="383" t="s">
        <v>413</v>
      </c>
    </row>
    <row r="4335" spans="1:5" s="11" customFormat="1" ht="36" customHeight="1">
      <c r="A4335" s="381">
        <v>94665</v>
      </c>
      <c r="B4335" s="382" t="s">
        <v>6174</v>
      </c>
      <c r="C4335" s="383" t="s">
        <v>297</v>
      </c>
      <c r="D4335" s="384">
        <v>27.61</v>
      </c>
      <c r="E4335" s="383" t="s">
        <v>413</v>
      </c>
    </row>
    <row r="4336" spans="1:5" s="11" customFormat="1" ht="36" customHeight="1">
      <c r="A4336" s="381">
        <v>94666</v>
      </c>
      <c r="B4336" s="382" t="s">
        <v>6175</v>
      </c>
      <c r="C4336" s="383" t="s">
        <v>297</v>
      </c>
      <c r="D4336" s="384">
        <v>34.97</v>
      </c>
      <c r="E4336" s="383" t="s">
        <v>413</v>
      </c>
    </row>
    <row r="4337" spans="1:5" s="11" customFormat="1" ht="36" customHeight="1">
      <c r="A4337" s="381">
        <v>94667</v>
      </c>
      <c r="B4337" s="382" t="s">
        <v>6176</v>
      </c>
      <c r="C4337" s="383" t="s">
        <v>297</v>
      </c>
      <c r="D4337" s="384">
        <v>39.54</v>
      </c>
      <c r="E4337" s="383" t="s">
        <v>413</v>
      </c>
    </row>
    <row r="4338" spans="1:5" s="11" customFormat="1" ht="36" customHeight="1">
      <c r="A4338" s="381">
        <v>94668</v>
      </c>
      <c r="B4338" s="382" t="s">
        <v>6177</v>
      </c>
      <c r="C4338" s="383" t="s">
        <v>297</v>
      </c>
      <c r="D4338" s="384">
        <v>59.34</v>
      </c>
      <c r="E4338" s="383" t="s">
        <v>413</v>
      </c>
    </row>
    <row r="4339" spans="1:5" s="11" customFormat="1" ht="36" customHeight="1">
      <c r="A4339" s="381">
        <v>94669</v>
      </c>
      <c r="B4339" s="382" t="s">
        <v>6178</v>
      </c>
      <c r="C4339" s="383" t="s">
        <v>297</v>
      </c>
      <c r="D4339" s="384">
        <v>84.99</v>
      </c>
      <c r="E4339" s="383" t="s">
        <v>413</v>
      </c>
    </row>
    <row r="4340" spans="1:5" s="11" customFormat="1" ht="36" customHeight="1">
      <c r="A4340" s="381">
        <v>94670</v>
      </c>
      <c r="B4340" s="382" t="s">
        <v>6179</v>
      </c>
      <c r="C4340" s="383" t="s">
        <v>297</v>
      </c>
      <c r="D4340" s="384">
        <v>82.17</v>
      </c>
      <c r="E4340" s="383" t="s">
        <v>413</v>
      </c>
    </row>
    <row r="4341" spans="1:5" s="11" customFormat="1" ht="36" customHeight="1">
      <c r="A4341" s="381">
        <v>94671</v>
      </c>
      <c r="B4341" s="382" t="s">
        <v>6180</v>
      </c>
      <c r="C4341" s="383" t="s">
        <v>297</v>
      </c>
      <c r="D4341" s="384">
        <v>124.94</v>
      </c>
      <c r="E4341" s="383" t="s">
        <v>413</v>
      </c>
    </row>
    <row r="4342" spans="1:5" s="11" customFormat="1" ht="36" customHeight="1">
      <c r="A4342" s="381">
        <v>94672</v>
      </c>
      <c r="B4342" s="382" t="s">
        <v>6181</v>
      </c>
      <c r="C4342" s="383" t="s">
        <v>297</v>
      </c>
      <c r="D4342" s="384">
        <v>9.7899999999999991</v>
      </c>
      <c r="E4342" s="383" t="s">
        <v>413</v>
      </c>
    </row>
    <row r="4343" spans="1:5" s="11" customFormat="1" ht="36" customHeight="1">
      <c r="A4343" s="381">
        <v>94673</v>
      </c>
      <c r="B4343" s="382" t="s">
        <v>6182</v>
      </c>
      <c r="C4343" s="383" t="s">
        <v>297</v>
      </c>
      <c r="D4343" s="384">
        <v>9.44</v>
      </c>
      <c r="E4343" s="383" t="s">
        <v>413</v>
      </c>
    </row>
    <row r="4344" spans="1:5" s="11" customFormat="1" ht="36" customHeight="1">
      <c r="A4344" s="381">
        <v>94674</v>
      </c>
      <c r="B4344" s="382" t="s">
        <v>6183</v>
      </c>
      <c r="C4344" s="383" t="s">
        <v>297</v>
      </c>
      <c r="D4344" s="384">
        <v>8.24</v>
      </c>
      <c r="E4344" s="383" t="s">
        <v>413</v>
      </c>
    </row>
    <row r="4345" spans="1:5" s="11" customFormat="1" ht="36" customHeight="1">
      <c r="A4345" s="381">
        <v>94675</v>
      </c>
      <c r="B4345" s="382" t="s">
        <v>6184</v>
      </c>
      <c r="C4345" s="383" t="s">
        <v>297</v>
      </c>
      <c r="D4345" s="384">
        <v>14.71</v>
      </c>
      <c r="E4345" s="383" t="s">
        <v>413</v>
      </c>
    </row>
    <row r="4346" spans="1:5" s="11" customFormat="1" ht="36" customHeight="1">
      <c r="A4346" s="381">
        <v>94676</v>
      </c>
      <c r="B4346" s="382" t="s">
        <v>6185</v>
      </c>
      <c r="C4346" s="383" t="s">
        <v>297</v>
      </c>
      <c r="D4346" s="384">
        <v>15.03</v>
      </c>
      <c r="E4346" s="383" t="s">
        <v>413</v>
      </c>
    </row>
    <row r="4347" spans="1:5" s="11" customFormat="1" ht="36" customHeight="1">
      <c r="A4347" s="381">
        <v>94677</v>
      </c>
      <c r="B4347" s="382" t="s">
        <v>6186</v>
      </c>
      <c r="C4347" s="383" t="s">
        <v>297</v>
      </c>
      <c r="D4347" s="384">
        <v>24.76</v>
      </c>
      <c r="E4347" s="383" t="s">
        <v>413</v>
      </c>
    </row>
    <row r="4348" spans="1:5" s="11" customFormat="1" ht="36" customHeight="1">
      <c r="A4348" s="381">
        <v>94678</v>
      </c>
      <c r="B4348" s="382" t="s">
        <v>6187</v>
      </c>
      <c r="C4348" s="383" t="s">
        <v>297</v>
      </c>
      <c r="D4348" s="384">
        <v>15.61</v>
      </c>
      <c r="E4348" s="383" t="s">
        <v>413</v>
      </c>
    </row>
    <row r="4349" spans="1:5" s="11" customFormat="1" ht="36" customHeight="1">
      <c r="A4349" s="381">
        <v>94679</v>
      </c>
      <c r="B4349" s="382" t="s">
        <v>6188</v>
      </c>
      <c r="C4349" s="383" t="s">
        <v>297</v>
      </c>
      <c r="D4349" s="384">
        <v>28.41</v>
      </c>
      <c r="E4349" s="383" t="s">
        <v>413</v>
      </c>
    </row>
    <row r="4350" spans="1:5" s="11" customFormat="1" ht="36" customHeight="1">
      <c r="A4350" s="381">
        <v>94680</v>
      </c>
      <c r="B4350" s="382" t="s">
        <v>6189</v>
      </c>
      <c r="C4350" s="383" t="s">
        <v>297</v>
      </c>
      <c r="D4350" s="384">
        <v>47.28</v>
      </c>
      <c r="E4350" s="383" t="s">
        <v>413</v>
      </c>
    </row>
    <row r="4351" spans="1:5" s="11" customFormat="1" ht="36" customHeight="1">
      <c r="A4351" s="381">
        <v>94681</v>
      </c>
      <c r="B4351" s="382" t="s">
        <v>6190</v>
      </c>
      <c r="C4351" s="383" t="s">
        <v>297</v>
      </c>
      <c r="D4351" s="384">
        <v>64.83</v>
      </c>
      <c r="E4351" s="383" t="s">
        <v>413</v>
      </c>
    </row>
    <row r="4352" spans="1:5" s="11" customFormat="1" ht="36" customHeight="1">
      <c r="A4352" s="381">
        <v>94682</v>
      </c>
      <c r="B4352" s="382" t="s">
        <v>6191</v>
      </c>
      <c r="C4352" s="383" t="s">
        <v>297</v>
      </c>
      <c r="D4352" s="384">
        <v>137.59</v>
      </c>
      <c r="E4352" s="383" t="s">
        <v>413</v>
      </c>
    </row>
    <row r="4353" spans="1:5" s="11" customFormat="1" ht="36" customHeight="1">
      <c r="A4353" s="381">
        <v>94683</v>
      </c>
      <c r="B4353" s="382" t="s">
        <v>6192</v>
      </c>
      <c r="C4353" s="383" t="s">
        <v>297</v>
      </c>
      <c r="D4353" s="384">
        <v>86.06</v>
      </c>
      <c r="E4353" s="383" t="s">
        <v>413</v>
      </c>
    </row>
    <row r="4354" spans="1:5" s="11" customFormat="1" ht="36" customHeight="1">
      <c r="A4354" s="381">
        <v>94684</v>
      </c>
      <c r="B4354" s="382" t="s">
        <v>6193</v>
      </c>
      <c r="C4354" s="383" t="s">
        <v>297</v>
      </c>
      <c r="D4354" s="384">
        <v>171.83</v>
      </c>
      <c r="E4354" s="383" t="s">
        <v>413</v>
      </c>
    </row>
    <row r="4355" spans="1:5" s="11" customFormat="1" ht="36" customHeight="1">
      <c r="A4355" s="381">
        <v>94685</v>
      </c>
      <c r="B4355" s="382" t="s">
        <v>6194</v>
      </c>
      <c r="C4355" s="383" t="s">
        <v>297</v>
      </c>
      <c r="D4355" s="384">
        <v>128.93</v>
      </c>
      <c r="E4355" s="383" t="s">
        <v>413</v>
      </c>
    </row>
    <row r="4356" spans="1:5" s="11" customFormat="1" ht="36" customHeight="1">
      <c r="A4356" s="381">
        <v>94686</v>
      </c>
      <c r="B4356" s="382" t="s">
        <v>6195</v>
      </c>
      <c r="C4356" s="383" t="s">
        <v>297</v>
      </c>
      <c r="D4356" s="384">
        <v>333.53</v>
      </c>
      <c r="E4356" s="383" t="s">
        <v>413</v>
      </c>
    </row>
    <row r="4357" spans="1:5" s="11" customFormat="1" ht="36" customHeight="1">
      <c r="A4357" s="381">
        <v>94687</v>
      </c>
      <c r="B4357" s="382" t="s">
        <v>6196</v>
      </c>
      <c r="C4357" s="383" t="s">
        <v>297</v>
      </c>
      <c r="D4357" s="384">
        <v>268.87</v>
      </c>
      <c r="E4357" s="383" t="s">
        <v>413</v>
      </c>
    </row>
    <row r="4358" spans="1:5" s="11" customFormat="1" ht="36" customHeight="1">
      <c r="A4358" s="381">
        <v>94688</v>
      </c>
      <c r="B4358" s="382" t="s">
        <v>6197</v>
      </c>
      <c r="C4358" s="383" t="s">
        <v>297</v>
      </c>
      <c r="D4358" s="384">
        <v>8.8800000000000008</v>
      </c>
      <c r="E4358" s="383" t="s">
        <v>413</v>
      </c>
    </row>
    <row r="4359" spans="1:5" s="11" customFormat="1" ht="36" customHeight="1">
      <c r="A4359" s="381">
        <v>94689</v>
      </c>
      <c r="B4359" s="382" t="s">
        <v>6198</v>
      </c>
      <c r="C4359" s="383" t="s">
        <v>297</v>
      </c>
      <c r="D4359" s="384">
        <v>13.53</v>
      </c>
      <c r="E4359" s="383" t="s">
        <v>413</v>
      </c>
    </row>
    <row r="4360" spans="1:5" s="11" customFormat="1" ht="36" customHeight="1">
      <c r="A4360" s="381">
        <v>94690</v>
      </c>
      <c r="B4360" s="382" t="s">
        <v>6199</v>
      </c>
      <c r="C4360" s="383" t="s">
        <v>297</v>
      </c>
      <c r="D4360" s="384">
        <v>12.77</v>
      </c>
      <c r="E4360" s="383" t="s">
        <v>413</v>
      </c>
    </row>
    <row r="4361" spans="1:5" s="11" customFormat="1" ht="36" customHeight="1">
      <c r="A4361" s="381">
        <v>94691</v>
      </c>
      <c r="B4361" s="382" t="s">
        <v>6200</v>
      </c>
      <c r="C4361" s="383" t="s">
        <v>297</v>
      </c>
      <c r="D4361" s="384">
        <v>15.47</v>
      </c>
      <c r="E4361" s="383" t="s">
        <v>413</v>
      </c>
    </row>
    <row r="4362" spans="1:5" s="11" customFormat="1" ht="36" customHeight="1">
      <c r="A4362" s="381">
        <v>94692</v>
      </c>
      <c r="B4362" s="382" t="s">
        <v>6201</v>
      </c>
      <c r="C4362" s="383" t="s">
        <v>297</v>
      </c>
      <c r="D4362" s="384">
        <v>23.31</v>
      </c>
      <c r="E4362" s="383" t="s">
        <v>413</v>
      </c>
    </row>
    <row r="4363" spans="1:5" s="11" customFormat="1" ht="36" customHeight="1">
      <c r="A4363" s="381">
        <v>94693</v>
      </c>
      <c r="B4363" s="382" t="s">
        <v>6202</v>
      </c>
      <c r="C4363" s="383" t="s">
        <v>297</v>
      </c>
      <c r="D4363" s="384">
        <v>24.67</v>
      </c>
      <c r="E4363" s="383" t="s">
        <v>413</v>
      </c>
    </row>
    <row r="4364" spans="1:5" s="11" customFormat="1" ht="36" customHeight="1">
      <c r="A4364" s="381">
        <v>94694</v>
      </c>
      <c r="B4364" s="382" t="s">
        <v>6203</v>
      </c>
      <c r="C4364" s="383" t="s">
        <v>297</v>
      </c>
      <c r="D4364" s="384">
        <v>24.74</v>
      </c>
      <c r="E4364" s="383" t="s">
        <v>413</v>
      </c>
    </row>
    <row r="4365" spans="1:5" s="11" customFormat="1" ht="36" customHeight="1">
      <c r="A4365" s="381">
        <v>94695</v>
      </c>
      <c r="B4365" s="382" t="s">
        <v>6204</v>
      </c>
      <c r="C4365" s="383" t="s">
        <v>297</v>
      </c>
      <c r="D4365" s="384">
        <v>35.21</v>
      </c>
      <c r="E4365" s="383" t="s">
        <v>413</v>
      </c>
    </row>
    <row r="4366" spans="1:5" s="11" customFormat="1" ht="36" customHeight="1">
      <c r="A4366" s="381">
        <v>94696</v>
      </c>
      <c r="B4366" s="382" t="s">
        <v>6205</v>
      </c>
      <c r="C4366" s="383" t="s">
        <v>297</v>
      </c>
      <c r="D4366" s="384">
        <v>60.86</v>
      </c>
      <c r="E4366" s="383" t="s">
        <v>413</v>
      </c>
    </row>
    <row r="4367" spans="1:5" s="11" customFormat="1" ht="36" customHeight="1">
      <c r="A4367" s="381">
        <v>94697</v>
      </c>
      <c r="B4367" s="382" t="s">
        <v>6206</v>
      </c>
      <c r="C4367" s="383" t="s">
        <v>297</v>
      </c>
      <c r="D4367" s="384">
        <v>101.42</v>
      </c>
      <c r="E4367" s="383" t="s">
        <v>413</v>
      </c>
    </row>
    <row r="4368" spans="1:5" s="11" customFormat="1" ht="36" customHeight="1">
      <c r="A4368" s="381">
        <v>94698</v>
      </c>
      <c r="B4368" s="382" t="s">
        <v>6207</v>
      </c>
      <c r="C4368" s="383" t="s">
        <v>297</v>
      </c>
      <c r="D4368" s="384">
        <v>87.16</v>
      </c>
      <c r="E4368" s="383" t="s">
        <v>413</v>
      </c>
    </row>
    <row r="4369" spans="1:5" s="11" customFormat="1" ht="36" customHeight="1">
      <c r="A4369" s="381">
        <v>94699</v>
      </c>
      <c r="B4369" s="382" t="s">
        <v>6208</v>
      </c>
      <c r="C4369" s="383" t="s">
        <v>297</v>
      </c>
      <c r="D4369" s="384">
        <v>169.53</v>
      </c>
      <c r="E4369" s="383" t="s">
        <v>413</v>
      </c>
    </row>
    <row r="4370" spans="1:5" s="11" customFormat="1" ht="36" customHeight="1">
      <c r="A4370" s="381">
        <v>94700</v>
      </c>
      <c r="B4370" s="382" t="s">
        <v>6209</v>
      </c>
      <c r="C4370" s="383" t="s">
        <v>297</v>
      </c>
      <c r="D4370" s="384">
        <v>140.35</v>
      </c>
      <c r="E4370" s="383" t="s">
        <v>413</v>
      </c>
    </row>
    <row r="4371" spans="1:5" s="11" customFormat="1" ht="36" customHeight="1">
      <c r="A4371" s="381">
        <v>94701</v>
      </c>
      <c r="B4371" s="382" t="s">
        <v>6210</v>
      </c>
      <c r="C4371" s="383" t="s">
        <v>297</v>
      </c>
      <c r="D4371" s="384">
        <v>262.08999999999997</v>
      </c>
      <c r="E4371" s="383" t="s">
        <v>413</v>
      </c>
    </row>
    <row r="4372" spans="1:5" s="11" customFormat="1" ht="36" customHeight="1">
      <c r="A4372" s="381">
        <v>94702</v>
      </c>
      <c r="B4372" s="382" t="s">
        <v>6211</v>
      </c>
      <c r="C4372" s="383" t="s">
        <v>297</v>
      </c>
      <c r="D4372" s="384">
        <v>247.16</v>
      </c>
      <c r="E4372" s="383" t="s">
        <v>413</v>
      </c>
    </row>
    <row r="4373" spans="1:5" s="11" customFormat="1" ht="36" customHeight="1">
      <c r="A4373" s="381">
        <v>94703</v>
      </c>
      <c r="B4373" s="382" t="s">
        <v>6212</v>
      </c>
      <c r="C4373" s="383" t="s">
        <v>297</v>
      </c>
      <c r="D4373" s="384">
        <v>21</v>
      </c>
      <c r="E4373" s="383" t="s">
        <v>413</v>
      </c>
    </row>
    <row r="4374" spans="1:5" s="11" customFormat="1" ht="36" customHeight="1">
      <c r="A4374" s="381">
        <v>94704</v>
      </c>
      <c r="B4374" s="382" t="s">
        <v>6213</v>
      </c>
      <c r="C4374" s="383" t="s">
        <v>297</v>
      </c>
      <c r="D4374" s="384">
        <v>25.48</v>
      </c>
      <c r="E4374" s="383" t="s">
        <v>413</v>
      </c>
    </row>
    <row r="4375" spans="1:5" s="11" customFormat="1" ht="36" customHeight="1">
      <c r="A4375" s="381">
        <v>94705</v>
      </c>
      <c r="B4375" s="382" t="s">
        <v>6214</v>
      </c>
      <c r="C4375" s="383" t="s">
        <v>297</v>
      </c>
      <c r="D4375" s="384">
        <v>32.26</v>
      </c>
      <c r="E4375" s="383" t="s">
        <v>413</v>
      </c>
    </row>
    <row r="4376" spans="1:5" s="11" customFormat="1" ht="36" customHeight="1">
      <c r="A4376" s="381">
        <v>94706</v>
      </c>
      <c r="B4376" s="382" t="s">
        <v>6215</v>
      </c>
      <c r="C4376" s="383" t="s">
        <v>297</v>
      </c>
      <c r="D4376" s="384">
        <v>44.7</v>
      </c>
      <c r="E4376" s="383" t="s">
        <v>413</v>
      </c>
    </row>
    <row r="4377" spans="1:5" s="11" customFormat="1" ht="36" customHeight="1">
      <c r="A4377" s="381">
        <v>94707</v>
      </c>
      <c r="B4377" s="382" t="s">
        <v>6216</v>
      </c>
      <c r="C4377" s="383" t="s">
        <v>297</v>
      </c>
      <c r="D4377" s="384">
        <v>57.29</v>
      </c>
      <c r="E4377" s="383" t="s">
        <v>413</v>
      </c>
    </row>
    <row r="4378" spans="1:5" s="11" customFormat="1" ht="36" customHeight="1">
      <c r="A4378" s="381">
        <v>94708</v>
      </c>
      <c r="B4378" s="382" t="s">
        <v>6217</v>
      </c>
      <c r="C4378" s="383" t="s">
        <v>297</v>
      </c>
      <c r="D4378" s="384">
        <v>25.97</v>
      </c>
      <c r="E4378" s="383" t="s">
        <v>413</v>
      </c>
    </row>
    <row r="4379" spans="1:5" s="11" customFormat="1" ht="36" customHeight="1">
      <c r="A4379" s="381">
        <v>94709</v>
      </c>
      <c r="B4379" s="382" t="s">
        <v>6218</v>
      </c>
      <c r="C4379" s="383" t="s">
        <v>297</v>
      </c>
      <c r="D4379" s="384">
        <v>34.9</v>
      </c>
      <c r="E4379" s="383" t="s">
        <v>413</v>
      </c>
    </row>
    <row r="4380" spans="1:5" s="11" customFormat="1" ht="36" customHeight="1">
      <c r="A4380" s="381">
        <v>94710</v>
      </c>
      <c r="B4380" s="382" t="s">
        <v>6219</v>
      </c>
      <c r="C4380" s="383" t="s">
        <v>297</v>
      </c>
      <c r="D4380" s="384">
        <v>57.07</v>
      </c>
      <c r="E4380" s="383" t="s">
        <v>413</v>
      </c>
    </row>
    <row r="4381" spans="1:5" s="11" customFormat="1" ht="36" customHeight="1">
      <c r="A4381" s="381">
        <v>94711</v>
      </c>
      <c r="B4381" s="382" t="s">
        <v>6220</v>
      </c>
      <c r="C4381" s="383" t="s">
        <v>297</v>
      </c>
      <c r="D4381" s="384">
        <v>65.16</v>
      </c>
      <c r="E4381" s="383" t="s">
        <v>413</v>
      </c>
    </row>
    <row r="4382" spans="1:5" s="11" customFormat="1" ht="36" customHeight="1">
      <c r="A4382" s="381">
        <v>94712</v>
      </c>
      <c r="B4382" s="382" t="s">
        <v>6221</v>
      </c>
      <c r="C4382" s="383" t="s">
        <v>297</v>
      </c>
      <c r="D4382" s="384">
        <v>90.61</v>
      </c>
      <c r="E4382" s="383" t="s">
        <v>413</v>
      </c>
    </row>
    <row r="4383" spans="1:5" s="11" customFormat="1" ht="36" customHeight="1">
      <c r="A4383" s="381">
        <v>94713</v>
      </c>
      <c r="B4383" s="382" t="s">
        <v>6222</v>
      </c>
      <c r="C4383" s="383" t="s">
        <v>297</v>
      </c>
      <c r="D4383" s="384">
        <v>252.09</v>
      </c>
      <c r="E4383" s="383" t="s">
        <v>413</v>
      </c>
    </row>
    <row r="4384" spans="1:5" s="11" customFormat="1" ht="36" customHeight="1">
      <c r="A4384" s="381">
        <v>94714</v>
      </c>
      <c r="B4384" s="382" t="s">
        <v>6223</v>
      </c>
      <c r="C4384" s="383" t="s">
        <v>297</v>
      </c>
      <c r="D4384" s="384">
        <v>345.21</v>
      </c>
      <c r="E4384" s="383" t="s">
        <v>413</v>
      </c>
    </row>
    <row r="4385" spans="1:5" s="11" customFormat="1" ht="36" customHeight="1">
      <c r="A4385" s="381">
        <v>94715</v>
      </c>
      <c r="B4385" s="382" t="s">
        <v>6224</v>
      </c>
      <c r="C4385" s="383" t="s">
        <v>297</v>
      </c>
      <c r="D4385" s="384">
        <v>480.23</v>
      </c>
      <c r="E4385" s="383" t="s">
        <v>413</v>
      </c>
    </row>
    <row r="4386" spans="1:5" s="11" customFormat="1" ht="36" customHeight="1">
      <c r="A4386" s="381">
        <v>94724</v>
      </c>
      <c r="B4386" s="382" t="s">
        <v>6225</v>
      </c>
      <c r="C4386" s="383" t="s">
        <v>297</v>
      </c>
      <c r="D4386" s="384">
        <v>22.4</v>
      </c>
      <c r="E4386" s="383" t="s">
        <v>413</v>
      </c>
    </row>
    <row r="4387" spans="1:5" s="11" customFormat="1" ht="36" customHeight="1">
      <c r="A4387" s="381">
        <v>94725</v>
      </c>
      <c r="B4387" s="382" t="s">
        <v>6226</v>
      </c>
      <c r="C4387" s="383" t="s">
        <v>297</v>
      </c>
      <c r="D4387" s="384">
        <v>5.0999999999999996</v>
      </c>
      <c r="E4387" s="383" t="s">
        <v>413</v>
      </c>
    </row>
    <row r="4388" spans="1:5" s="11" customFormat="1" ht="36" customHeight="1">
      <c r="A4388" s="381">
        <v>94726</v>
      </c>
      <c r="B4388" s="382" t="s">
        <v>6227</v>
      </c>
      <c r="C4388" s="383" t="s">
        <v>297</v>
      </c>
      <c r="D4388" s="384">
        <v>34.770000000000003</v>
      </c>
      <c r="E4388" s="383" t="s">
        <v>413</v>
      </c>
    </row>
    <row r="4389" spans="1:5" s="11" customFormat="1" ht="36" customHeight="1">
      <c r="A4389" s="381">
        <v>94727</v>
      </c>
      <c r="B4389" s="382" t="s">
        <v>6228</v>
      </c>
      <c r="C4389" s="383" t="s">
        <v>297</v>
      </c>
      <c r="D4389" s="384">
        <v>7.39</v>
      </c>
      <c r="E4389" s="383" t="s">
        <v>413</v>
      </c>
    </row>
    <row r="4390" spans="1:5" s="11" customFormat="1" ht="36" customHeight="1">
      <c r="A4390" s="381">
        <v>94728</v>
      </c>
      <c r="B4390" s="382" t="s">
        <v>6229</v>
      </c>
      <c r="C4390" s="383" t="s">
        <v>297</v>
      </c>
      <c r="D4390" s="384">
        <v>132.38999999999999</v>
      </c>
      <c r="E4390" s="383" t="s">
        <v>413</v>
      </c>
    </row>
    <row r="4391" spans="1:5" s="11" customFormat="1" ht="36" customHeight="1">
      <c r="A4391" s="381">
        <v>94729</v>
      </c>
      <c r="B4391" s="382" t="s">
        <v>6230</v>
      </c>
      <c r="C4391" s="383" t="s">
        <v>297</v>
      </c>
      <c r="D4391" s="384">
        <v>13.2</v>
      </c>
      <c r="E4391" s="383" t="s">
        <v>413</v>
      </c>
    </row>
    <row r="4392" spans="1:5" s="11" customFormat="1" ht="36" customHeight="1">
      <c r="A4392" s="381">
        <v>94730</v>
      </c>
      <c r="B4392" s="382" t="s">
        <v>6231</v>
      </c>
      <c r="C4392" s="383" t="s">
        <v>297</v>
      </c>
      <c r="D4392" s="384">
        <v>160.91999999999999</v>
      </c>
      <c r="E4392" s="383" t="s">
        <v>413</v>
      </c>
    </row>
    <row r="4393" spans="1:5" s="11" customFormat="1" ht="36" customHeight="1">
      <c r="A4393" s="381">
        <v>94731</v>
      </c>
      <c r="B4393" s="382" t="s">
        <v>6232</v>
      </c>
      <c r="C4393" s="383" t="s">
        <v>297</v>
      </c>
      <c r="D4393" s="384">
        <v>16.670000000000002</v>
      </c>
      <c r="E4393" s="383" t="s">
        <v>413</v>
      </c>
    </row>
    <row r="4394" spans="1:5" s="11" customFormat="1" ht="36" customHeight="1">
      <c r="A4394" s="381">
        <v>94733</v>
      </c>
      <c r="B4394" s="382" t="s">
        <v>6233</v>
      </c>
      <c r="C4394" s="383" t="s">
        <v>297</v>
      </c>
      <c r="D4394" s="384">
        <v>32.44</v>
      </c>
      <c r="E4394" s="383" t="s">
        <v>413</v>
      </c>
    </row>
    <row r="4395" spans="1:5" s="11" customFormat="1" ht="36" customHeight="1">
      <c r="A4395" s="381">
        <v>94737</v>
      </c>
      <c r="B4395" s="382" t="s">
        <v>6234</v>
      </c>
      <c r="C4395" s="383" t="s">
        <v>297</v>
      </c>
      <c r="D4395" s="384">
        <v>137.29</v>
      </c>
      <c r="E4395" s="383" t="s">
        <v>413</v>
      </c>
    </row>
    <row r="4396" spans="1:5" s="11" customFormat="1" ht="36" customHeight="1">
      <c r="A4396" s="381">
        <v>94740</v>
      </c>
      <c r="B4396" s="382" t="s">
        <v>6235</v>
      </c>
      <c r="C4396" s="383" t="s">
        <v>297</v>
      </c>
      <c r="D4396" s="384">
        <v>8.07</v>
      </c>
      <c r="E4396" s="383" t="s">
        <v>413</v>
      </c>
    </row>
    <row r="4397" spans="1:5" s="11" customFormat="1" ht="36" customHeight="1">
      <c r="A4397" s="381">
        <v>94741</v>
      </c>
      <c r="B4397" s="382" t="s">
        <v>6236</v>
      </c>
      <c r="C4397" s="383" t="s">
        <v>297</v>
      </c>
      <c r="D4397" s="384">
        <v>10.16</v>
      </c>
      <c r="E4397" s="383" t="s">
        <v>413</v>
      </c>
    </row>
    <row r="4398" spans="1:5" s="11" customFormat="1" ht="36" customHeight="1">
      <c r="A4398" s="381">
        <v>94742</v>
      </c>
      <c r="B4398" s="382" t="s">
        <v>6237</v>
      </c>
      <c r="C4398" s="383" t="s">
        <v>297</v>
      </c>
      <c r="D4398" s="384">
        <v>12.5</v>
      </c>
      <c r="E4398" s="383" t="s">
        <v>413</v>
      </c>
    </row>
    <row r="4399" spans="1:5" s="11" customFormat="1" ht="36" customHeight="1">
      <c r="A4399" s="381">
        <v>94743</v>
      </c>
      <c r="B4399" s="382" t="s">
        <v>6238</v>
      </c>
      <c r="C4399" s="383" t="s">
        <v>297</v>
      </c>
      <c r="D4399" s="384">
        <v>13.81</v>
      </c>
      <c r="E4399" s="383" t="s">
        <v>413</v>
      </c>
    </row>
    <row r="4400" spans="1:5" s="11" customFormat="1" ht="36" customHeight="1">
      <c r="A4400" s="381">
        <v>94744</v>
      </c>
      <c r="B4400" s="382" t="s">
        <v>6239</v>
      </c>
      <c r="C4400" s="383" t="s">
        <v>297</v>
      </c>
      <c r="D4400" s="384">
        <v>20.09</v>
      </c>
      <c r="E4400" s="383" t="s">
        <v>413</v>
      </c>
    </row>
    <row r="4401" spans="1:5" s="11" customFormat="1" ht="36" customHeight="1">
      <c r="A4401" s="381">
        <v>94746</v>
      </c>
      <c r="B4401" s="382" t="s">
        <v>6240</v>
      </c>
      <c r="C4401" s="383" t="s">
        <v>297</v>
      </c>
      <c r="D4401" s="384">
        <v>28.9</v>
      </c>
      <c r="E4401" s="383" t="s">
        <v>413</v>
      </c>
    </row>
    <row r="4402" spans="1:5" s="11" customFormat="1" ht="36" customHeight="1">
      <c r="A4402" s="381">
        <v>94748</v>
      </c>
      <c r="B4402" s="382" t="s">
        <v>6241</v>
      </c>
      <c r="C4402" s="383" t="s">
        <v>297</v>
      </c>
      <c r="D4402" s="384">
        <v>59.79</v>
      </c>
      <c r="E4402" s="383" t="s">
        <v>413</v>
      </c>
    </row>
    <row r="4403" spans="1:5" s="11" customFormat="1" ht="36" customHeight="1">
      <c r="A4403" s="381">
        <v>94750</v>
      </c>
      <c r="B4403" s="382" t="s">
        <v>6242</v>
      </c>
      <c r="C4403" s="383" t="s">
        <v>297</v>
      </c>
      <c r="D4403" s="384">
        <v>143.1</v>
      </c>
      <c r="E4403" s="383" t="s">
        <v>413</v>
      </c>
    </row>
    <row r="4404" spans="1:5" s="11" customFormat="1" ht="36" customHeight="1">
      <c r="A4404" s="381">
        <v>94752</v>
      </c>
      <c r="B4404" s="382" t="s">
        <v>6243</v>
      </c>
      <c r="C4404" s="383" t="s">
        <v>297</v>
      </c>
      <c r="D4404" s="384">
        <v>173.68</v>
      </c>
      <c r="E4404" s="383" t="s">
        <v>413</v>
      </c>
    </row>
    <row r="4405" spans="1:5" s="11" customFormat="1" ht="36" customHeight="1">
      <c r="A4405" s="381">
        <v>94756</v>
      </c>
      <c r="B4405" s="382" t="s">
        <v>6244</v>
      </c>
      <c r="C4405" s="383" t="s">
        <v>297</v>
      </c>
      <c r="D4405" s="384">
        <v>10.19</v>
      </c>
      <c r="E4405" s="383" t="s">
        <v>413</v>
      </c>
    </row>
    <row r="4406" spans="1:5" s="11" customFormat="1" ht="36" customHeight="1">
      <c r="A4406" s="381">
        <v>94757</v>
      </c>
      <c r="B4406" s="382" t="s">
        <v>6245</v>
      </c>
      <c r="C4406" s="383" t="s">
        <v>297</v>
      </c>
      <c r="D4406" s="384">
        <v>14.14</v>
      </c>
      <c r="E4406" s="383" t="s">
        <v>413</v>
      </c>
    </row>
    <row r="4407" spans="1:5" s="11" customFormat="1" ht="36" customHeight="1">
      <c r="A4407" s="381">
        <v>94758</v>
      </c>
      <c r="B4407" s="382" t="s">
        <v>6246</v>
      </c>
      <c r="C4407" s="383" t="s">
        <v>297</v>
      </c>
      <c r="D4407" s="384">
        <v>36.89</v>
      </c>
      <c r="E4407" s="383" t="s">
        <v>413</v>
      </c>
    </row>
    <row r="4408" spans="1:5" s="11" customFormat="1" ht="36" customHeight="1">
      <c r="A4408" s="381">
        <v>94759</v>
      </c>
      <c r="B4408" s="382" t="s">
        <v>6247</v>
      </c>
      <c r="C4408" s="383" t="s">
        <v>297</v>
      </c>
      <c r="D4408" s="384">
        <v>45.68</v>
      </c>
      <c r="E4408" s="383" t="s">
        <v>413</v>
      </c>
    </row>
    <row r="4409" spans="1:5" s="11" customFormat="1" ht="36" customHeight="1">
      <c r="A4409" s="381">
        <v>94760</v>
      </c>
      <c r="B4409" s="382" t="s">
        <v>6248</v>
      </c>
      <c r="C4409" s="383" t="s">
        <v>297</v>
      </c>
      <c r="D4409" s="384">
        <v>74.97</v>
      </c>
      <c r="E4409" s="383" t="s">
        <v>413</v>
      </c>
    </row>
    <row r="4410" spans="1:5" s="11" customFormat="1" ht="36" customHeight="1">
      <c r="A4410" s="381">
        <v>94761</v>
      </c>
      <c r="B4410" s="382" t="s">
        <v>6249</v>
      </c>
      <c r="C4410" s="383" t="s">
        <v>297</v>
      </c>
      <c r="D4410" s="384">
        <v>163.03</v>
      </c>
      <c r="E4410" s="383" t="s">
        <v>413</v>
      </c>
    </row>
    <row r="4411" spans="1:5" s="11" customFormat="1" ht="36" customHeight="1">
      <c r="A4411" s="381">
        <v>94762</v>
      </c>
      <c r="B4411" s="382" t="s">
        <v>6250</v>
      </c>
      <c r="C4411" s="383" t="s">
        <v>297</v>
      </c>
      <c r="D4411" s="384">
        <v>207.59</v>
      </c>
      <c r="E4411" s="383" t="s">
        <v>413</v>
      </c>
    </row>
    <row r="4412" spans="1:5" s="11" customFormat="1" ht="36" customHeight="1">
      <c r="A4412" s="381">
        <v>94783</v>
      </c>
      <c r="B4412" s="382" t="s">
        <v>6251</v>
      </c>
      <c r="C4412" s="383" t="s">
        <v>297</v>
      </c>
      <c r="D4412" s="384">
        <v>19.04</v>
      </c>
      <c r="E4412" s="383" t="s">
        <v>413</v>
      </c>
    </row>
    <row r="4413" spans="1:5" s="11" customFormat="1" ht="36" customHeight="1">
      <c r="A4413" s="381">
        <v>94785</v>
      </c>
      <c r="B4413" s="382" t="s">
        <v>6252</v>
      </c>
      <c r="C4413" s="383" t="s">
        <v>297</v>
      </c>
      <c r="D4413" s="384">
        <v>35.54</v>
      </c>
      <c r="E4413" s="383" t="s">
        <v>413</v>
      </c>
    </row>
    <row r="4414" spans="1:5" s="11" customFormat="1" ht="36" customHeight="1">
      <c r="A4414" s="381">
        <v>94786</v>
      </c>
      <c r="B4414" s="382" t="s">
        <v>6253</v>
      </c>
      <c r="C4414" s="383" t="s">
        <v>297</v>
      </c>
      <c r="D4414" s="384">
        <v>48.2</v>
      </c>
      <c r="E4414" s="383" t="s">
        <v>413</v>
      </c>
    </row>
    <row r="4415" spans="1:5" s="11" customFormat="1" ht="36" customHeight="1">
      <c r="A4415" s="381">
        <v>94787</v>
      </c>
      <c r="B4415" s="382" t="s">
        <v>6254</v>
      </c>
      <c r="C4415" s="383" t="s">
        <v>297</v>
      </c>
      <c r="D4415" s="384">
        <v>61.81</v>
      </c>
      <c r="E4415" s="383" t="s">
        <v>413</v>
      </c>
    </row>
    <row r="4416" spans="1:5" s="11" customFormat="1" ht="36" customHeight="1">
      <c r="A4416" s="381">
        <v>94788</v>
      </c>
      <c r="B4416" s="382" t="s">
        <v>6255</v>
      </c>
      <c r="C4416" s="383" t="s">
        <v>297</v>
      </c>
      <c r="D4416" s="384">
        <v>93.64</v>
      </c>
      <c r="E4416" s="383" t="s">
        <v>413</v>
      </c>
    </row>
    <row r="4417" spans="1:5" s="11" customFormat="1" ht="36" customHeight="1">
      <c r="A4417" s="381">
        <v>94789</v>
      </c>
      <c r="B4417" s="382" t="s">
        <v>6256</v>
      </c>
      <c r="C4417" s="383" t="s">
        <v>297</v>
      </c>
      <c r="D4417" s="384">
        <v>314.5</v>
      </c>
      <c r="E4417" s="383" t="s">
        <v>413</v>
      </c>
    </row>
    <row r="4418" spans="1:5" s="11" customFormat="1" ht="36" customHeight="1">
      <c r="A4418" s="381">
        <v>94790</v>
      </c>
      <c r="B4418" s="382" t="s">
        <v>6257</v>
      </c>
      <c r="C4418" s="383" t="s">
        <v>297</v>
      </c>
      <c r="D4418" s="384">
        <v>365.3</v>
      </c>
      <c r="E4418" s="383" t="s">
        <v>413</v>
      </c>
    </row>
    <row r="4419" spans="1:5" s="11" customFormat="1" ht="36" customHeight="1">
      <c r="A4419" s="381">
        <v>94791</v>
      </c>
      <c r="B4419" s="382" t="s">
        <v>6258</v>
      </c>
      <c r="C4419" s="383" t="s">
        <v>297</v>
      </c>
      <c r="D4419" s="384">
        <v>515.6</v>
      </c>
      <c r="E4419" s="383" t="s">
        <v>413</v>
      </c>
    </row>
    <row r="4420" spans="1:5" s="11" customFormat="1" ht="36" customHeight="1">
      <c r="A4420" s="381">
        <v>94863</v>
      </c>
      <c r="B4420" s="382" t="s">
        <v>6259</v>
      </c>
      <c r="C4420" s="383" t="s">
        <v>297</v>
      </c>
      <c r="D4420" s="384">
        <v>117.51</v>
      </c>
      <c r="E4420" s="383" t="s">
        <v>413</v>
      </c>
    </row>
    <row r="4421" spans="1:5" s="11" customFormat="1" ht="36" customHeight="1">
      <c r="A4421" s="381">
        <v>95141</v>
      </c>
      <c r="B4421" s="382" t="s">
        <v>6260</v>
      </c>
      <c r="C4421" s="383" t="s">
        <v>297</v>
      </c>
      <c r="D4421" s="384">
        <v>32.79</v>
      </c>
      <c r="E4421" s="383" t="s">
        <v>413</v>
      </c>
    </row>
    <row r="4422" spans="1:5" s="11" customFormat="1" ht="24" customHeight="1">
      <c r="A4422" s="381">
        <v>95237</v>
      </c>
      <c r="B4422" s="382" t="s">
        <v>6261</v>
      </c>
      <c r="C4422" s="383" t="s">
        <v>297</v>
      </c>
      <c r="D4422" s="384">
        <v>29.08</v>
      </c>
      <c r="E4422" s="383" t="s">
        <v>413</v>
      </c>
    </row>
    <row r="4423" spans="1:5" s="11" customFormat="1" ht="24" customHeight="1">
      <c r="A4423" s="381">
        <v>95693</v>
      </c>
      <c r="B4423" s="382" t="s">
        <v>6262</v>
      </c>
      <c r="C4423" s="383" t="s">
        <v>297</v>
      </c>
      <c r="D4423" s="384">
        <v>54.13</v>
      </c>
      <c r="E4423" s="383" t="s">
        <v>413</v>
      </c>
    </row>
    <row r="4424" spans="1:5" s="11" customFormat="1" ht="24" customHeight="1">
      <c r="A4424" s="381">
        <v>95694</v>
      </c>
      <c r="B4424" s="382" t="s">
        <v>6263</v>
      </c>
      <c r="C4424" s="383" t="s">
        <v>297</v>
      </c>
      <c r="D4424" s="384">
        <v>79.510000000000005</v>
      </c>
      <c r="E4424" s="383" t="s">
        <v>413</v>
      </c>
    </row>
    <row r="4425" spans="1:5" s="11" customFormat="1" ht="24" customHeight="1">
      <c r="A4425" s="381">
        <v>95695</v>
      </c>
      <c r="B4425" s="382" t="s">
        <v>6264</v>
      </c>
      <c r="C4425" s="383" t="s">
        <v>297</v>
      </c>
      <c r="D4425" s="384">
        <v>84.2</v>
      </c>
      <c r="E4425" s="383" t="s">
        <v>413</v>
      </c>
    </row>
    <row r="4426" spans="1:5" s="11" customFormat="1" ht="24" customHeight="1">
      <c r="A4426" s="381">
        <v>95696</v>
      </c>
      <c r="B4426" s="382" t="s">
        <v>6265</v>
      </c>
      <c r="C4426" s="383" t="s">
        <v>297</v>
      </c>
      <c r="D4426" s="384">
        <v>30.35</v>
      </c>
      <c r="E4426" s="383" t="s">
        <v>413</v>
      </c>
    </row>
    <row r="4427" spans="1:5" s="11" customFormat="1" ht="24" customHeight="1">
      <c r="A4427" s="381">
        <v>96637</v>
      </c>
      <c r="B4427" s="382" t="s">
        <v>6266</v>
      </c>
      <c r="C4427" s="383" t="s">
        <v>297</v>
      </c>
      <c r="D4427" s="384">
        <v>11.34</v>
      </c>
      <c r="E4427" s="383" t="s">
        <v>413</v>
      </c>
    </row>
    <row r="4428" spans="1:5" s="11" customFormat="1" ht="24" customHeight="1">
      <c r="A4428" s="381">
        <v>96638</v>
      </c>
      <c r="B4428" s="382" t="s">
        <v>6267</v>
      </c>
      <c r="C4428" s="383" t="s">
        <v>297</v>
      </c>
      <c r="D4428" s="384">
        <v>10.66</v>
      </c>
      <c r="E4428" s="383" t="s">
        <v>413</v>
      </c>
    </row>
    <row r="4429" spans="1:5" s="11" customFormat="1" ht="24" customHeight="1">
      <c r="A4429" s="381">
        <v>96639</v>
      </c>
      <c r="B4429" s="382" t="s">
        <v>6268</v>
      </c>
      <c r="C4429" s="383" t="s">
        <v>297</v>
      </c>
      <c r="D4429" s="384">
        <v>8.1300000000000008</v>
      </c>
      <c r="E4429" s="383" t="s">
        <v>413</v>
      </c>
    </row>
    <row r="4430" spans="1:5" s="11" customFormat="1" ht="24" customHeight="1">
      <c r="A4430" s="381">
        <v>96640</v>
      </c>
      <c r="B4430" s="382" t="s">
        <v>6269</v>
      </c>
      <c r="C4430" s="383" t="s">
        <v>297</v>
      </c>
      <c r="D4430" s="384">
        <v>27</v>
      </c>
      <c r="E4430" s="383" t="s">
        <v>413</v>
      </c>
    </row>
    <row r="4431" spans="1:5" s="11" customFormat="1" ht="24" customHeight="1">
      <c r="A4431" s="381">
        <v>96641</v>
      </c>
      <c r="B4431" s="382" t="s">
        <v>6270</v>
      </c>
      <c r="C4431" s="383" t="s">
        <v>297</v>
      </c>
      <c r="D4431" s="384">
        <v>20.260000000000002</v>
      </c>
      <c r="E4431" s="383" t="s">
        <v>413</v>
      </c>
    </row>
    <row r="4432" spans="1:5" s="11" customFormat="1" ht="24" customHeight="1">
      <c r="A4432" s="381">
        <v>96642</v>
      </c>
      <c r="B4432" s="382" t="s">
        <v>6271</v>
      </c>
      <c r="C4432" s="383" t="s">
        <v>297</v>
      </c>
      <c r="D4432" s="384">
        <v>14.95</v>
      </c>
      <c r="E4432" s="383" t="s">
        <v>413</v>
      </c>
    </row>
    <row r="4433" spans="1:5" s="11" customFormat="1" ht="24" customHeight="1">
      <c r="A4433" s="381">
        <v>96643</v>
      </c>
      <c r="B4433" s="382" t="s">
        <v>6272</v>
      </c>
      <c r="C4433" s="383" t="s">
        <v>297</v>
      </c>
      <c r="D4433" s="384">
        <v>54.46</v>
      </c>
      <c r="E4433" s="383" t="s">
        <v>413</v>
      </c>
    </row>
    <row r="4434" spans="1:5" s="11" customFormat="1" ht="24" customHeight="1">
      <c r="A4434" s="381">
        <v>96650</v>
      </c>
      <c r="B4434" s="382" t="s">
        <v>6273</v>
      </c>
      <c r="C4434" s="383" t="s">
        <v>297</v>
      </c>
      <c r="D4434" s="384">
        <v>8.8800000000000008</v>
      </c>
      <c r="E4434" s="383" t="s">
        <v>413</v>
      </c>
    </row>
    <row r="4435" spans="1:5" s="11" customFormat="1" ht="24" customHeight="1">
      <c r="A4435" s="381">
        <v>96651</v>
      </c>
      <c r="B4435" s="382" t="s">
        <v>6274</v>
      </c>
      <c r="C4435" s="383" t="s">
        <v>297</v>
      </c>
      <c r="D4435" s="384">
        <v>8.1999999999999993</v>
      </c>
      <c r="E4435" s="383" t="s">
        <v>413</v>
      </c>
    </row>
    <row r="4436" spans="1:5" s="11" customFormat="1" ht="24" customHeight="1">
      <c r="A4436" s="381">
        <v>96652</v>
      </c>
      <c r="B4436" s="382" t="s">
        <v>6275</v>
      </c>
      <c r="C4436" s="383" t="s">
        <v>297</v>
      </c>
      <c r="D4436" s="384">
        <v>16.29</v>
      </c>
      <c r="E4436" s="383" t="s">
        <v>413</v>
      </c>
    </row>
    <row r="4437" spans="1:5" s="11" customFormat="1" ht="24" customHeight="1">
      <c r="A4437" s="381">
        <v>96653</v>
      </c>
      <c r="B4437" s="382" t="s">
        <v>6276</v>
      </c>
      <c r="C4437" s="383" t="s">
        <v>297</v>
      </c>
      <c r="D4437" s="384">
        <v>16.22</v>
      </c>
      <c r="E4437" s="383" t="s">
        <v>413</v>
      </c>
    </row>
    <row r="4438" spans="1:5" s="11" customFormat="1" ht="24" customHeight="1">
      <c r="A4438" s="381">
        <v>96654</v>
      </c>
      <c r="B4438" s="382" t="s">
        <v>6277</v>
      </c>
      <c r="C4438" s="383" t="s">
        <v>297</v>
      </c>
      <c r="D4438" s="384">
        <v>27.6</v>
      </c>
      <c r="E4438" s="383" t="s">
        <v>413</v>
      </c>
    </row>
    <row r="4439" spans="1:5" s="11" customFormat="1" ht="24" customHeight="1">
      <c r="A4439" s="381">
        <v>96655</v>
      </c>
      <c r="B4439" s="382" t="s">
        <v>6278</v>
      </c>
      <c r="C4439" s="383" t="s">
        <v>297</v>
      </c>
      <c r="D4439" s="384">
        <v>26.86</v>
      </c>
      <c r="E4439" s="383" t="s">
        <v>413</v>
      </c>
    </row>
    <row r="4440" spans="1:5" s="11" customFormat="1" ht="24" customHeight="1">
      <c r="A4440" s="381">
        <v>96656</v>
      </c>
      <c r="B4440" s="382" t="s">
        <v>6279</v>
      </c>
      <c r="C4440" s="383" t="s">
        <v>297</v>
      </c>
      <c r="D4440" s="384">
        <v>6.5</v>
      </c>
      <c r="E4440" s="383" t="s">
        <v>413</v>
      </c>
    </row>
    <row r="4441" spans="1:5" s="11" customFormat="1" ht="24" customHeight="1">
      <c r="A4441" s="381">
        <v>96657</v>
      </c>
      <c r="B4441" s="382" t="s">
        <v>6280</v>
      </c>
      <c r="C4441" s="383" t="s">
        <v>297</v>
      </c>
      <c r="D4441" s="384">
        <v>25.37</v>
      </c>
      <c r="E4441" s="383" t="s">
        <v>413</v>
      </c>
    </row>
    <row r="4442" spans="1:5" s="11" customFormat="1" ht="24" customHeight="1">
      <c r="A4442" s="381">
        <v>96658</v>
      </c>
      <c r="B4442" s="382" t="s">
        <v>6281</v>
      </c>
      <c r="C4442" s="383" t="s">
        <v>297</v>
      </c>
      <c r="D4442" s="384">
        <v>18.63</v>
      </c>
      <c r="E4442" s="383" t="s">
        <v>413</v>
      </c>
    </row>
    <row r="4443" spans="1:5" s="11" customFormat="1" ht="24" customHeight="1">
      <c r="A4443" s="381">
        <v>96659</v>
      </c>
      <c r="B4443" s="382" t="s">
        <v>6282</v>
      </c>
      <c r="C4443" s="383" t="s">
        <v>297</v>
      </c>
      <c r="D4443" s="384">
        <v>11.09</v>
      </c>
      <c r="E4443" s="383" t="s">
        <v>413</v>
      </c>
    </row>
    <row r="4444" spans="1:5" s="11" customFormat="1" ht="24" customHeight="1">
      <c r="A4444" s="381">
        <v>96660</v>
      </c>
      <c r="B4444" s="382" t="s">
        <v>6283</v>
      </c>
      <c r="C4444" s="383" t="s">
        <v>297</v>
      </c>
      <c r="D4444" s="384">
        <v>42.56</v>
      </c>
      <c r="E4444" s="383" t="s">
        <v>413</v>
      </c>
    </row>
    <row r="4445" spans="1:5" s="11" customFormat="1" ht="24" customHeight="1">
      <c r="A4445" s="381">
        <v>96661</v>
      </c>
      <c r="B4445" s="382" t="s">
        <v>6284</v>
      </c>
      <c r="C4445" s="383" t="s">
        <v>297</v>
      </c>
      <c r="D4445" s="384">
        <v>32.19</v>
      </c>
      <c r="E4445" s="383" t="s">
        <v>413</v>
      </c>
    </row>
    <row r="4446" spans="1:5" s="11" customFormat="1" ht="24" customHeight="1">
      <c r="A4446" s="381">
        <v>96662</v>
      </c>
      <c r="B4446" s="382" t="s">
        <v>6285</v>
      </c>
      <c r="C4446" s="383" t="s">
        <v>297</v>
      </c>
      <c r="D4446" s="384">
        <v>11.43</v>
      </c>
      <c r="E4446" s="383" t="s">
        <v>413</v>
      </c>
    </row>
    <row r="4447" spans="1:5" s="11" customFormat="1" ht="24" customHeight="1">
      <c r="A4447" s="381">
        <v>96663</v>
      </c>
      <c r="B4447" s="382" t="s">
        <v>6286</v>
      </c>
      <c r="C4447" s="383" t="s">
        <v>297</v>
      </c>
      <c r="D4447" s="384">
        <v>21.39</v>
      </c>
      <c r="E4447" s="383" t="s">
        <v>413</v>
      </c>
    </row>
    <row r="4448" spans="1:5" s="11" customFormat="1" ht="24" customHeight="1">
      <c r="A4448" s="381">
        <v>96664</v>
      </c>
      <c r="B4448" s="382" t="s">
        <v>6287</v>
      </c>
      <c r="C4448" s="383" t="s">
        <v>297</v>
      </c>
      <c r="D4448" s="384">
        <v>23.61</v>
      </c>
      <c r="E4448" s="383" t="s">
        <v>413</v>
      </c>
    </row>
    <row r="4449" spans="1:5" s="11" customFormat="1" ht="24" customHeight="1">
      <c r="A4449" s="381">
        <v>96665</v>
      </c>
      <c r="B4449" s="382" t="s">
        <v>6288</v>
      </c>
      <c r="C4449" s="383" t="s">
        <v>297</v>
      </c>
      <c r="D4449" s="384">
        <v>11.62</v>
      </c>
      <c r="E4449" s="383" t="s">
        <v>413</v>
      </c>
    </row>
    <row r="4450" spans="1:5" s="11" customFormat="1" ht="24" customHeight="1">
      <c r="A4450" s="381">
        <v>96666</v>
      </c>
      <c r="B4450" s="382" t="s">
        <v>6289</v>
      </c>
      <c r="C4450" s="383" t="s">
        <v>297</v>
      </c>
      <c r="D4450" s="384">
        <v>21.87</v>
      </c>
      <c r="E4450" s="383" t="s">
        <v>413</v>
      </c>
    </row>
    <row r="4451" spans="1:5" s="11" customFormat="1" ht="24" customHeight="1">
      <c r="A4451" s="381">
        <v>96667</v>
      </c>
      <c r="B4451" s="382" t="s">
        <v>6290</v>
      </c>
      <c r="C4451" s="383" t="s">
        <v>297</v>
      </c>
      <c r="D4451" s="384">
        <v>39.86</v>
      </c>
      <c r="E4451" s="383" t="s">
        <v>413</v>
      </c>
    </row>
    <row r="4452" spans="1:5" s="11" customFormat="1" ht="24" customHeight="1">
      <c r="A4452" s="381">
        <v>96684</v>
      </c>
      <c r="B4452" s="382" t="s">
        <v>6291</v>
      </c>
      <c r="C4452" s="383" t="s">
        <v>297</v>
      </c>
      <c r="D4452" s="384">
        <v>5.16</v>
      </c>
      <c r="E4452" s="383" t="s">
        <v>413</v>
      </c>
    </row>
    <row r="4453" spans="1:5" s="11" customFormat="1" ht="24" customHeight="1">
      <c r="A4453" s="381">
        <v>96685</v>
      </c>
      <c r="B4453" s="382" t="s">
        <v>6292</v>
      </c>
      <c r="C4453" s="383" t="s">
        <v>297</v>
      </c>
      <c r="D4453" s="384">
        <v>4.4800000000000004</v>
      </c>
      <c r="E4453" s="383" t="s">
        <v>413</v>
      </c>
    </row>
    <row r="4454" spans="1:5" s="11" customFormat="1" ht="24" customHeight="1">
      <c r="A4454" s="381">
        <v>96686</v>
      </c>
      <c r="B4454" s="382" t="s">
        <v>6293</v>
      </c>
      <c r="C4454" s="383" t="s">
        <v>297</v>
      </c>
      <c r="D4454" s="384">
        <v>7.8</v>
      </c>
      <c r="E4454" s="383" t="s">
        <v>413</v>
      </c>
    </row>
    <row r="4455" spans="1:5" s="11" customFormat="1" ht="24" customHeight="1">
      <c r="A4455" s="381">
        <v>96687</v>
      </c>
      <c r="B4455" s="382" t="s">
        <v>6294</v>
      </c>
      <c r="C4455" s="383" t="s">
        <v>297</v>
      </c>
      <c r="D4455" s="384">
        <v>7.73</v>
      </c>
      <c r="E4455" s="383" t="s">
        <v>413</v>
      </c>
    </row>
    <row r="4456" spans="1:5" s="11" customFormat="1" ht="24" customHeight="1">
      <c r="A4456" s="381">
        <v>96688</v>
      </c>
      <c r="B4456" s="382" t="s">
        <v>6295</v>
      </c>
      <c r="C4456" s="383" t="s">
        <v>297</v>
      </c>
      <c r="D4456" s="384">
        <v>13.86</v>
      </c>
      <c r="E4456" s="383" t="s">
        <v>413</v>
      </c>
    </row>
    <row r="4457" spans="1:5" s="11" customFormat="1" ht="24" customHeight="1">
      <c r="A4457" s="381">
        <v>96689</v>
      </c>
      <c r="B4457" s="382" t="s">
        <v>6296</v>
      </c>
      <c r="C4457" s="383" t="s">
        <v>297</v>
      </c>
      <c r="D4457" s="384">
        <v>13.12</v>
      </c>
      <c r="E4457" s="383" t="s">
        <v>413</v>
      </c>
    </row>
    <row r="4458" spans="1:5" s="11" customFormat="1" ht="24" customHeight="1">
      <c r="A4458" s="381">
        <v>96690</v>
      </c>
      <c r="B4458" s="382" t="s">
        <v>6297</v>
      </c>
      <c r="C4458" s="383" t="s">
        <v>297</v>
      </c>
      <c r="D4458" s="384">
        <v>26.8</v>
      </c>
      <c r="E4458" s="383" t="s">
        <v>413</v>
      </c>
    </row>
    <row r="4459" spans="1:5" s="11" customFormat="1" ht="24" customHeight="1">
      <c r="A4459" s="381">
        <v>96691</v>
      </c>
      <c r="B4459" s="382" t="s">
        <v>6298</v>
      </c>
      <c r="C4459" s="383" t="s">
        <v>297</v>
      </c>
      <c r="D4459" s="384">
        <v>27.81</v>
      </c>
      <c r="E4459" s="383" t="s">
        <v>413</v>
      </c>
    </row>
    <row r="4460" spans="1:5" s="11" customFormat="1" ht="24" customHeight="1">
      <c r="A4460" s="381">
        <v>96692</v>
      </c>
      <c r="B4460" s="382" t="s">
        <v>6299</v>
      </c>
      <c r="C4460" s="383" t="s">
        <v>297</v>
      </c>
      <c r="D4460" s="384">
        <v>40.44</v>
      </c>
      <c r="E4460" s="383" t="s">
        <v>413</v>
      </c>
    </row>
    <row r="4461" spans="1:5" s="11" customFormat="1" ht="24" customHeight="1">
      <c r="A4461" s="381">
        <v>96693</v>
      </c>
      <c r="B4461" s="382" t="s">
        <v>6300</v>
      </c>
      <c r="C4461" s="383" t="s">
        <v>297</v>
      </c>
      <c r="D4461" s="384">
        <v>37.96</v>
      </c>
      <c r="E4461" s="383" t="s">
        <v>413</v>
      </c>
    </row>
    <row r="4462" spans="1:5" s="11" customFormat="1" ht="24" customHeight="1">
      <c r="A4462" s="381">
        <v>96694</v>
      </c>
      <c r="B4462" s="382" t="s">
        <v>6301</v>
      </c>
      <c r="C4462" s="383" t="s">
        <v>297</v>
      </c>
      <c r="D4462" s="384">
        <v>93.93</v>
      </c>
      <c r="E4462" s="383" t="s">
        <v>413</v>
      </c>
    </row>
    <row r="4463" spans="1:5" s="11" customFormat="1" ht="24" customHeight="1">
      <c r="A4463" s="381">
        <v>96695</v>
      </c>
      <c r="B4463" s="382" t="s">
        <v>6302</v>
      </c>
      <c r="C4463" s="383" t="s">
        <v>297</v>
      </c>
      <c r="D4463" s="384">
        <v>91.02</v>
      </c>
      <c r="E4463" s="383" t="s">
        <v>413</v>
      </c>
    </row>
    <row r="4464" spans="1:5" s="11" customFormat="1" ht="24" customHeight="1">
      <c r="A4464" s="381">
        <v>96696</v>
      </c>
      <c r="B4464" s="382" t="s">
        <v>6303</v>
      </c>
      <c r="C4464" s="383" t="s">
        <v>297</v>
      </c>
      <c r="D4464" s="384">
        <v>142.15</v>
      </c>
      <c r="E4464" s="383" t="s">
        <v>413</v>
      </c>
    </row>
    <row r="4465" spans="1:5" s="11" customFormat="1" ht="24" customHeight="1">
      <c r="A4465" s="381">
        <v>96697</v>
      </c>
      <c r="B4465" s="382" t="s">
        <v>6304</v>
      </c>
      <c r="C4465" s="383" t="s">
        <v>297</v>
      </c>
      <c r="D4465" s="384">
        <v>212.88</v>
      </c>
      <c r="E4465" s="383" t="s">
        <v>413</v>
      </c>
    </row>
    <row r="4466" spans="1:5" s="11" customFormat="1" ht="24" customHeight="1">
      <c r="A4466" s="381">
        <v>96698</v>
      </c>
      <c r="B4466" s="382" t="s">
        <v>6305</v>
      </c>
      <c r="C4466" s="383" t="s">
        <v>297</v>
      </c>
      <c r="D4466" s="384">
        <v>4.03</v>
      </c>
      <c r="E4466" s="383" t="s">
        <v>413</v>
      </c>
    </row>
    <row r="4467" spans="1:5" s="11" customFormat="1" ht="24" customHeight="1">
      <c r="A4467" s="381">
        <v>96699</v>
      </c>
      <c r="B4467" s="382" t="s">
        <v>6306</v>
      </c>
      <c r="C4467" s="383" t="s">
        <v>297</v>
      </c>
      <c r="D4467" s="384">
        <v>22.9</v>
      </c>
      <c r="E4467" s="383" t="s">
        <v>413</v>
      </c>
    </row>
    <row r="4468" spans="1:5" s="11" customFormat="1" ht="24" customHeight="1">
      <c r="A4468" s="381">
        <v>96700</v>
      </c>
      <c r="B4468" s="382" t="s">
        <v>6307</v>
      </c>
      <c r="C4468" s="383" t="s">
        <v>297</v>
      </c>
      <c r="D4468" s="384">
        <v>16.16</v>
      </c>
      <c r="E4468" s="383" t="s">
        <v>413</v>
      </c>
    </row>
    <row r="4469" spans="1:5" s="11" customFormat="1" ht="24" customHeight="1">
      <c r="A4469" s="381">
        <v>96701</v>
      </c>
      <c r="B4469" s="382" t="s">
        <v>6308</v>
      </c>
      <c r="C4469" s="383" t="s">
        <v>297</v>
      </c>
      <c r="D4469" s="384">
        <v>5.44</v>
      </c>
      <c r="E4469" s="383" t="s">
        <v>413</v>
      </c>
    </row>
    <row r="4470" spans="1:5" s="11" customFormat="1" ht="24" customHeight="1">
      <c r="A4470" s="381">
        <v>96702</v>
      </c>
      <c r="B4470" s="382" t="s">
        <v>6309</v>
      </c>
      <c r="C4470" s="383" t="s">
        <v>297</v>
      </c>
      <c r="D4470" s="384">
        <v>5.78</v>
      </c>
      <c r="E4470" s="383" t="s">
        <v>413</v>
      </c>
    </row>
    <row r="4471" spans="1:5" s="11" customFormat="1" ht="24" customHeight="1">
      <c r="A4471" s="381">
        <v>96703</v>
      </c>
      <c r="B4471" s="382" t="s">
        <v>6310</v>
      </c>
      <c r="C4471" s="383" t="s">
        <v>297</v>
      </c>
      <c r="D4471" s="384">
        <v>12.21</v>
      </c>
      <c r="E4471" s="383" t="s">
        <v>413</v>
      </c>
    </row>
    <row r="4472" spans="1:5" s="11" customFormat="1" ht="24" customHeight="1">
      <c r="A4472" s="381">
        <v>96704</v>
      </c>
      <c r="B4472" s="382" t="s">
        <v>6311</v>
      </c>
      <c r="C4472" s="383" t="s">
        <v>297</v>
      </c>
      <c r="D4472" s="384">
        <v>14.43</v>
      </c>
      <c r="E4472" s="383" t="s">
        <v>413</v>
      </c>
    </row>
    <row r="4473" spans="1:5" s="11" customFormat="1" ht="24" customHeight="1">
      <c r="A4473" s="381">
        <v>96705</v>
      </c>
      <c r="B4473" s="382" t="s">
        <v>6312</v>
      </c>
      <c r="C4473" s="383" t="s">
        <v>297</v>
      </c>
      <c r="D4473" s="384">
        <v>18.43</v>
      </c>
      <c r="E4473" s="383" t="s">
        <v>413</v>
      </c>
    </row>
    <row r="4474" spans="1:5" s="11" customFormat="1" ht="24" customHeight="1">
      <c r="A4474" s="381">
        <v>96706</v>
      </c>
      <c r="B4474" s="382" t="s">
        <v>6313</v>
      </c>
      <c r="C4474" s="383" t="s">
        <v>297</v>
      </c>
      <c r="D4474" s="384">
        <v>27.59</v>
      </c>
      <c r="E4474" s="383" t="s">
        <v>413</v>
      </c>
    </row>
    <row r="4475" spans="1:5" s="11" customFormat="1" ht="24" customHeight="1">
      <c r="A4475" s="381">
        <v>96707</v>
      </c>
      <c r="B4475" s="382" t="s">
        <v>6314</v>
      </c>
      <c r="C4475" s="383" t="s">
        <v>297</v>
      </c>
      <c r="D4475" s="384">
        <v>60.15</v>
      </c>
      <c r="E4475" s="383" t="s">
        <v>413</v>
      </c>
    </row>
    <row r="4476" spans="1:5" s="11" customFormat="1" ht="24" customHeight="1">
      <c r="A4476" s="381">
        <v>96708</v>
      </c>
      <c r="B4476" s="382" t="s">
        <v>6315</v>
      </c>
      <c r="C4476" s="383" t="s">
        <v>297</v>
      </c>
      <c r="D4476" s="384">
        <v>95.77</v>
      </c>
      <c r="E4476" s="383" t="s">
        <v>413</v>
      </c>
    </row>
    <row r="4477" spans="1:5" s="11" customFormat="1" ht="24" customHeight="1">
      <c r="A4477" s="381">
        <v>96709</v>
      </c>
      <c r="B4477" s="382" t="s">
        <v>6316</v>
      </c>
      <c r="C4477" s="383" t="s">
        <v>297</v>
      </c>
      <c r="D4477" s="384">
        <v>152.11000000000001</v>
      </c>
      <c r="E4477" s="383" t="s">
        <v>413</v>
      </c>
    </row>
    <row r="4478" spans="1:5" s="11" customFormat="1" ht="24" customHeight="1">
      <c r="A4478" s="381">
        <v>96710</v>
      </c>
      <c r="B4478" s="382" t="s">
        <v>6317</v>
      </c>
      <c r="C4478" s="383" t="s">
        <v>297</v>
      </c>
      <c r="D4478" s="384">
        <v>6.72</v>
      </c>
      <c r="E4478" s="383" t="s">
        <v>413</v>
      </c>
    </row>
    <row r="4479" spans="1:5" s="11" customFormat="1" ht="24" customHeight="1">
      <c r="A4479" s="381">
        <v>96711</v>
      </c>
      <c r="B4479" s="382" t="s">
        <v>6318</v>
      </c>
      <c r="C4479" s="383" t="s">
        <v>297</v>
      </c>
      <c r="D4479" s="384">
        <v>10.59</v>
      </c>
      <c r="E4479" s="383" t="s">
        <v>413</v>
      </c>
    </row>
    <row r="4480" spans="1:5" s="11" customFormat="1" ht="24" customHeight="1">
      <c r="A4480" s="381">
        <v>96712</v>
      </c>
      <c r="B4480" s="382" t="s">
        <v>6319</v>
      </c>
      <c r="C4480" s="383" t="s">
        <v>297</v>
      </c>
      <c r="D4480" s="384">
        <v>21.51</v>
      </c>
      <c r="E4480" s="383" t="s">
        <v>413</v>
      </c>
    </row>
    <row r="4481" spans="1:5" s="11" customFormat="1" ht="24" customHeight="1">
      <c r="A4481" s="381">
        <v>96713</v>
      </c>
      <c r="B4481" s="382" t="s">
        <v>6320</v>
      </c>
      <c r="C4481" s="383" t="s">
        <v>297</v>
      </c>
      <c r="D4481" s="384">
        <v>29.48</v>
      </c>
      <c r="E4481" s="383" t="s">
        <v>413</v>
      </c>
    </row>
    <row r="4482" spans="1:5" s="11" customFormat="1" ht="24" customHeight="1">
      <c r="A4482" s="381">
        <v>96714</v>
      </c>
      <c r="B4482" s="382" t="s">
        <v>6321</v>
      </c>
      <c r="C4482" s="383" t="s">
        <v>297</v>
      </c>
      <c r="D4482" s="384">
        <v>50.55</v>
      </c>
      <c r="E4482" s="383" t="s">
        <v>413</v>
      </c>
    </row>
    <row r="4483" spans="1:5" s="11" customFormat="1" ht="24" customHeight="1">
      <c r="A4483" s="381">
        <v>96715</v>
      </c>
      <c r="B4483" s="382" t="s">
        <v>6322</v>
      </c>
      <c r="C4483" s="383" t="s">
        <v>297</v>
      </c>
      <c r="D4483" s="384">
        <v>98.88</v>
      </c>
      <c r="E4483" s="383" t="s">
        <v>413</v>
      </c>
    </row>
    <row r="4484" spans="1:5" s="11" customFormat="1" ht="24" customHeight="1">
      <c r="A4484" s="381">
        <v>96716</v>
      </c>
      <c r="B4484" s="382" t="s">
        <v>6323</v>
      </c>
      <c r="C4484" s="383" t="s">
        <v>297</v>
      </c>
      <c r="D4484" s="384">
        <v>149.44</v>
      </c>
      <c r="E4484" s="383" t="s">
        <v>413</v>
      </c>
    </row>
    <row r="4485" spans="1:5" s="11" customFormat="1" ht="24" customHeight="1">
      <c r="A4485" s="381">
        <v>96717</v>
      </c>
      <c r="B4485" s="382" t="s">
        <v>6324</v>
      </c>
      <c r="C4485" s="383" t="s">
        <v>297</v>
      </c>
      <c r="D4485" s="384">
        <v>236.84</v>
      </c>
      <c r="E4485" s="383" t="s">
        <v>413</v>
      </c>
    </row>
    <row r="4486" spans="1:5" s="11" customFormat="1" ht="36" customHeight="1">
      <c r="A4486" s="381">
        <v>96736</v>
      </c>
      <c r="B4486" s="382" t="s">
        <v>6325</v>
      </c>
      <c r="C4486" s="383" t="s">
        <v>297</v>
      </c>
      <c r="D4486" s="384">
        <v>4.79</v>
      </c>
      <c r="E4486" s="383" t="s">
        <v>413</v>
      </c>
    </row>
    <row r="4487" spans="1:5" s="11" customFormat="1" ht="36" customHeight="1">
      <c r="A4487" s="381">
        <v>96737</v>
      </c>
      <c r="B4487" s="382" t="s">
        <v>6326</v>
      </c>
      <c r="C4487" s="383" t="s">
        <v>297</v>
      </c>
      <c r="D4487" s="384">
        <v>5.82</v>
      </c>
      <c r="E4487" s="383" t="s">
        <v>413</v>
      </c>
    </row>
    <row r="4488" spans="1:5" s="11" customFormat="1" ht="36" customHeight="1">
      <c r="A4488" s="381">
        <v>96738</v>
      </c>
      <c r="B4488" s="382" t="s">
        <v>6327</v>
      </c>
      <c r="C4488" s="383" t="s">
        <v>297</v>
      </c>
      <c r="D4488" s="384">
        <v>24.69</v>
      </c>
      <c r="E4488" s="383" t="s">
        <v>413</v>
      </c>
    </row>
    <row r="4489" spans="1:5" s="11" customFormat="1" ht="36" customHeight="1">
      <c r="A4489" s="381">
        <v>96739</v>
      </c>
      <c r="B4489" s="382" t="s">
        <v>6328</v>
      </c>
      <c r="C4489" s="383" t="s">
        <v>297</v>
      </c>
      <c r="D4489" s="384">
        <v>7.54</v>
      </c>
      <c r="E4489" s="383" t="s">
        <v>413</v>
      </c>
    </row>
    <row r="4490" spans="1:5" s="11" customFormat="1" ht="36" customHeight="1">
      <c r="A4490" s="381">
        <v>96740</v>
      </c>
      <c r="B4490" s="382" t="s">
        <v>6329</v>
      </c>
      <c r="C4490" s="383" t="s">
        <v>297</v>
      </c>
      <c r="D4490" s="384">
        <v>39.01</v>
      </c>
      <c r="E4490" s="383" t="s">
        <v>413</v>
      </c>
    </row>
    <row r="4491" spans="1:5" s="11" customFormat="1" ht="36" customHeight="1">
      <c r="A4491" s="381">
        <v>96741</v>
      </c>
      <c r="B4491" s="382" t="s">
        <v>6330</v>
      </c>
      <c r="C4491" s="383" t="s">
        <v>297</v>
      </c>
      <c r="D4491" s="384">
        <v>13.67</v>
      </c>
      <c r="E4491" s="383" t="s">
        <v>413</v>
      </c>
    </row>
    <row r="4492" spans="1:5" s="11" customFormat="1" ht="36" customHeight="1">
      <c r="A4492" s="381">
        <v>96742</v>
      </c>
      <c r="B4492" s="382" t="s">
        <v>6331</v>
      </c>
      <c r="C4492" s="383" t="s">
        <v>297</v>
      </c>
      <c r="D4492" s="384">
        <v>20.73</v>
      </c>
      <c r="E4492" s="383" t="s">
        <v>413</v>
      </c>
    </row>
    <row r="4493" spans="1:5" s="11" customFormat="1" ht="36" customHeight="1">
      <c r="A4493" s="381">
        <v>96743</v>
      </c>
      <c r="B4493" s="382" t="s">
        <v>6332</v>
      </c>
      <c r="C4493" s="383" t="s">
        <v>297</v>
      </c>
      <c r="D4493" s="384">
        <v>28.2</v>
      </c>
      <c r="E4493" s="383" t="s">
        <v>413</v>
      </c>
    </row>
    <row r="4494" spans="1:5" s="11" customFormat="1" ht="36" customHeight="1">
      <c r="A4494" s="381">
        <v>96744</v>
      </c>
      <c r="B4494" s="382" t="s">
        <v>6333</v>
      </c>
      <c r="C4494" s="383" t="s">
        <v>297</v>
      </c>
      <c r="D4494" s="384">
        <v>62.43</v>
      </c>
      <c r="E4494" s="383" t="s">
        <v>413</v>
      </c>
    </row>
    <row r="4495" spans="1:5" s="11" customFormat="1" ht="36" customHeight="1">
      <c r="A4495" s="381">
        <v>96745</v>
      </c>
      <c r="B4495" s="382" t="s">
        <v>6334</v>
      </c>
      <c r="C4495" s="383" t="s">
        <v>297</v>
      </c>
      <c r="D4495" s="384">
        <v>95.22</v>
      </c>
      <c r="E4495" s="383" t="s">
        <v>413</v>
      </c>
    </row>
    <row r="4496" spans="1:5" s="11" customFormat="1" ht="36" customHeight="1">
      <c r="A4496" s="381">
        <v>96746</v>
      </c>
      <c r="B4496" s="382" t="s">
        <v>6335</v>
      </c>
      <c r="C4496" s="383" t="s">
        <v>297</v>
      </c>
      <c r="D4496" s="384">
        <v>152.08000000000001</v>
      </c>
      <c r="E4496" s="383" t="s">
        <v>413</v>
      </c>
    </row>
    <row r="4497" spans="1:5" s="11" customFormat="1" ht="36" customHeight="1">
      <c r="A4497" s="381">
        <v>96747</v>
      </c>
      <c r="B4497" s="382" t="s">
        <v>6336</v>
      </c>
      <c r="C4497" s="383" t="s">
        <v>297</v>
      </c>
      <c r="D4497" s="384">
        <v>6.57</v>
      </c>
      <c r="E4497" s="383" t="s">
        <v>413</v>
      </c>
    </row>
    <row r="4498" spans="1:5" s="11" customFormat="1" ht="36" customHeight="1">
      <c r="A4498" s="381">
        <v>96748</v>
      </c>
      <c r="B4498" s="382" t="s">
        <v>6337</v>
      </c>
      <c r="C4498" s="383" t="s">
        <v>297</v>
      </c>
      <c r="D4498" s="384">
        <v>7.87</v>
      </c>
      <c r="E4498" s="383" t="s">
        <v>413</v>
      </c>
    </row>
    <row r="4499" spans="1:5" s="11" customFormat="1" ht="36" customHeight="1">
      <c r="A4499" s="381">
        <v>96749</v>
      </c>
      <c r="B4499" s="382" t="s">
        <v>6338</v>
      </c>
      <c r="C4499" s="383" t="s">
        <v>297</v>
      </c>
      <c r="D4499" s="384">
        <v>10.99</v>
      </c>
      <c r="E4499" s="383" t="s">
        <v>413</v>
      </c>
    </row>
    <row r="4500" spans="1:5" s="11" customFormat="1" ht="36" customHeight="1">
      <c r="A4500" s="381">
        <v>96750</v>
      </c>
      <c r="B4500" s="382" t="s">
        <v>6339</v>
      </c>
      <c r="C4500" s="383" t="s">
        <v>297</v>
      </c>
      <c r="D4500" s="384">
        <v>16.05</v>
      </c>
      <c r="E4500" s="383" t="s">
        <v>413</v>
      </c>
    </row>
    <row r="4501" spans="1:5" s="11" customFormat="1" ht="36" customHeight="1">
      <c r="A4501" s="381">
        <v>96751</v>
      </c>
      <c r="B4501" s="382" t="s">
        <v>6340</v>
      </c>
      <c r="C4501" s="383" t="s">
        <v>297</v>
      </c>
      <c r="D4501" s="384">
        <v>30.26</v>
      </c>
      <c r="E4501" s="383" t="s">
        <v>413</v>
      </c>
    </row>
    <row r="4502" spans="1:5" s="11" customFormat="1" ht="36" customHeight="1">
      <c r="A4502" s="381">
        <v>96752</v>
      </c>
      <c r="B4502" s="382" t="s">
        <v>6341</v>
      </c>
      <c r="C4502" s="383" t="s">
        <v>297</v>
      </c>
      <c r="D4502" s="384">
        <v>41.35</v>
      </c>
      <c r="E4502" s="383" t="s">
        <v>413</v>
      </c>
    </row>
    <row r="4503" spans="1:5" s="11" customFormat="1" ht="36" customHeight="1">
      <c r="A4503" s="381">
        <v>96753</v>
      </c>
      <c r="B4503" s="382" t="s">
        <v>6342</v>
      </c>
      <c r="C4503" s="383" t="s">
        <v>297</v>
      </c>
      <c r="D4503" s="384">
        <v>97.34</v>
      </c>
      <c r="E4503" s="383" t="s">
        <v>413</v>
      </c>
    </row>
    <row r="4504" spans="1:5" s="11" customFormat="1" ht="36" customHeight="1">
      <c r="A4504" s="381">
        <v>96754</v>
      </c>
      <c r="B4504" s="382" t="s">
        <v>6343</v>
      </c>
      <c r="C4504" s="383" t="s">
        <v>297</v>
      </c>
      <c r="D4504" s="384">
        <v>141.30000000000001</v>
      </c>
      <c r="E4504" s="383" t="s">
        <v>413</v>
      </c>
    </row>
    <row r="4505" spans="1:5" s="11" customFormat="1" ht="36" customHeight="1">
      <c r="A4505" s="381">
        <v>96755</v>
      </c>
      <c r="B4505" s="382" t="s">
        <v>6344</v>
      </c>
      <c r="C4505" s="383" t="s">
        <v>297</v>
      </c>
      <c r="D4505" s="384">
        <v>212.84</v>
      </c>
      <c r="E4505" s="383" t="s">
        <v>413</v>
      </c>
    </row>
    <row r="4506" spans="1:5" s="11" customFormat="1" ht="36" customHeight="1">
      <c r="A4506" s="381">
        <v>96756</v>
      </c>
      <c r="B4506" s="382" t="s">
        <v>6345</v>
      </c>
      <c r="C4506" s="383" t="s">
        <v>297</v>
      </c>
      <c r="D4506" s="384">
        <v>13.66</v>
      </c>
      <c r="E4506" s="383" t="s">
        <v>413</v>
      </c>
    </row>
    <row r="4507" spans="1:5" s="11" customFormat="1" ht="36" customHeight="1">
      <c r="A4507" s="381">
        <v>96757</v>
      </c>
      <c r="B4507" s="382" t="s">
        <v>6346</v>
      </c>
      <c r="C4507" s="383" t="s">
        <v>297</v>
      </c>
      <c r="D4507" s="384">
        <v>12.98</v>
      </c>
      <c r="E4507" s="383" t="s">
        <v>413</v>
      </c>
    </row>
    <row r="4508" spans="1:5" s="11" customFormat="1" ht="36" customHeight="1">
      <c r="A4508" s="381">
        <v>96758</v>
      </c>
      <c r="B4508" s="382" t="s">
        <v>6347</v>
      </c>
      <c r="C4508" s="383" t="s">
        <v>297</v>
      </c>
      <c r="D4508" s="384">
        <v>14.81</v>
      </c>
      <c r="E4508" s="383" t="s">
        <v>413</v>
      </c>
    </row>
    <row r="4509" spans="1:5" s="11" customFormat="1" ht="36" customHeight="1">
      <c r="A4509" s="381">
        <v>96759</v>
      </c>
      <c r="B4509" s="382" t="s">
        <v>6348</v>
      </c>
      <c r="C4509" s="383" t="s">
        <v>297</v>
      </c>
      <c r="D4509" s="384">
        <v>24.43</v>
      </c>
      <c r="E4509" s="383" t="s">
        <v>413</v>
      </c>
    </row>
    <row r="4510" spans="1:5" s="11" customFormat="1" ht="36" customHeight="1">
      <c r="A4510" s="381">
        <v>96760</v>
      </c>
      <c r="B4510" s="382" t="s">
        <v>6349</v>
      </c>
      <c r="C4510" s="383" t="s">
        <v>297</v>
      </c>
      <c r="D4510" s="384">
        <v>34.07</v>
      </c>
      <c r="E4510" s="383" t="s">
        <v>413</v>
      </c>
    </row>
    <row r="4511" spans="1:5" s="11" customFormat="1" ht="36" customHeight="1">
      <c r="A4511" s="381">
        <v>96761</v>
      </c>
      <c r="B4511" s="382" t="s">
        <v>6350</v>
      </c>
      <c r="C4511" s="383" t="s">
        <v>297</v>
      </c>
      <c r="D4511" s="384">
        <v>51.79</v>
      </c>
      <c r="E4511" s="383" t="s">
        <v>413</v>
      </c>
    </row>
    <row r="4512" spans="1:5" s="11" customFormat="1" ht="36" customHeight="1">
      <c r="A4512" s="381">
        <v>96762</v>
      </c>
      <c r="B4512" s="382" t="s">
        <v>6351</v>
      </c>
      <c r="C4512" s="383" t="s">
        <v>297</v>
      </c>
      <c r="D4512" s="384">
        <v>103.41</v>
      </c>
      <c r="E4512" s="383" t="s">
        <v>413</v>
      </c>
    </row>
    <row r="4513" spans="1:5" s="11" customFormat="1" ht="36" customHeight="1">
      <c r="A4513" s="381">
        <v>96763</v>
      </c>
      <c r="B4513" s="382" t="s">
        <v>6352</v>
      </c>
      <c r="C4513" s="383" t="s">
        <v>297</v>
      </c>
      <c r="D4513" s="384">
        <v>148.30000000000001</v>
      </c>
      <c r="E4513" s="383" t="s">
        <v>413</v>
      </c>
    </row>
    <row r="4514" spans="1:5" s="11" customFormat="1" ht="36" customHeight="1">
      <c r="A4514" s="381">
        <v>96764</v>
      </c>
      <c r="B4514" s="382" t="s">
        <v>6353</v>
      </c>
      <c r="C4514" s="383" t="s">
        <v>297</v>
      </c>
      <c r="D4514" s="384">
        <v>236.77</v>
      </c>
      <c r="E4514" s="383" t="s">
        <v>413</v>
      </c>
    </row>
    <row r="4515" spans="1:5" s="11" customFormat="1" ht="24" customHeight="1">
      <c r="A4515" s="381">
        <v>96802</v>
      </c>
      <c r="B4515" s="382" t="s">
        <v>6354</v>
      </c>
      <c r="C4515" s="383" t="s">
        <v>297</v>
      </c>
      <c r="D4515" s="384">
        <v>222.55</v>
      </c>
      <c r="E4515" s="383" t="s">
        <v>413</v>
      </c>
    </row>
    <row r="4516" spans="1:5" s="11" customFormat="1" ht="24" customHeight="1">
      <c r="A4516" s="381">
        <v>96803</v>
      </c>
      <c r="B4516" s="382" t="s">
        <v>6355</v>
      </c>
      <c r="C4516" s="383" t="s">
        <v>297</v>
      </c>
      <c r="D4516" s="384">
        <v>113.83</v>
      </c>
      <c r="E4516" s="383" t="s">
        <v>413</v>
      </c>
    </row>
    <row r="4517" spans="1:5" s="11" customFormat="1" ht="36" customHeight="1">
      <c r="A4517" s="381">
        <v>96804</v>
      </c>
      <c r="B4517" s="382" t="s">
        <v>6356</v>
      </c>
      <c r="C4517" s="383" t="s">
        <v>297</v>
      </c>
      <c r="D4517" s="384">
        <v>202.5</v>
      </c>
      <c r="E4517" s="383" t="s">
        <v>413</v>
      </c>
    </row>
    <row r="4518" spans="1:5" s="11" customFormat="1" ht="24" customHeight="1">
      <c r="A4518" s="381">
        <v>96805</v>
      </c>
      <c r="B4518" s="382" t="s">
        <v>6357</v>
      </c>
      <c r="C4518" s="383" t="s">
        <v>297</v>
      </c>
      <c r="D4518" s="384">
        <v>228.93</v>
      </c>
      <c r="E4518" s="383" t="s">
        <v>413</v>
      </c>
    </row>
    <row r="4519" spans="1:5" s="11" customFormat="1" ht="24" customHeight="1">
      <c r="A4519" s="381">
        <v>96806</v>
      </c>
      <c r="B4519" s="382" t="s">
        <v>6358</v>
      </c>
      <c r="C4519" s="383" t="s">
        <v>297</v>
      </c>
      <c r="D4519" s="384">
        <v>110.13</v>
      </c>
      <c r="E4519" s="383" t="s">
        <v>413</v>
      </c>
    </row>
    <row r="4520" spans="1:5" s="11" customFormat="1" ht="36" customHeight="1">
      <c r="A4520" s="381">
        <v>96807</v>
      </c>
      <c r="B4520" s="382" t="s">
        <v>6359</v>
      </c>
      <c r="C4520" s="383" t="s">
        <v>297</v>
      </c>
      <c r="D4520" s="384">
        <v>182.86</v>
      </c>
      <c r="E4520" s="383" t="s">
        <v>413</v>
      </c>
    </row>
    <row r="4521" spans="1:5" s="11" customFormat="1" ht="24" customHeight="1">
      <c r="A4521" s="381">
        <v>96808</v>
      </c>
      <c r="B4521" s="382" t="s">
        <v>6360</v>
      </c>
      <c r="C4521" s="383" t="s">
        <v>297</v>
      </c>
      <c r="D4521" s="384">
        <v>9.98</v>
      </c>
      <c r="E4521" s="383" t="s">
        <v>413</v>
      </c>
    </row>
    <row r="4522" spans="1:5" s="11" customFormat="1" ht="24" customHeight="1">
      <c r="A4522" s="381">
        <v>96809</v>
      </c>
      <c r="B4522" s="382" t="s">
        <v>6361</v>
      </c>
      <c r="C4522" s="383" t="s">
        <v>297</v>
      </c>
      <c r="D4522" s="384">
        <v>11.5</v>
      </c>
      <c r="E4522" s="383" t="s">
        <v>413</v>
      </c>
    </row>
    <row r="4523" spans="1:5" s="11" customFormat="1" ht="24" customHeight="1">
      <c r="A4523" s="381">
        <v>96810</v>
      </c>
      <c r="B4523" s="382" t="s">
        <v>6362</v>
      </c>
      <c r="C4523" s="383" t="s">
        <v>297</v>
      </c>
      <c r="D4523" s="384">
        <v>12.52</v>
      </c>
      <c r="E4523" s="383" t="s">
        <v>413</v>
      </c>
    </row>
    <row r="4524" spans="1:5" s="11" customFormat="1" ht="24" customHeight="1">
      <c r="A4524" s="381">
        <v>96811</v>
      </c>
      <c r="B4524" s="382" t="s">
        <v>6363</v>
      </c>
      <c r="C4524" s="383" t="s">
        <v>297</v>
      </c>
      <c r="D4524" s="384">
        <v>13.42</v>
      </c>
      <c r="E4524" s="383" t="s">
        <v>413</v>
      </c>
    </row>
    <row r="4525" spans="1:5" s="11" customFormat="1" ht="24" customHeight="1">
      <c r="A4525" s="381">
        <v>96812</v>
      </c>
      <c r="B4525" s="382" t="s">
        <v>6364</v>
      </c>
      <c r="C4525" s="383" t="s">
        <v>297</v>
      </c>
      <c r="D4525" s="384">
        <v>12.88</v>
      </c>
      <c r="E4525" s="383" t="s">
        <v>413</v>
      </c>
    </row>
    <row r="4526" spans="1:5" s="11" customFormat="1" ht="24" customHeight="1">
      <c r="A4526" s="381">
        <v>96813</v>
      </c>
      <c r="B4526" s="382" t="s">
        <v>6365</v>
      </c>
      <c r="C4526" s="383" t="s">
        <v>297</v>
      </c>
      <c r="D4526" s="384">
        <v>14.91</v>
      </c>
      <c r="E4526" s="383" t="s">
        <v>413</v>
      </c>
    </row>
    <row r="4527" spans="1:5" s="11" customFormat="1" ht="24" customHeight="1">
      <c r="A4527" s="381">
        <v>96814</v>
      </c>
      <c r="B4527" s="382" t="s">
        <v>6366</v>
      </c>
      <c r="C4527" s="383" t="s">
        <v>297</v>
      </c>
      <c r="D4527" s="384">
        <v>12.54</v>
      </c>
      <c r="E4527" s="383" t="s">
        <v>413</v>
      </c>
    </row>
    <row r="4528" spans="1:5" s="11" customFormat="1" ht="24" customHeight="1">
      <c r="A4528" s="381">
        <v>96815</v>
      </c>
      <c r="B4528" s="382" t="s">
        <v>6367</v>
      </c>
      <c r="C4528" s="383" t="s">
        <v>297</v>
      </c>
      <c r="D4528" s="384">
        <v>21.36</v>
      </c>
      <c r="E4528" s="383" t="s">
        <v>413</v>
      </c>
    </row>
    <row r="4529" spans="1:5" s="11" customFormat="1" ht="24" customHeight="1">
      <c r="A4529" s="381">
        <v>96816</v>
      </c>
      <c r="B4529" s="382" t="s">
        <v>6368</v>
      </c>
      <c r="C4529" s="383" t="s">
        <v>297</v>
      </c>
      <c r="D4529" s="384">
        <v>17.489999999999998</v>
      </c>
      <c r="E4529" s="383" t="s">
        <v>413</v>
      </c>
    </row>
    <row r="4530" spans="1:5" s="11" customFormat="1" ht="24" customHeight="1">
      <c r="A4530" s="381">
        <v>96817</v>
      </c>
      <c r="B4530" s="382" t="s">
        <v>6369</v>
      </c>
      <c r="C4530" s="383" t="s">
        <v>297</v>
      </c>
      <c r="D4530" s="384">
        <v>19.95</v>
      </c>
      <c r="E4530" s="383" t="s">
        <v>413</v>
      </c>
    </row>
    <row r="4531" spans="1:5" s="11" customFormat="1" ht="24" customHeight="1">
      <c r="A4531" s="381">
        <v>96818</v>
      </c>
      <c r="B4531" s="382" t="s">
        <v>6370</v>
      </c>
      <c r="C4531" s="383" t="s">
        <v>297</v>
      </c>
      <c r="D4531" s="384">
        <v>18.55</v>
      </c>
      <c r="E4531" s="383" t="s">
        <v>413</v>
      </c>
    </row>
    <row r="4532" spans="1:5" s="11" customFormat="1" ht="24" customHeight="1">
      <c r="A4532" s="381">
        <v>96819</v>
      </c>
      <c r="B4532" s="382" t="s">
        <v>6371</v>
      </c>
      <c r="C4532" s="383" t="s">
        <v>297</v>
      </c>
      <c r="D4532" s="384">
        <v>18.55</v>
      </c>
      <c r="E4532" s="383" t="s">
        <v>413</v>
      </c>
    </row>
    <row r="4533" spans="1:5" s="11" customFormat="1" ht="24" customHeight="1">
      <c r="A4533" s="381">
        <v>96820</v>
      </c>
      <c r="B4533" s="382" t="s">
        <v>6372</v>
      </c>
      <c r="C4533" s="383" t="s">
        <v>297</v>
      </c>
      <c r="D4533" s="384">
        <v>34.03</v>
      </c>
      <c r="E4533" s="383" t="s">
        <v>413</v>
      </c>
    </row>
    <row r="4534" spans="1:5" s="11" customFormat="1" ht="24" customHeight="1">
      <c r="A4534" s="381">
        <v>96821</v>
      </c>
      <c r="B4534" s="382" t="s">
        <v>6373</v>
      </c>
      <c r="C4534" s="383" t="s">
        <v>297</v>
      </c>
      <c r="D4534" s="384">
        <v>28.9</v>
      </c>
      <c r="E4534" s="383" t="s">
        <v>413</v>
      </c>
    </row>
    <row r="4535" spans="1:5" s="11" customFormat="1" ht="24" customHeight="1">
      <c r="A4535" s="381">
        <v>96822</v>
      </c>
      <c r="B4535" s="382" t="s">
        <v>6374</v>
      </c>
      <c r="C4535" s="383" t="s">
        <v>297</v>
      </c>
      <c r="D4535" s="384">
        <v>29.29</v>
      </c>
      <c r="E4535" s="383" t="s">
        <v>413</v>
      </c>
    </row>
    <row r="4536" spans="1:5" s="11" customFormat="1" ht="24" customHeight="1">
      <c r="A4536" s="381">
        <v>96823</v>
      </c>
      <c r="B4536" s="382" t="s">
        <v>6375</v>
      </c>
      <c r="C4536" s="383" t="s">
        <v>297</v>
      </c>
      <c r="D4536" s="384">
        <v>12.07</v>
      </c>
      <c r="E4536" s="383" t="s">
        <v>413</v>
      </c>
    </row>
    <row r="4537" spans="1:5" s="11" customFormat="1" ht="24" customHeight="1">
      <c r="A4537" s="381">
        <v>96824</v>
      </c>
      <c r="B4537" s="382" t="s">
        <v>6376</v>
      </c>
      <c r="C4537" s="383" t="s">
        <v>297</v>
      </c>
      <c r="D4537" s="384">
        <v>13.65</v>
      </c>
      <c r="E4537" s="383" t="s">
        <v>413</v>
      </c>
    </row>
    <row r="4538" spans="1:5" s="11" customFormat="1" ht="24" customHeight="1">
      <c r="A4538" s="381">
        <v>96825</v>
      </c>
      <c r="B4538" s="382" t="s">
        <v>6377</v>
      </c>
      <c r="C4538" s="383" t="s">
        <v>297</v>
      </c>
      <c r="D4538" s="384">
        <v>18.579999999999998</v>
      </c>
      <c r="E4538" s="383" t="s">
        <v>413</v>
      </c>
    </row>
    <row r="4539" spans="1:5" s="11" customFormat="1" ht="24" customHeight="1">
      <c r="A4539" s="381">
        <v>96826</v>
      </c>
      <c r="B4539" s="382" t="s">
        <v>6378</v>
      </c>
      <c r="C4539" s="383" t="s">
        <v>297</v>
      </c>
      <c r="D4539" s="384">
        <v>16.78</v>
      </c>
      <c r="E4539" s="383" t="s">
        <v>413</v>
      </c>
    </row>
    <row r="4540" spans="1:5" s="11" customFormat="1" ht="24" customHeight="1">
      <c r="A4540" s="381">
        <v>96827</v>
      </c>
      <c r="B4540" s="382" t="s">
        <v>6379</v>
      </c>
      <c r="C4540" s="383" t="s">
        <v>297</v>
      </c>
      <c r="D4540" s="384">
        <v>17.420000000000002</v>
      </c>
      <c r="E4540" s="383" t="s">
        <v>413</v>
      </c>
    </row>
    <row r="4541" spans="1:5" s="11" customFormat="1" ht="24" customHeight="1">
      <c r="A4541" s="381">
        <v>96828</v>
      </c>
      <c r="B4541" s="382" t="s">
        <v>6380</v>
      </c>
      <c r="C4541" s="383" t="s">
        <v>297</v>
      </c>
      <c r="D4541" s="384">
        <v>21.95</v>
      </c>
      <c r="E4541" s="383" t="s">
        <v>413</v>
      </c>
    </row>
    <row r="4542" spans="1:5" s="11" customFormat="1" ht="24" customHeight="1">
      <c r="A4542" s="381">
        <v>96829</v>
      </c>
      <c r="B4542" s="382" t="s">
        <v>6381</v>
      </c>
      <c r="C4542" s="383" t="s">
        <v>297</v>
      </c>
      <c r="D4542" s="384">
        <v>16.75</v>
      </c>
      <c r="E4542" s="383" t="s">
        <v>413</v>
      </c>
    </row>
    <row r="4543" spans="1:5" s="11" customFormat="1" ht="24" customHeight="1">
      <c r="A4543" s="381">
        <v>96830</v>
      </c>
      <c r="B4543" s="382" t="s">
        <v>6382</v>
      </c>
      <c r="C4543" s="383" t="s">
        <v>297</v>
      </c>
      <c r="D4543" s="384">
        <v>24.42</v>
      </c>
      <c r="E4543" s="383" t="s">
        <v>413</v>
      </c>
    </row>
    <row r="4544" spans="1:5" s="11" customFormat="1" ht="24" customHeight="1">
      <c r="A4544" s="381">
        <v>96831</v>
      </c>
      <c r="B4544" s="382" t="s">
        <v>6383</v>
      </c>
      <c r="C4544" s="383" t="s">
        <v>297</v>
      </c>
      <c r="D4544" s="384">
        <v>19.850000000000001</v>
      </c>
      <c r="E4544" s="383" t="s">
        <v>413</v>
      </c>
    </row>
    <row r="4545" spans="1:5" s="11" customFormat="1" ht="24" customHeight="1">
      <c r="A4545" s="381">
        <v>96832</v>
      </c>
      <c r="B4545" s="382" t="s">
        <v>6384</v>
      </c>
      <c r="C4545" s="383" t="s">
        <v>297</v>
      </c>
      <c r="D4545" s="384">
        <v>23</v>
      </c>
      <c r="E4545" s="383" t="s">
        <v>413</v>
      </c>
    </row>
    <row r="4546" spans="1:5" s="11" customFormat="1" ht="24" customHeight="1">
      <c r="A4546" s="381">
        <v>96833</v>
      </c>
      <c r="B4546" s="382" t="s">
        <v>6385</v>
      </c>
      <c r="C4546" s="383" t="s">
        <v>297</v>
      </c>
      <c r="D4546" s="384">
        <v>21.51</v>
      </c>
      <c r="E4546" s="383" t="s">
        <v>413</v>
      </c>
    </row>
    <row r="4547" spans="1:5" s="11" customFormat="1" ht="24" customHeight="1">
      <c r="A4547" s="381">
        <v>96834</v>
      </c>
      <c r="B4547" s="382" t="s">
        <v>6386</v>
      </c>
      <c r="C4547" s="383" t="s">
        <v>297</v>
      </c>
      <c r="D4547" s="384">
        <v>35.69</v>
      </c>
      <c r="E4547" s="383" t="s">
        <v>413</v>
      </c>
    </row>
    <row r="4548" spans="1:5" s="11" customFormat="1" ht="24" customHeight="1">
      <c r="A4548" s="381">
        <v>96835</v>
      </c>
      <c r="B4548" s="382" t="s">
        <v>6387</v>
      </c>
      <c r="C4548" s="383" t="s">
        <v>297</v>
      </c>
      <c r="D4548" s="384">
        <v>30.8</v>
      </c>
      <c r="E4548" s="383" t="s">
        <v>413</v>
      </c>
    </row>
    <row r="4549" spans="1:5" s="11" customFormat="1" ht="24" customHeight="1">
      <c r="A4549" s="381">
        <v>96836</v>
      </c>
      <c r="B4549" s="382" t="s">
        <v>6388</v>
      </c>
      <c r="C4549" s="383" t="s">
        <v>297</v>
      </c>
      <c r="D4549" s="384">
        <v>32.83</v>
      </c>
      <c r="E4549" s="383" t="s">
        <v>413</v>
      </c>
    </row>
    <row r="4550" spans="1:5" s="11" customFormat="1" ht="24" customHeight="1">
      <c r="A4550" s="381">
        <v>96837</v>
      </c>
      <c r="B4550" s="382" t="s">
        <v>6389</v>
      </c>
      <c r="C4550" s="383" t="s">
        <v>297</v>
      </c>
      <c r="D4550" s="384">
        <v>17.55</v>
      </c>
      <c r="E4550" s="383" t="s">
        <v>413</v>
      </c>
    </row>
    <row r="4551" spans="1:5" s="11" customFormat="1" ht="36" customHeight="1">
      <c r="A4551" s="381">
        <v>96838</v>
      </c>
      <c r="B4551" s="382" t="s">
        <v>6390</v>
      </c>
      <c r="C4551" s="383" t="s">
        <v>297</v>
      </c>
      <c r="D4551" s="384">
        <v>16.09</v>
      </c>
      <c r="E4551" s="383" t="s">
        <v>413</v>
      </c>
    </row>
    <row r="4552" spans="1:5" s="11" customFormat="1" ht="36" customHeight="1">
      <c r="A4552" s="381">
        <v>96839</v>
      </c>
      <c r="B4552" s="382" t="s">
        <v>6391</v>
      </c>
      <c r="C4552" s="383" t="s">
        <v>297</v>
      </c>
      <c r="D4552" s="384">
        <v>15.83</v>
      </c>
      <c r="E4552" s="383" t="s">
        <v>413</v>
      </c>
    </row>
    <row r="4553" spans="1:5" s="11" customFormat="1" ht="24" customHeight="1">
      <c r="A4553" s="381">
        <v>96840</v>
      </c>
      <c r="B4553" s="382" t="s">
        <v>6392</v>
      </c>
      <c r="C4553" s="383" t="s">
        <v>297</v>
      </c>
      <c r="D4553" s="384">
        <v>20.49</v>
      </c>
      <c r="E4553" s="383" t="s">
        <v>413</v>
      </c>
    </row>
    <row r="4554" spans="1:5" s="11" customFormat="1" ht="36" customHeight="1">
      <c r="A4554" s="381">
        <v>96841</v>
      </c>
      <c r="B4554" s="382" t="s">
        <v>6393</v>
      </c>
      <c r="C4554" s="383" t="s">
        <v>297</v>
      </c>
      <c r="D4554" s="384">
        <v>17.86</v>
      </c>
      <c r="E4554" s="383" t="s">
        <v>413</v>
      </c>
    </row>
    <row r="4555" spans="1:5" s="11" customFormat="1" ht="36" customHeight="1">
      <c r="A4555" s="381">
        <v>96842</v>
      </c>
      <c r="B4555" s="382" t="s">
        <v>6394</v>
      </c>
      <c r="C4555" s="383" t="s">
        <v>297</v>
      </c>
      <c r="D4555" s="384">
        <v>22.9</v>
      </c>
      <c r="E4555" s="383" t="s">
        <v>413</v>
      </c>
    </row>
    <row r="4556" spans="1:5" s="11" customFormat="1" ht="36" customHeight="1">
      <c r="A4556" s="381">
        <v>96843</v>
      </c>
      <c r="B4556" s="382" t="s">
        <v>6395</v>
      </c>
      <c r="C4556" s="383" t="s">
        <v>297</v>
      </c>
      <c r="D4556" s="384">
        <v>22</v>
      </c>
      <c r="E4556" s="383" t="s">
        <v>413</v>
      </c>
    </row>
    <row r="4557" spans="1:5" s="11" customFormat="1" ht="24" customHeight="1">
      <c r="A4557" s="381">
        <v>96844</v>
      </c>
      <c r="B4557" s="382" t="s">
        <v>6396</v>
      </c>
      <c r="C4557" s="383" t="s">
        <v>297</v>
      </c>
      <c r="D4557" s="384">
        <v>30.2</v>
      </c>
      <c r="E4557" s="383" t="s">
        <v>413</v>
      </c>
    </row>
    <row r="4558" spans="1:5" s="11" customFormat="1" ht="24" customHeight="1">
      <c r="A4558" s="381">
        <v>96845</v>
      </c>
      <c r="B4558" s="382" t="s">
        <v>6397</v>
      </c>
      <c r="C4558" s="383" t="s">
        <v>297</v>
      </c>
      <c r="D4558" s="384">
        <v>32.270000000000003</v>
      </c>
      <c r="E4558" s="383" t="s">
        <v>413</v>
      </c>
    </row>
    <row r="4559" spans="1:5" s="11" customFormat="1" ht="36" customHeight="1">
      <c r="A4559" s="381">
        <v>96846</v>
      </c>
      <c r="B4559" s="382" t="s">
        <v>6398</v>
      </c>
      <c r="C4559" s="383" t="s">
        <v>297</v>
      </c>
      <c r="D4559" s="384">
        <v>25.25</v>
      </c>
      <c r="E4559" s="383" t="s">
        <v>413</v>
      </c>
    </row>
    <row r="4560" spans="1:5" s="11" customFormat="1" ht="36" customHeight="1">
      <c r="A4560" s="381">
        <v>96847</v>
      </c>
      <c r="B4560" s="382" t="s">
        <v>6399</v>
      </c>
      <c r="C4560" s="383" t="s">
        <v>297</v>
      </c>
      <c r="D4560" s="384">
        <v>27.82</v>
      </c>
      <c r="E4560" s="383" t="s">
        <v>413</v>
      </c>
    </row>
    <row r="4561" spans="1:5" s="11" customFormat="1" ht="24" customHeight="1">
      <c r="A4561" s="381">
        <v>96848</v>
      </c>
      <c r="B4561" s="382" t="s">
        <v>6400</v>
      </c>
      <c r="C4561" s="383" t="s">
        <v>297</v>
      </c>
      <c r="D4561" s="384">
        <v>41.89</v>
      </c>
      <c r="E4561" s="383" t="s">
        <v>413</v>
      </c>
    </row>
    <row r="4562" spans="1:5" s="11" customFormat="1" ht="24" customHeight="1">
      <c r="A4562" s="381">
        <v>96849</v>
      </c>
      <c r="B4562" s="382" t="s">
        <v>6401</v>
      </c>
      <c r="C4562" s="383" t="s">
        <v>297</v>
      </c>
      <c r="D4562" s="384">
        <v>15.15</v>
      </c>
      <c r="E4562" s="383" t="s">
        <v>413</v>
      </c>
    </row>
    <row r="4563" spans="1:5" s="11" customFormat="1" ht="24" customHeight="1">
      <c r="A4563" s="381">
        <v>96850</v>
      </c>
      <c r="B4563" s="382" t="s">
        <v>6402</v>
      </c>
      <c r="C4563" s="383" t="s">
        <v>297</v>
      </c>
      <c r="D4563" s="384">
        <v>17.77</v>
      </c>
      <c r="E4563" s="383" t="s">
        <v>413</v>
      </c>
    </row>
    <row r="4564" spans="1:5" s="11" customFormat="1" ht="24" customHeight="1">
      <c r="A4564" s="381">
        <v>96851</v>
      </c>
      <c r="B4564" s="382" t="s">
        <v>6403</v>
      </c>
      <c r="C4564" s="383" t="s">
        <v>297</v>
      </c>
      <c r="D4564" s="384">
        <v>23.65</v>
      </c>
      <c r="E4564" s="383" t="s">
        <v>413</v>
      </c>
    </row>
    <row r="4565" spans="1:5" s="11" customFormat="1" ht="24" customHeight="1">
      <c r="A4565" s="381">
        <v>96852</v>
      </c>
      <c r="B4565" s="382" t="s">
        <v>6404</v>
      </c>
      <c r="C4565" s="383" t="s">
        <v>297</v>
      </c>
      <c r="D4565" s="384">
        <v>20.2</v>
      </c>
      <c r="E4565" s="383" t="s">
        <v>413</v>
      </c>
    </row>
    <row r="4566" spans="1:5" s="11" customFormat="1" ht="24" customHeight="1">
      <c r="A4566" s="381">
        <v>96853</v>
      </c>
      <c r="B4566" s="382" t="s">
        <v>6405</v>
      </c>
      <c r="C4566" s="383" t="s">
        <v>297</v>
      </c>
      <c r="D4566" s="384">
        <v>22.77</v>
      </c>
      <c r="E4566" s="383" t="s">
        <v>413</v>
      </c>
    </row>
    <row r="4567" spans="1:5" s="11" customFormat="1" ht="24" customHeight="1">
      <c r="A4567" s="381">
        <v>96854</v>
      </c>
      <c r="B4567" s="382" t="s">
        <v>6406</v>
      </c>
      <c r="C4567" s="383" t="s">
        <v>297</v>
      </c>
      <c r="D4567" s="384">
        <v>27.31</v>
      </c>
      <c r="E4567" s="383" t="s">
        <v>413</v>
      </c>
    </row>
    <row r="4568" spans="1:5" s="11" customFormat="1" ht="24" customHeight="1">
      <c r="A4568" s="381">
        <v>96855</v>
      </c>
      <c r="B4568" s="382" t="s">
        <v>6407</v>
      </c>
      <c r="C4568" s="383" t="s">
        <v>297</v>
      </c>
      <c r="D4568" s="384">
        <v>25.1</v>
      </c>
      <c r="E4568" s="383" t="s">
        <v>413</v>
      </c>
    </row>
    <row r="4569" spans="1:5" s="11" customFormat="1" ht="24" customHeight="1">
      <c r="A4569" s="381">
        <v>96856</v>
      </c>
      <c r="B4569" s="382" t="s">
        <v>6408</v>
      </c>
      <c r="C4569" s="383" t="s">
        <v>297</v>
      </c>
      <c r="D4569" s="384">
        <v>25.47</v>
      </c>
      <c r="E4569" s="383" t="s">
        <v>413</v>
      </c>
    </row>
    <row r="4570" spans="1:5" s="11" customFormat="1" ht="24" customHeight="1">
      <c r="A4570" s="381">
        <v>96857</v>
      </c>
      <c r="B4570" s="382" t="s">
        <v>6409</v>
      </c>
      <c r="C4570" s="383" t="s">
        <v>297</v>
      </c>
      <c r="D4570" s="384">
        <v>40.840000000000003</v>
      </c>
      <c r="E4570" s="383" t="s">
        <v>413</v>
      </c>
    </row>
    <row r="4571" spans="1:5" s="11" customFormat="1" ht="24" customHeight="1">
      <c r="A4571" s="381">
        <v>96858</v>
      </c>
      <c r="B4571" s="382" t="s">
        <v>6410</v>
      </c>
      <c r="C4571" s="383" t="s">
        <v>297</v>
      </c>
      <c r="D4571" s="384">
        <v>41.18</v>
      </c>
      <c r="E4571" s="383" t="s">
        <v>413</v>
      </c>
    </row>
    <row r="4572" spans="1:5" s="11" customFormat="1" ht="24" customHeight="1">
      <c r="A4572" s="381">
        <v>96859</v>
      </c>
      <c r="B4572" s="382" t="s">
        <v>6411</v>
      </c>
      <c r="C4572" s="383" t="s">
        <v>297</v>
      </c>
      <c r="D4572" s="384">
        <v>51.17</v>
      </c>
      <c r="E4572" s="383" t="s">
        <v>413</v>
      </c>
    </row>
    <row r="4573" spans="1:5" s="11" customFormat="1" ht="24" customHeight="1">
      <c r="A4573" s="381">
        <v>96860</v>
      </c>
      <c r="B4573" s="382" t="s">
        <v>6412</v>
      </c>
      <c r="C4573" s="383" t="s">
        <v>297</v>
      </c>
      <c r="D4573" s="384">
        <v>20.28</v>
      </c>
      <c r="E4573" s="383" t="s">
        <v>413</v>
      </c>
    </row>
    <row r="4574" spans="1:5" s="11" customFormat="1" ht="24" customHeight="1">
      <c r="A4574" s="381">
        <v>96861</v>
      </c>
      <c r="B4574" s="382" t="s">
        <v>6413</v>
      </c>
      <c r="C4574" s="383" t="s">
        <v>297</v>
      </c>
      <c r="D4574" s="384">
        <v>21.94</v>
      </c>
      <c r="E4574" s="383" t="s">
        <v>413</v>
      </c>
    </row>
    <row r="4575" spans="1:5" s="11" customFormat="1" ht="24" customHeight="1">
      <c r="A4575" s="381">
        <v>96862</v>
      </c>
      <c r="B4575" s="382" t="s">
        <v>6414</v>
      </c>
      <c r="C4575" s="383" t="s">
        <v>297</v>
      </c>
      <c r="D4575" s="384">
        <v>24.46</v>
      </c>
      <c r="E4575" s="383" t="s">
        <v>413</v>
      </c>
    </row>
    <row r="4576" spans="1:5" s="11" customFormat="1" ht="24" customHeight="1">
      <c r="A4576" s="381">
        <v>96863</v>
      </c>
      <c r="B4576" s="382" t="s">
        <v>6415</v>
      </c>
      <c r="C4576" s="383" t="s">
        <v>297</v>
      </c>
      <c r="D4576" s="384">
        <v>24.19</v>
      </c>
      <c r="E4576" s="383" t="s">
        <v>413</v>
      </c>
    </row>
    <row r="4577" spans="1:5" s="11" customFormat="1" ht="24" customHeight="1">
      <c r="A4577" s="381">
        <v>96864</v>
      </c>
      <c r="B4577" s="382" t="s">
        <v>6416</v>
      </c>
      <c r="C4577" s="383" t="s">
        <v>297</v>
      </c>
      <c r="D4577" s="384">
        <v>38.57</v>
      </c>
      <c r="E4577" s="383" t="s">
        <v>413</v>
      </c>
    </row>
    <row r="4578" spans="1:5" s="11" customFormat="1" ht="24" customHeight="1">
      <c r="A4578" s="381">
        <v>96865</v>
      </c>
      <c r="B4578" s="382" t="s">
        <v>6417</v>
      </c>
      <c r="C4578" s="383" t="s">
        <v>297</v>
      </c>
      <c r="D4578" s="384">
        <v>37.76</v>
      </c>
      <c r="E4578" s="383" t="s">
        <v>413</v>
      </c>
    </row>
    <row r="4579" spans="1:5" s="11" customFormat="1" ht="24" customHeight="1">
      <c r="A4579" s="381">
        <v>96866</v>
      </c>
      <c r="B4579" s="382" t="s">
        <v>6418</v>
      </c>
      <c r="C4579" s="383" t="s">
        <v>297</v>
      </c>
      <c r="D4579" s="384">
        <v>50.77</v>
      </c>
      <c r="E4579" s="383" t="s">
        <v>413</v>
      </c>
    </row>
    <row r="4580" spans="1:5" s="11" customFormat="1" ht="24" customHeight="1">
      <c r="A4580" s="381">
        <v>96867</v>
      </c>
      <c r="B4580" s="382" t="s">
        <v>6419</v>
      </c>
      <c r="C4580" s="383" t="s">
        <v>297</v>
      </c>
      <c r="D4580" s="384">
        <v>59.15</v>
      </c>
      <c r="E4580" s="383" t="s">
        <v>413</v>
      </c>
    </row>
    <row r="4581" spans="1:5" s="11" customFormat="1" ht="24" customHeight="1">
      <c r="A4581" s="381">
        <v>96868</v>
      </c>
      <c r="B4581" s="382" t="s">
        <v>6420</v>
      </c>
      <c r="C4581" s="383" t="s">
        <v>297</v>
      </c>
      <c r="D4581" s="384">
        <v>23.54</v>
      </c>
      <c r="E4581" s="383" t="s">
        <v>413</v>
      </c>
    </row>
    <row r="4582" spans="1:5" s="11" customFormat="1" ht="24" customHeight="1">
      <c r="A4582" s="381">
        <v>96869</v>
      </c>
      <c r="B4582" s="382" t="s">
        <v>6421</v>
      </c>
      <c r="C4582" s="383" t="s">
        <v>297</v>
      </c>
      <c r="D4582" s="384">
        <v>28.12</v>
      </c>
      <c r="E4582" s="383" t="s">
        <v>413</v>
      </c>
    </row>
    <row r="4583" spans="1:5" s="11" customFormat="1" ht="24" customHeight="1">
      <c r="A4583" s="381">
        <v>96870</v>
      </c>
      <c r="B4583" s="382" t="s">
        <v>6422</v>
      </c>
      <c r="C4583" s="383" t="s">
        <v>297</v>
      </c>
      <c r="D4583" s="384">
        <v>44.62</v>
      </c>
      <c r="E4583" s="383" t="s">
        <v>413</v>
      </c>
    </row>
    <row r="4584" spans="1:5" s="11" customFormat="1" ht="24" customHeight="1">
      <c r="A4584" s="381">
        <v>96871</v>
      </c>
      <c r="B4584" s="382" t="s">
        <v>6423</v>
      </c>
      <c r="C4584" s="383" t="s">
        <v>297</v>
      </c>
      <c r="D4584" s="384">
        <v>64.8</v>
      </c>
      <c r="E4584" s="383" t="s">
        <v>413</v>
      </c>
    </row>
    <row r="4585" spans="1:5" s="11" customFormat="1" ht="36" customHeight="1">
      <c r="A4585" s="381">
        <v>96872</v>
      </c>
      <c r="B4585" s="382" t="s">
        <v>6424</v>
      </c>
      <c r="C4585" s="383" t="s">
        <v>297</v>
      </c>
      <c r="D4585" s="384">
        <v>59.56</v>
      </c>
      <c r="E4585" s="383" t="s">
        <v>413</v>
      </c>
    </row>
    <row r="4586" spans="1:5" s="11" customFormat="1" ht="36" customHeight="1">
      <c r="A4586" s="381">
        <v>96873</v>
      </c>
      <c r="B4586" s="382" t="s">
        <v>6425</v>
      </c>
      <c r="C4586" s="383" t="s">
        <v>297</v>
      </c>
      <c r="D4586" s="384">
        <v>68.81</v>
      </c>
      <c r="E4586" s="383" t="s">
        <v>413</v>
      </c>
    </row>
    <row r="4587" spans="1:5" s="11" customFormat="1" ht="36" customHeight="1">
      <c r="A4587" s="381">
        <v>96874</v>
      </c>
      <c r="B4587" s="382" t="s">
        <v>6426</v>
      </c>
      <c r="C4587" s="383" t="s">
        <v>297</v>
      </c>
      <c r="D4587" s="384">
        <v>72.28</v>
      </c>
      <c r="E4587" s="383" t="s">
        <v>413</v>
      </c>
    </row>
    <row r="4588" spans="1:5" s="11" customFormat="1" ht="36" customHeight="1">
      <c r="A4588" s="381">
        <v>96875</v>
      </c>
      <c r="B4588" s="382" t="s">
        <v>6427</v>
      </c>
      <c r="C4588" s="383" t="s">
        <v>297</v>
      </c>
      <c r="D4588" s="384">
        <v>87.16</v>
      </c>
      <c r="E4588" s="383" t="s">
        <v>413</v>
      </c>
    </row>
    <row r="4589" spans="1:5" s="11" customFormat="1" ht="24" customHeight="1">
      <c r="A4589" s="381">
        <v>96876</v>
      </c>
      <c r="B4589" s="382" t="s">
        <v>6428</v>
      </c>
      <c r="C4589" s="383" t="s">
        <v>297</v>
      </c>
      <c r="D4589" s="384">
        <v>162.24</v>
      </c>
      <c r="E4589" s="383" t="s">
        <v>413</v>
      </c>
    </row>
    <row r="4590" spans="1:5" s="11" customFormat="1" ht="24" customHeight="1">
      <c r="A4590" s="381">
        <v>96877</v>
      </c>
      <c r="B4590" s="382" t="s">
        <v>6429</v>
      </c>
      <c r="C4590" s="383" t="s">
        <v>297</v>
      </c>
      <c r="D4590" s="384">
        <v>173.04</v>
      </c>
      <c r="E4590" s="383" t="s">
        <v>413</v>
      </c>
    </row>
    <row r="4591" spans="1:5" s="11" customFormat="1" ht="24" customHeight="1">
      <c r="A4591" s="381">
        <v>96878</v>
      </c>
      <c r="B4591" s="382" t="s">
        <v>6430</v>
      </c>
      <c r="C4591" s="383" t="s">
        <v>297</v>
      </c>
      <c r="D4591" s="384">
        <v>175.06</v>
      </c>
      <c r="E4591" s="383" t="s">
        <v>413</v>
      </c>
    </row>
    <row r="4592" spans="1:5" s="11" customFormat="1" ht="24" customHeight="1">
      <c r="A4592" s="381">
        <v>96879</v>
      </c>
      <c r="B4592" s="382" t="s">
        <v>6431</v>
      </c>
      <c r="C4592" s="383" t="s">
        <v>297</v>
      </c>
      <c r="D4592" s="384">
        <v>175.46</v>
      </c>
      <c r="E4592" s="383" t="s">
        <v>413</v>
      </c>
    </row>
    <row r="4593" spans="1:5" s="11" customFormat="1" ht="24" customHeight="1">
      <c r="A4593" s="381">
        <v>96880</v>
      </c>
      <c r="B4593" s="382" t="s">
        <v>6432</v>
      </c>
      <c r="C4593" s="383" t="s">
        <v>297</v>
      </c>
      <c r="D4593" s="384">
        <v>199.64</v>
      </c>
      <c r="E4593" s="383" t="s">
        <v>413</v>
      </c>
    </row>
    <row r="4594" spans="1:5" s="11" customFormat="1" ht="24" customHeight="1">
      <c r="A4594" s="381">
        <v>96881</v>
      </c>
      <c r="B4594" s="382" t="s">
        <v>6433</v>
      </c>
      <c r="C4594" s="383" t="s">
        <v>297</v>
      </c>
      <c r="D4594" s="384">
        <v>210.59</v>
      </c>
      <c r="E4594" s="383" t="s">
        <v>413</v>
      </c>
    </row>
    <row r="4595" spans="1:5" s="11" customFormat="1" ht="36" customHeight="1">
      <c r="A4595" s="381">
        <v>97425</v>
      </c>
      <c r="B4595" s="382" t="s">
        <v>6434</v>
      </c>
      <c r="C4595" s="383" t="s">
        <v>297</v>
      </c>
      <c r="D4595" s="384">
        <v>28.04</v>
      </c>
      <c r="E4595" s="383" t="s">
        <v>413</v>
      </c>
    </row>
    <row r="4596" spans="1:5" s="11" customFormat="1" ht="36" customHeight="1">
      <c r="A4596" s="381">
        <v>97426</v>
      </c>
      <c r="B4596" s="382" t="s">
        <v>6435</v>
      </c>
      <c r="C4596" s="383" t="s">
        <v>297</v>
      </c>
      <c r="D4596" s="384">
        <v>35.090000000000003</v>
      </c>
      <c r="E4596" s="383" t="s">
        <v>413</v>
      </c>
    </row>
    <row r="4597" spans="1:5" s="11" customFormat="1" ht="36" customHeight="1">
      <c r="A4597" s="381">
        <v>97427</v>
      </c>
      <c r="B4597" s="382" t="s">
        <v>6436</v>
      </c>
      <c r="C4597" s="383" t="s">
        <v>297</v>
      </c>
      <c r="D4597" s="384">
        <v>40.43</v>
      </c>
      <c r="E4597" s="383" t="s">
        <v>413</v>
      </c>
    </row>
    <row r="4598" spans="1:5" s="11" customFormat="1" ht="36" customHeight="1">
      <c r="A4598" s="381">
        <v>97428</v>
      </c>
      <c r="B4598" s="382" t="s">
        <v>6437</v>
      </c>
      <c r="C4598" s="383" t="s">
        <v>297</v>
      </c>
      <c r="D4598" s="384">
        <v>52.8</v>
      </c>
      <c r="E4598" s="383" t="s">
        <v>413</v>
      </c>
    </row>
    <row r="4599" spans="1:5" s="11" customFormat="1" ht="36" customHeight="1">
      <c r="A4599" s="381">
        <v>97429</v>
      </c>
      <c r="B4599" s="382" t="s">
        <v>6438</v>
      </c>
      <c r="C4599" s="383" t="s">
        <v>297</v>
      </c>
      <c r="D4599" s="384">
        <v>64.19</v>
      </c>
      <c r="E4599" s="383" t="s">
        <v>413</v>
      </c>
    </row>
    <row r="4600" spans="1:5" s="11" customFormat="1" ht="24" customHeight="1">
      <c r="A4600" s="381">
        <v>97430</v>
      </c>
      <c r="B4600" s="382" t="s">
        <v>6439</v>
      </c>
      <c r="C4600" s="383" t="s">
        <v>297</v>
      </c>
      <c r="D4600" s="384">
        <v>38.67</v>
      </c>
      <c r="E4600" s="383" t="s">
        <v>413</v>
      </c>
    </row>
    <row r="4601" spans="1:5" s="11" customFormat="1" ht="24" customHeight="1">
      <c r="A4601" s="381">
        <v>97431</v>
      </c>
      <c r="B4601" s="382" t="s">
        <v>6440</v>
      </c>
      <c r="C4601" s="383" t="s">
        <v>297</v>
      </c>
      <c r="D4601" s="384">
        <v>42.82</v>
      </c>
      <c r="E4601" s="383" t="s">
        <v>413</v>
      </c>
    </row>
    <row r="4602" spans="1:5" s="11" customFormat="1" ht="24" customHeight="1">
      <c r="A4602" s="381">
        <v>97432</v>
      </c>
      <c r="B4602" s="382" t="s">
        <v>6441</v>
      </c>
      <c r="C4602" s="383" t="s">
        <v>297</v>
      </c>
      <c r="D4602" s="384">
        <v>48.24</v>
      </c>
      <c r="E4602" s="383" t="s">
        <v>413</v>
      </c>
    </row>
    <row r="4603" spans="1:5" s="11" customFormat="1" ht="24" customHeight="1">
      <c r="A4603" s="381">
        <v>97433</v>
      </c>
      <c r="B4603" s="382" t="s">
        <v>6442</v>
      </c>
      <c r="C4603" s="383" t="s">
        <v>297</v>
      </c>
      <c r="D4603" s="384">
        <v>95.09</v>
      </c>
      <c r="E4603" s="383" t="s">
        <v>413</v>
      </c>
    </row>
    <row r="4604" spans="1:5" s="11" customFormat="1" ht="24" customHeight="1">
      <c r="A4604" s="381">
        <v>97434</v>
      </c>
      <c r="B4604" s="382" t="s">
        <v>6443</v>
      </c>
      <c r="C4604" s="383" t="s">
        <v>297</v>
      </c>
      <c r="D4604" s="384">
        <v>97.12</v>
      </c>
      <c r="E4604" s="383" t="s">
        <v>413</v>
      </c>
    </row>
    <row r="4605" spans="1:5" s="11" customFormat="1" ht="24" customHeight="1">
      <c r="A4605" s="381">
        <v>97435</v>
      </c>
      <c r="B4605" s="382" t="s">
        <v>6444</v>
      </c>
      <c r="C4605" s="383" t="s">
        <v>297</v>
      </c>
      <c r="D4605" s="384">
        <v>111.45</v>
      </c>
      <c r="E4605" s="383" t="s">
        <v>413</v>
      </c>
    </row>
    <row r="4606" spans="1:5" s="11" customFormat="1" ht="24" customHeight="1">
      <c r="A4606" s="381">
        <v>97436</v>
      </c>
      <c r="B4606" s="382" t="s">
        <v>6445</v>
      </c>
      <c r="C4606" s="383" t="s">
        <v>297</v>
      </c>
      <c r="D4606" s="384">
        <v>115.35</v>
      </c>
      <c r="E4606" s="383" t="s">
        <v>413</v>
      </c>
    </row>
    <row r="4607" spans="1:5" s="11" customFormat="1" ht="24" customHeight="1">
      <c r="A4607" s="381">
        <v>97437</v>
      </c>
      <c r="B4607" s="382" t="s">
        <v>6446</v>
      </c>
      <c r="C4607" s="383" t="s">
        <v>297</v>
      </c>
      <c r="D4607" s="384">
        <v>127.69</v>
      </c>
      <c r="E4607" s="383" t="s">
        <v>413</v>
      </c>
    </row>
    <row r="4608" spans="1:5" s="11" customFormat="1" ht="24" customHeight="1">
      <c r="A4608" s="381">
        <v>97438</v>
      </c>
      <c r="B4608" s="382" t="s">
        <v>6447</v>
      </c>
      <c r="C4608" s="383" t="s">
        <v>297</v>
      </c>
      <c r="D4608" s="384">
        <v>131.87</v>
      </c>
      <c r="E4608" s="383" t="s">
        <v>413</v>
      </c>
    </row>
    <row r="4609" spans="1:5" s="11" customFormat="1" ht="24" customHeight="1">
      <c r="A4609" s="381">
        <v>97439</v>
      </c>
      <c r="B4609" s="382" t="s">
        <v>6448</v>
      </c>
      <c r="C4609" s="383" t="s">
        <v>297</v>
      </c>
      <c r="D4609" s="384">
        <v>146.26</v>
      </c>
      <c r="E4609" s="383" t="s">
        <v>413</v>
      </c>
    </row>
    <row r="4610" spans="1:5" s="11" customFormat="1" ht="24" customHeight="1">
      <c r="A4610" s="381">
        <v>97440</v>
      </c>
      <c r="B4610" s="382" t="s">
        <v>6449</v>
      </c>
      <c r="C4610" s="383" t="s">
        <v>297</v>
      </c>
      <c r="D4610" s="384">
        <v>176.11</v>
      </c>
      <c r="E4610" s="383" t="s">
        <v>413</v>
      </c>
    </row>
    <row r="4611" spans="1:5" s="11" customFormat="1" ht="24" customHeight="1">
      <c r="A4611" s="381">
        <v>97442</v>
      </c>
      <c r="B4611" s="382" t="s">
        <v>6450</v>
      </c>
      <c r="C4611" s="383" t="s">
        <v>297</v>
      </c>
      <c r="D4611" s="384">
        <v>194.07</v>
      </c>
      <c r="E4611" s="383" t="s">
        <v>413</v>
      </c>
    </row>
    <row r="4612" spans="1:5" s="11" customFormat="1" ht="24" customHeight="1">
      <c r="A4612" s="381">
        <v>97443</v>
      </c>
      <c r="B4612" s="382" t="s">
        <v>6451</v>
      </c>
      <c r="C4612" s="383" t="s">
        <v>297</v>
      </c>
      <c r="D4612" s="384">
        <v>106.03</v>
      </c>
      <c r="E4612" s="383" t="s">
        <v>413</v>
      </c>
    </row>
    <row r="4613" spans="1:5" s="11" customFormat="1" ht="24" customHeight="1">
      <c r="A4613" s="381">
        <v>97444</v>
      </c>
      <c r="B4613" s="382" t="s">
        <v>6452</v>
      </c>
      <c r="C4613" s="383" t="s">
        <v>297</v>
      </c>
      <c r="D4613" s="384">
        <v>128.11000000000001</v>
      </c>
      <c r="E4613" s="383" t="s">
        <v>413</v>
      </c>
    </row>
    <row r="4614" spans="1:5" s="11" customFormat="1" ht="24" customHeight="1">
      <c r="A4614" s="381">
        <v>97446</v>
      </c>
      <c r="B4614" s="382" t="s">
        <v>6453</v>
      </c>
      <c r="C4614" s="383" t="s">
        <v>297</v>
      </c>
      <c r="D4614" s="384">
        <v>233.25</v>
      </c>
      <c r="E4614" s="383" t="s">
        <v>413</v>
      </c>
    </row>
    <row r="4615" spans="1:5" s="11" customFormat="1" ht="24" customHeight="1">
      <c r="A4615" s="381">
        <v>97447</v>
      </c>
      <c r="B4615" s="382" t="s">
        <v>6454</v>
      </c>
      <c r="C4615" s="383" t="s">
        <v>297</v>
      </c>
      <c r="D4615" s="384">
        <v>233.25</v>
      </c>
      <c r="E4615" s="383" t="s">
        <v>413</v>
      </c>
    </row>
    <row r="4616" spans="1:5" s="11" customFormat="1" ht="24" customHeight="1">
      <c r="A4616" s="381">
        <v>97449</v>
      </c>
      <c r="B4616" s="382" t="s">
        <v>6455</v>
      </c>
      <c r="C4616" s="383" t="s">
        <v>297</v>
      </c>
      <c r="D4616" s="384">
        <v>247.71</v>
      </c>
      <c r="E4616" s="383" t="s">
        <v>413</v>
      </c>
    </row>
    <row r="4617" spans="1:5" s="11" customFormat="1" ht="24" customHeight="1">
      <c r="A4617" s="381">
        <v>97450</v>
      </c>
      <c r="B4617" s="382" t="s">
        <v>6456</v>
      </c>
      <c r="C4617" s="383" t="s">
        <v>297</v>
      </c>
      <c r="D4617" s="384">
        <v>307.86</v>
      </c>
      <c r="E4617" s="383" t="s">
        <v>413</v>
      </c>
    </row>
    <row r="4618" spans="1:5" s="11" customFormat="1" ht="24" customHeight="1">
      <c r="A4618" s="381">
        <v>97452</v>
      </c>
      <c r="B4618" s="382" t="s">
        <v>6457</v>
      </c>
      <c r="C4618" s="383" t="s">
        <v>297</v>
      </c>
      <c r="D4618" s="384">
        <v>177.19</v>
      </c>
      <c r="E4618" s="383" t="s">
        <v>413</v>
      </c>
    </row>
    <row r="4619" spans="1:5" s="11" customFormat="1" ht="24" customHeight="1">
      <c r="A4619" s="381">
        <v>97453</v>
      </c>
      <c r="B4619" s="382" t="s">
        <v>6458</v>
      </c>
      <c r="C4619" s="383" t="s">
        <v>297</v>
      </c>
      <c r="D4619" s="384">
        <v>189.8</v>
      </c>
      <c r="E4619" s="383" t="s">
        <v>413</v>
      </c>
    </row>
    <row r="4620" spans="1:5" s="11" customFormat="1" ht="24" customHeight="1">
      <c r="A4620" s="381">
        <v>97454</v>
      </c>
      <c r="B4620" s="382" t="s">
        <v>6459</v>
      </c>
      <c r="C4620" s="383" t="s">
        <v>297</v>
      </c>
      <c r="D4620" s="384">
        <v>318.08999999999997</v>
      </c>
      <c r="E4620" s="383" t="s">
        <v>413</v>
      </c>
    </row>
    <row r="4621" spans="1:5" s="11" customFormat="1" ht="24" customHeight="1">
      <c r="A4621" s="381">
        <v>97455</v>
      </c>
      <c r="B4621" s="382" t="s">
        <v>6460</v>
      </c>
      <c r="C4621" s="383" t="s">
        <v>297</v>
      </c>
      <c r="D4621" s="384">
        <v>338.26</v>
      </c>
      <c r="E4621" s="383" t="s">
        <v>413</v>
      </c>
    </row>
    <row r="4622" spans="1:5" s="11" customFormat="1" ht="24" customHeight="1">
      <c r="A4622" s="381">
        <v>97456</v>
      </c>
      <c r="B4622" s="382" t="s">
        <v>6461</v>
      </c>
      <c r="C4622" s="383" t="s">
        <v>297</v>
      </c>
      <c r="D4622" s="384">
        <v>756.5</v>
      </c>
      <c r="E4622" s="383" t="s">
        <v>413</v>
      </c>
    </row>
    <row r="4623" spans="1:5" s="11" customFormat="1" ht="24" customHeight="1">
      <c r="A4623" s="381">
        <v>97457</v>
      </c>
      <c r="B4623" s="382" t="s">
        <v>6462</v>
      </c>
      <c r="C4623" s="383" t="s">
        <v>297</v>
      </c>
      <c r="D4623" s="384">
        <v>666.04</v>
      </c>
      <c r="E4623" s="383" t="s">
        <v>413</v>
      </c>
    </row>
    <row r="4624" spans="1:5" s="11" customFormat="1" ht="24" customHeight="1">
      <c r="A4624" s="381">
        <v>97458</v>
      </c>
      <c r="B4624" s="382" t="s">
        <v>6463</v>
      </c>
      <c r="C4624" s="383" t="s">
        <v>297</v>
      </c>
      <c r="D4624" s="384">
        <v>286.87</v>
      </c>
      <c r="E4624" s="383" t="s">
        <v>413</v>
      </c>
    </row>
    <row r="4625" spans="1:5" s="11" customFormat="1" ht="24" customHeight="1">
      <c r="A4625" s="381">
        <v>97459</v>
      </c>
      <c r="B4625" s="382" t="s">
        <v>6464</v>
      </c>
      <c r="C4625" s="383" t="s">
        <v>297</v>
      </c>
      <c r="D4625" s="384">
        <v>514.64</v>
      </c>
      <c r="E4625" s="383" t="s">
        <v>413</v>
      </c>
    </row>
    <row r="4626" spans="1:5" s="11" customFormat="1" ht="24" customHeight="1">
      <c r="A4626" s="381">
        <v>97460</v>
      </c>
      <c r="B4626" s="382" t="s">
        <v>6465</v>
      </c>
      <c r="C4626" s="383" t="s">
        <v>297</v>
      </c>
      <c r="D4626" s="384">
        <v>809.06</v>
      </c>
      <c r="E4626" s="383" t="s">
        <v>413</v>
      </c>
    </row>
    <row r="4627" spans="1:5" s="11" customFormat="1" ht="24" customHeight="1">
      <c r="A4627" s="381">
        <v>97461</v>
      </c>
      <c r="B4627" s="382" t="s">
        <v>6466</v>
      </c>
      <c r="C4627" s="383" t="s">
        <v>297</v>
      </c>
      <c r="D4627" s="384">
        <v>33.81</v>
      </c>
      <c r="E4627" s="383" t="s">
        <v>413</v>
      </c>
    </row>
    <row r="4628" spans="1:5" s="11" customFormat="1" ht="36" customHeight="1">
      <c r="A4628" s="381">
        <v>97462</v>
      </c>
      <c r="B4628" s="382" t="s">
        <v>6467</v>
      </c>
      <c r="C4628" s="383" t="s">
        <v>297</v>
      </c>
      <c r="D4628" s="384">
        <v>27.34</v>
      </c>
      <c r="E4628" s="383" t="s">
        <v>413</v>
      </c>
    </row>
    <row r="4629" spans="1:5" s="11" customFormat="1" ht="24" customHeight="1">
      <c r="A4629" s="381">
        <v>97464</v>
      </c>
      <c r="B4629" s="382" t="s">
        <v>6468</v>
      </c>
      <c r="C4629" s="383" t="s">
        <v>297</v>
      </c>
      <c r="D4629" s="384">
        <v>49.55</v>
      </c>
      <c r="E4629" s="383" t="s">
        <v>413</v>
      </c>
    </row>
    <row r="4630" spans="1:5" s="11" customFormat="1" ht="36" customHeight="1">
      <c r="A4630" s="381">
        <v>97465</v>
      </c>
      <c r="B4630" s="382" t="s">
        <v>6469</v>
      </c>
      <c r="C4630" s="383" t="s">
        <v>297</v>
      </c>
      <c r="D4630" s="384">
        <v>60.46</v>
      </c>
      <c r="E4630" s="383" t="s">
        <v>413</v>
      </c>
    </row>
    <row r="4631" spans="1:5" s="11" customFormat="1" ht="24" customHeight="1">
      <c r="A4631" s="381">
        <v>97467</v>
      </c>
      <c r="B4631" s="382" t="s">
        <v>6470</v>
      </c>
      <c r="C4631" s="383" t="s">
        <v>297</v>
      </c>
      <c r="D4631" s="384">
        <v>63.02</v>
      </c>
      <c r="E4631" s="383" t="s">
        <v>413</v>
      </c>
    </row>
    <row r="4632" spans="1:5" s="11" customFormat="1" ht="36" customHeight="1">
      <c r="A4632" s="381">
        <v>97468</v>
      </c>
      <c r="B4632" s="382" t="s">
        <v>6471</v>
      </c>
      <c r="C4632" s="383" t="s">
        <v>297</v>
      </c>
      <c r="D4632" s="384">
        <v>76.989999999999995</v>
      </c>
      <c r="E4632" s="383" t="s">
        <v>413</v>
      </c>
    </row>
    <row r="4633" spans="1:5" s="11" customFormat="1" ht="24" customHeight="1">
      <c r="A4633" s="381">
        <v>97470</v>
      </c>
      <c r="B4633" s="382" t="s">
        <v>6472</v>
      </c>
      <c r="C4633" s="383" t="s">
        <v>297</v>
      </c>
      <c r="D4633" s="384">
        <v>95.03</v>
      </c>
      <c r="E4633" s="383" t="s">
        <v>413</v>
      </c>
    </row>
    <row r="4634" spans="1:5" s="11" customFormat="1" ht="36" customHeight="1">
      <c r="A4634" s="381">
        <v>97471</v>
      </c>
      <c r="B4634" s="382" t="s">
        <v>6473</v>
      </c>
      <c r="C4634" s="383" t="s">
        <v>297</v>
      </c>
      <c r="D4634" s="384">
        <v>117.11</v>
      </c>
      <c r="E4634" s="383" t="s">
        <v>413</v>
      </c>
    </row>
    <row r="4635" spans="1:5" s="11" customFormat="1" ht="24" customHeight="1">
      <c r="A4635" s="381">
        <v>97474</v>
      </c>
      <c r="B4635" s="382" t="s">
        <v>6474</v>
      </c>
      <c r="C4635" s="383" t="s">
        <v>297</v>
      </c>
      <c r="D4635" s="384">
        <v>179.49</v>
      </c>
      <c r="E4635" s="383" t="s">
        <v>413</v>
      </c>
    </row>
    <row r="4636" spans="1:5" s="11" customFormat="1" ht="36" customHeight="1">
      <c r="A4636" s="381">
        <v>97475</v>
      </c>
      <c r="B4636" s="382" t="s">
        <v>6475</v>
      </c>
      <c r="C4636" s="383" t="s">
        <v>297</v>
      </c>
      <c r="D4636" s="384">
        <v>224.14</v>
      </c>
      <c r="E4636" s="383" t="s">
        <v>413</v>
      </c>
    </row>
    <row r="4637" spans="1:5" s="11" customFormat="1" ht="24" customHeight="1">
      <c r="A4637" s="381">
        <v>97477</v>
      </c>
      <c r="B4637" s="382" t="s">
        <v>6476</v>
      </c>
      <c r="C4637" s="383" t="s">
        <v>297</v>
      </c>
      <c r="D4637" s="384">
        <v>240.47</v>
      </c>
      <c r="E4637" s="383" t="s">
        <v>413</v>
      </c>
    </row>
    <row r="4638" spans="1:5" s="11" customFormat="1" ht="36" customHeight="1">
      <c r="A4638" s="381">
        <v>97478</v>
      </c>
      <c r="B4638" s="382" t="s">
        <v>6477</v>
      </c>
      <c r="C4638" s="383" t="s">
        <v>297</v>
      </c>
      <c r="D4638" s="384">
        <v>300.62</v>
      </c>
      <c r="E4638" s="383" t="s">
        <v>413</v>
      </c>
    </row>
    <row r="4639" spans="1:5" s="11" customFormat="1" ht="24" customHeight="1">
      <c r="A4639" s="381">
        <v>97479</v>
      </c>
      <c r="B4639" s="382" t="s">
        <v>6478</v>
      </c>
      <c r="C4639" s="383" t="s">
        <v>297</v>
      </c>
      <c r="D4639" s="384">
        <v>55.15</v>
      </c>
      <c r="E4639" s="383" t="s">
        <v>413</v>
      </c>
    </row>
    <row r="4640" spans="1:5" s="11" customFormat="1" ht="24" customHeight="1">
      <c r="A4640" s="381">
        <v>97480</v>
      </c>
      <c r="B4640" s="382" t="s">
        <v>6479</v>
      </c>
      <c r="C4640" s="383" t="s">
        <v>297</v>
      </c>
      <c r="D4640" s="384">
        <v>55.15</v>
      </c>
      <c r="E4640" s="383" t="s">
        <v>413</v>
      </c>
    </row>
    <row r="4641" spans="1:5" s="11" customFormat="1" ht="24" customHeight="1">
      <c r="A4641" s="381">
        <v>97481</v>
      </c>
      <c r="B4641" s="382" t="s">
        <v>6480</v>
      </c>
      <c r="C4641" s="383" t="s">
        <v>297</v>
      </c>
      <c r="D4641" s="384">
        <v>81.27</v>
      </c>
      <c r="E4641" s="383" t="s">
        <v>413</v>
      </c>
    </row>
    <row r="4642" spans="1:5" s="11" customFormat="1" ht="24" customHeight="1">
      <c r="A4642" s="381">
        <v>97482</v>
      </c>
      <c r="B4642" s="382" t="s">
        <v>6481</v>
      </c>
      <c r="C4642" s="383" t="s">
        <v>297</v>
      </c>
      <c r="D4642" s="384">
        <v>81.27</v>
      </c>
      <c r="E4642" s="383" t="s">
        <v>413</v>
      </c>
    </row>
    <row r="4643" spans="1:5" s="11" customFormat="1" ht="24" customHeight="1">
      <c r="A4643" s="381">
        <v>97483</v>
      </c>
      <c r="B4643" s="382" t="s">
        <v>6482</v>
      </c>
      <c r="C4643" s="383" t="s">
        <v>297</v>
      </c>
      <c r="D4643" s="384">
        <v>115.36</v>
      </c>
      <c r="E4643" s="383" t="s">
        <v>413</v>
      </c>
    </row>
    <row r="4644" spans="1:5" s="11" customFormat="1" ht="24" customHeight="1">
      <c r="A4644" s="381">
        <v>97484</v>
      </c>
      <c r="B4644" s="382" t="s">
        <v>6483</v>
      </c>
      <c r="C4644" s="383" t="s">
        <v>297</v>
      </c>
      <c r="D4644" s="384">
        <v>115.36</v>
      </c>
      <c r="E4644" s="383" t="s">
        <v>413</v>
      </c>
    </row>
    <row r="4645" spans="1:5" s="11" customFormat="1" ht="24" customHeight="1">
      <c r="A4645" s="381">
        <v>97485</v>
      </c>
      <c r="B4645" s="382" t="s">
        <v>6484</v>
      </c>
      <c r="C4645" s="383" t="s">
        <v>297</v>
      </c>
      <c r="D4645" s="384">
        <v>160.72</v>
      </c>
      <c r="E4645" s="383" t="s">
        <v>413</v>
      </c>
    </row>
    <row r="4646" spans="1:5" s="11" customFormat="1" ht="24" customHeight="1">
      <c r="A4646" s="381">
        <v>97486</v>
      </c>
      <c r="B4646" s="382" t="s">
        <v>6485</v>
      </c>
      <c r="C4646" s="383" t="s">
        <v>297</v>
      </c>
      <c r="D4646" s="384">
        <v>173.33</v>
      </c>
      <c r="E4646" s="383" t="s">
        <v>413</v>
      </c>
    </row>
    <row r="4647" spans="1:5" s="11" customFormat="1" ht="24" customHeight="1">
      <c r="A4647" s="381">
        <v>97487</v>
      </c>
      <c r="B4647" s="382" t="s">
        <v>6486</v>
      </c>
      <c r="C4647" s="383" t="s">
        <v>297</v>
      </c>
      <c r="D4647" s="384">
        <v>304.44</v>
      </c>
      <c r="E4647" s="383" t="s">
        <v>413</v>
      </c>
    </row>
    <row r="4648" spans="1:5" s="11" customFormat="1" ht="24" customHeight="1">
      <c r="A4648" s="381">
        <v>97488</v>
      </c>
      <c r="B4648" s="382" t="s">
        <v>6487</v>
      </c>
      <c r="C4648" s="383" t="s">
        <v>297</v>
      </c>
      <c r="D4648" s="384">
        <v>324.61</v>
      </c>
      <c r="E4648" s="383" t="s">
        <v>413</v>
      </c>
    </row>
    <row r="4649" spans="1:5" s="11" customFormat="1" ht="24" customHeight="1">
      <c r="A4649" s="381">
        <v>97489</v>
      </c>
      <c r="B4649" s="382" t="s">
        <v>6488</v>
      </c>
      <c r="C4649" s="383" t="s">
        <v>297</v>
      </c>
      <c r="D4649" s="384">
        <v>745.59</v>
      </c>
      <c r="E4649" s="383" t="s">
        <v>413</v>
      </c>
    </row>
    <row r="4650" spans="1:5" s="11" customFormat="1" ht="24" customHeight="1">
      <c r="A4650" s="381">
        <v>97490</v>
      </c>
      <c r="B4650" s="382" t="s">
        <v>6489</v>
      </c>
      <c r="C4650" s="383" t="s">
        <v>297</v>
      </c>
      <c r="D4650" s="384">
        <v>655.13</v>
      </c>
      <c r="E4650" s="383" t="s">
        <v>413</v>
      </c>
    </row>
    <row r="4651" spans="1:5" s="11" customFormat="1" ht="24" customHeight="1">
      <c r="A4651" s="381">
        <v>97491</v>
      </c>
      <c r="B4651" s="382" t="s">
        <v>6490</v>
      </c>
      <c r="C4651" s="383" t="s">
        <v>297</v>
      </c>
      <c r="D4651" s="384">
        <v>86.92</v>
      </c>
      <c r="E4651" s="383" t="s">
        <v>413</v>
      </c>
    </row>
    <row r="4652" spans="1:5" s="11" customFormat="1" ht="24" customHeight="1">
      <c r="A4652" s="381">
        <v>97492</v>
      </c>
      <c r="B4652" s="382" t="s">
        <v>6491</v>
      </c>
      <c r="C4652" s="383" t="s">
        <v>297</v>
      </c>
      <c r="D4652" s="384">
        <v>129.44999999999999</v>
      </c>
      <c r="E4652" s="383" t="s">
        <v>413</v>
      </c>
    </row>
    <row r="4653" spans="1:5" s="11" customFormat="1" ht="24" customHeight="1">
      <c r="A4653" s="381">
        <v>97493</v>
      </c>
      <c r="B4653" s="382" t="s">
        <v>6492</v>
      </c>
      <c r="C4653" s="383" t="s">
        <v>297</v>
      </c>
      <c r="D4653" s="384">
        <v>167.47</v>
      </c>
      <c r="E4653" s="383" t="s">
        <v>413</v>
      </c>
    </row>
    <row r="4654" spans="1:5" s="11" customFormat="1" ht="24" customHeight="1">
      <c r="A4654" s="381">
        <v>97494</v>
      </c>
      <c r="B4654" s="382" t="s">
        <v>6493</v>
      </c>
      <c r="C4654" s="383" t="s">
        <v>297</v>
      </c>
      <c r="D4654" s="384">
        <v>264.88</v>
      </c>
      <c r="E4654" s="383" t="s">
        <v>413</v>
      </c>
    </row>
    <row r="4655" spans="1:5" s="11" customFormat="1" ht="24" customHeight="1">
      <c r="A4655" s="381">
        <v>97495</v>
      </c>
      <c r="B4655" s="382" t="s">
        <v>6494</v>
      </c>
      <c r="C4655" s="383" t="s">
        <v>297</v>
      </c>
      <c r="D4655" s="384">
        <v>496.41</v>
      </c>
      <c r="E4655" s="383" t="s">
        <v>413</v>
      </c>
    </row>
    <row r="4656" spans="1:5" s="11" customFormat="1" ht="24" customHeight="1">
      <c r="A4656" s="381">
        <v>97496</v>
      </c>
      <c r="B4656" s="382" t="s">
        <v>6495</v>
      </c>
      <c r="C4656" s="383" t="s">
        <v>297</v>
      </c>
      <c r="D4656" s="384">
        <v>794.57</v>
      </c>
      <c r="E4656" s="383" t="s">
        <v>413</v>
      </c>
    </row>
    <row r="4657" spans="1:5" s="11" customFormat="1" ht="24" customHeight="1">
      <c r="A4657" s="381">
        <v>97499</v>
      </c>
      <c r="B4657" s="382" t="s">
        <v>6496</v>
      </c>
      <c r="C4657" s="383" t="s">
        <v>297</v>
      </c>
      <c r="D4657" s="384">
        <v>32.04</v>
      </c>
      <c r="E4657" s="383" t="s">
        <v>413</v>
      </c>
    </row>
    <row r="4658" spans="1:5" s="11" customFormat="1" ht="36" customHeight="1">
      <c r="A4658" s="381">
        <v>97500</v>
      </c>
      <c r="B4658" s="382" t="s">
        <v>6497</v>
      </c>
      <c r="C4658" s="383" t="s">
        <v>297</v>
      </c>
      <c r="D4658" s="384">
        <v>25.57</v>
      </c>
      <c r="E4658" s="383" t="s">
        <v>413</v>
      </c>
    </row>
    <row r="4659" spans="1:5" s="11" customFormat="1" ht="24" customHeight="1">
      <c r="A4659" s="381">
        <v>97502</v>
      </c>
      <c r="B4659" s="382" t="s">
        <v>6498</v>
      </c>
      <c r="C4659" s="383" t="s">
        <v>297</v>
      </c>
      <c r="D4659" s="384">
        <v>46.27</v>
      </c>
      <c r="E4659" s="383" t="s">
        <v>413</v>
      </c>
    </row>
    <row r="4660" spans="1:5" s="11" customFormat="1" ht="36" customHeight="1">
      <c r="A4660" s="381">
        <v>97503</v>
      </c>
      <c r="B4660" s="382" t="s">
        <v>6499</v>
      </c>
      <c r="C4660" s="383" t="s">
        <v>297</v>
      </c>
      <c r="D4660" s="384">
        <v>57.35</v>
      </c>
      <c r="E4660" s="383" t="s">
        <v>413</v>
      </c>
    </row>
    <row r="4661" spans="1:5" s="11" customFormat="1" ht="24" customHeight="1">
      <c r="A4661" s="381">
        <v>97505</v>
      </c>
      <c r="B4661" s="382" t="s">
        <v>6500</v>
      </c>
      <c r="C4661" s="383" t="s">
        <v>297</v>
      </c>
      <c r="D4661" s="384">
        <v>58.38</v>
      </c>
      <c r="E4661" s="383" t="s">
        <v>413</v>
      </c>
    </row>
    <row r="4662" spans="1:5" s="11" customFormat="1" ht="36" customHeight="1">
      <c r="A4662" s="381">
        <v>97506</v>
      </c>
      <c r="B4662" s="382" t="s">
        <v>6501</v>
      </c>
      <c r="C4662" s="383" t="s">
        <v>297</v>
      </c>
      <c r="D4662" s="384">
        <v>72.349999999999994</v>
      </c>
      <c r="E4662" s="383" t="s">
        <v>413</v>
      </c>
    </row>
    <row r="4663" spans="1:5" s="11" customFormat="1" ht="24" customHeight="1">
      <c r="A4663" s="381">
        <v>97508</v>
      </c>
      <c r="B4663" s="382" t="s">
        <v>6502</v>
      </c>
      <c r="C4663" s="383" t="s">
        <v>297</v>
      </c>
      <c r="D4663" s="384">
        <v>88.46</v>
      </c>
      <c r="E4663" s="383" t="s">
        <v>413</v>
      </c>
    </row>
    <row r="4664" spans="1:5" s="11" customFormat="1" ht="36" customHeight="1">
      <c r="A4664" s="381">
        <v>97509</v>
      </c>
      <c r="B4664" s="382" t="s">
        <v>6503</v>
      </c>
      <c r="C4664" s="383" t="s">
        <v>297</v>
      </c>
      <c r="D4664" s="384">
        <v>110.54</v>
      </c>
      <c r="E4664" s="383" t="s">
        <v>413</v>
      </c>
    </row>
    <row r="4665" spans="1:5" s="11" customFormat="1" ht="24" customHeight="1">
      <c r="A4665" s="381">
        <v>97511</v>
      </c>
      <c r="B4665" s="382" t="s">
        <v>6504</v>
      </c>
      <c r="C4665" s="383" t="s">
        <v>297</v>
      </c>
      <c r="D4665" s="384">
        <v>170.06</v>
      </c>
      <c r="E4665" s="383" t="s">
        <v>413</v>
      </c>
    </row>
    <row r="4666" spans="1:5" s="11" customFormat="1" ht="36" customHeight="1">
      <c r="A4666" s="381">
        <v>97512</v>
      </c>
      <c r="B4666" s="382" t="s">
        <v>6505</v>
      </c>
      <c r="C4666" s="383" t="s">
        <v>297</v>
      </c>
      <c r="D4666" s="384">
        <v>214.71</v>
      </c>
      <c r="E4666" s="383" t="s">
        <v>413</v>
      </c>
    </row>
    <row r="4667" spans="1:5" s="11" customFormat="1" ht="24" customHeight="1">
      <c r="A4667" s="381">
        <v>97514</v>
      </c>
      <c r="B4667" s="382" t="s">
        <v>6506</v>
      </c>
      <c r="C4667" s="383" t="s">
        <v>297</v>
      </c>
      <c r="D4667" s="384">
        <v>228.06</v>
      </c>
      <c r="E4667" s="383" t="s">
        <v>413</v>
      </c>
    </row>
    <row r="4668" spans="1:5" s="11" customFormat="1" ht="36" customHeight="1">
      <c r="A4668" s="381">
        <v>97515</v>
      </c>
      <c r="B4668" s="382" t="s">
        <v>6507</v>
      </c>
      <c r="C4668" s="383" t="s">
        <v>297</v>
      </c>
      <c r="D4668" s="384">
        <v>288.20999999999998</v>
      </c>
      <c r="E4668" s="383" t="s">
        <v>413</v>
      </c>
    </row>
    <row r="4669" spans="1:5" s="11" customFormat="1" ht="24" customHeight="1">
      <c r="A4669" s="381">
        <v>97517</v>
      </c>
      <c r="B4669" s="382" t="s">
        <v>6508</v>
      </c>
      <c r="C4669" s="383" t="s">
        <v>297</v>
      </c>
      <c r="D4669" s="384">
        <v>52.49</v>
      </c>
      <c r="E4669" s="383" t="s">
        <v>413</v>
      </c>
    </row>
    <row r="4670" spans="1:5" s="11" customFormat="1" ht="24" customHeight="1">
      <c r="A4670" s="381">
        <v>97518</v>
      </c>
      <c r="B4670" s="382" t="s">
        <v>6509</v>
      </c>
      <c r="C4670" s="383" t="s">
        <v>297</v>
      </c>
      <c r="D4670" s="384">
        <v>52.49</v>
      </c>
      <c r="E4670" s="383" t="s">
        <v>413</v>
      </c>
    </row>
    <row r="4671" spans="1:5" s="11" customFormat="1" ht="24" customHeight="1">
      <c r="A4671" s="381">
        <v>97519</v>
      </c>
      <c r="B4671" s="382" t="s">
        <v>6510</v>
      </c>
      <c r="C4671" s="383" t="s">
        <v>297</v>
      </c>
      <c r="D4671" s="384">
        <v>76.59</v>
      </c>
      <c r="E4671" s="383" t="s">
        <v>413</v>
      </c>
    </row>
    <row r="4672" spans="1:5" s="11" customFormat="1" ht="24" customHeight="1">
      <c r="A4672" s="381">
        <v>97520</v>
      </c>
      <c r="B4672" s="382" t="s">
        <v>6511</v>
      </c>
      <c r="C4672" s="383" t="s">
        <v>297</v>
      </c>
      <c r="D4672" s="384">
        <v>76.59</v>
      </c>
      <c r="E4672" s="383" t="s">
        <v>413</v>
      </c>
    </row>
    <row r="4673" spans="1:5" s="11" customFormat="1" ht="24" customHeight="1">
      <c r="A4673" s="381">
        <v>97521</v>
      </c>
      <c r="B4673" s="382" t="s">
        <v>6512</v>
      </c>
      <c r="C4673" s="383" t="s">
        <v>297</v>
      </c>
      <c r="D4673" s="384">
        <v>108.38</v>
      </c>
      <c r="E4673" s="383" t="s">
        <v>413</v>
      </c>
    </row>
    <row r="4674" spans="1:5" s="11" customFormat="1" ht="24" customHeight="1">
      <c r="A4674" s="381">
        <v>97522</v>
      </c>
      <c r="B4674" s="382" t="s">
        <v>6513</v>
      </c>
      <c r="C4674" s="383" t="s">
        <v>297</v>
      </c>
      <c r="D4674" s="384">
        <v>108.38</v>
      </c>
      <c r="E4674" s="383" t="s">
        <v>413</v>
      </c>
    </row>
    <row r="4675" spans="1:5" s="11" customFormat="1" ht="24" customHeight="1">
      <c r="A4675" s="381">
        <v>97523</v>
      </c>
      <c r="B4675" s="382" t="s">
        <v>6514</v>
      </c>
      <c r="C4675" s="383" t="s">
        <v>297</v>
      </c>
      <c r="D4675" s="384">
        <v>150.87</v>
      </c>
      <c r="E4675" s="383" t="s">
        <v>413</v>
      </c>
    </row>
    <row r="4676" spans="1:5" s="11" customFormat="1" ht="24" customHeight="1">
      <c r="A4676" s="381">
        <v>97524</v>
      </c>
      <c r="B4676" s="382" t="s">
        <v>6515</v>
      </c>
      <c r="C4676" s="383" t="s">
        <v>297</v>
      </c>
      <c r="D4676" s="384">
        <v>163.47999999999999</v>
      </c>
      <c r="E4676" s="383" t="s">
        <v>413</v>
      </c>
    </row>
    <row r="4677" spans="1:5" s="11" customFormat="1" ht="24" customHeight="1">
      <c r="A4677" s="381">
        <v>97525</v>
      </c>
      <c r="B4677" s="382" t="s">
        <v>6516</v>
      </c>
      <c r="C4677" s="383" t="s">
        <v>297</v>
      </c>
      <c r="D4677" s="384">
        <v>290.20999999999998</v>
      </c>
      <c r="E4677" s="383" t="s">
        <v>413</v>
      </c>
    </row>
    <row r="4678" spans="1:5" s="11" customFormat="1" ht="24" customHeight="1">
      <c r="A4678" s="381">
        <v>97526</v>
      </c>
      <c r="B4678" s="382" t="s">
        <v>6517</v>
      </c>
      <c r="C4678" s="383" t="s">
        <v>297</v>
      </c>
      <c r="D4678" s="384">
        <v>310.38</v>
      </c>
      <c r="E4678" s="383" t="s">
        <v>413</v>
      </c>
    </row>
    <row r="4679" spans="1:5" s="11" customFormat="1" ht="24" customHeight="1">
      <c r="A4679" s="381">
        <v>97527</v>
      </c>
      <c r="B4679" s="382" t="s">
        <v>6518</v>
      </c>
      <c r="C4679" s="383" t="s">
        <v>297</v>
      </c>
      <c r="D4679" s="384">
        <v>727.05</v>
      </c>
      <c r="E4679" s="383" t="s">
        <v>413</v>
      </c>
    </row>
    <row r="4680" spans="1:5" s="11" customFormat="1" ht="24" customHeight="1">
      <c r="A4680" s="381">
        <v>97528</v>
      </c>
      <c r="B4680" s="382" t="s">
        <v>6519</v>
      </c>
      <c r="C4680" s="383" t="s">
        <v>297</v>
      </c>
      <c r="D4680" s="384">
        <v>636.59</v>
      </c>
      <c r="E4680" s="383" t="s">
        <v>413</v>
      </c>
    </row>
    <row r="4681" spans="1:5" s="11" customFormat="1" ht="24" customHeight="1">
      <c r="A4681" s="381">
        <v>97529</v>
      </c>
      <c r="B4681" s="382" t="s">
        <v>6520</v>
      </c>
      <c r="C4681" s="383" t="s">
        <v>297</v>
      </c>
      <c r="D4681" s="384">
        <v>83.44</v>
      </c>
      <c r="E4681" s="383" t="s">
        <v>413</v>
      </c>
    </row>
    <row r="4682" spans="1:5" s="11" customFormat="1" ht="24" customHeight="1">
      <c r="A4682" s="381">
        <v>97530</v>
      </c>
      <c r="B4682" s="382" t="s">
        <v>6521</v>
      </c>
      <c r="C4682" s="383" t="s">
        <v>297</v>
      </c>
      <c r="D4682" s="384">
        <v>123.2</v>
      </c>
      <c r="E4682" s="383" t="s">
        <v>413</v>
      </c>
    </row>
    <row r="4683" spans="1:5" s="11" customFormat="1" ht="24" customHeight="1">
      <c r="A4683" s="381">
        <v>97531</v>
      </c>
      <c r="B4683" s="382" t="s">
        <v>6522</v>
      </c>
      <c r="C4683" s="383" t="s">
        <v>297</v>
      </c>
      <c r="D4683" s="384">
        <v>158.15</v>
      </c>
      <c r="E4683" s="383" t="s">
        <v>413</v>
      </c>
    </row>
    <row r="4684" spans="1:5" s="11" customFormat="1" ht="24" customHeight="1">
      <c r="A4684" s="381">
        <v>97532</v>
      </c>
      <c r="B4684" s="382" t="s">
        <v>6523</v>
      </c>
      <c r="C4684" s="383" t="s">
        <v>297</v>
      </c>
      <c r="D4684" s="384">
        <v>251.75</v>
      </c>
      <c r="E4684" s="383" t="s">
        <v>413</v>
      </c>
    </row>
    <row r="4685" spans="1:5" s="11" customFormat="1" ht="24" customHeight="1">
      <c r="A4685" s="381">
        <v>97533</v>
      </c>
      <c r="B4685" s="382" t="s">
        <v>6524</v>
      </c>
      <c r="C4685" s="383" t="s">
        <v>297</v>
      </c>
      <c r="D4685" s="384">
        <v>480.26</v>
      </c>
      <c r="E4685" s="383" t="s">
        <v>413</v>
      </c>
    </row>
    <row r="4686" spans="1:5" s="11" customFormat="1" ht="24" customHeight="1">
      <c r="A4686" s="381">
        <v>97534</v>
      </c>
      <c r="B4686" s="382" t="s">
        <v>6525</v>
      </c>
      <c r="C4686" s="383" t="s">
        <v>297</v>
      </c>
      <c r="D4686" s="384">
        <v>769.83</v>
      </c>
      <c r="E4686" s="383" t="s">
        <v>413</v>
      </c>
    </row>
    <row r="4687" spans="1:5" s="11" customFormat="1" ht="24" customHeight="1">
      <c r="A4687" s="381">
        <v>97537</v>
      </c>
      <c r="B4687" s="382" t="s">
        <v>6526</v>
      </c>
      <c r="C4687" s="383" t="s">
        <v>297</v>
      </c>
      <c r="D4687" s="384">
        <v>23.1</v>
      </c>
      <c r="E4687" s="383" t="s">
        <v>413</v>
      </c>
    </row>
    <row r="4688" spans="1:5" s="11" customFormat="1" ht="24" customHeight="1">
      <c r="A4688" s="381">
        <v>97540</v>
      </c>
      <c r="B4688" s="382" t="s">
        <v>6527</v>
      </c>
      <c r="C4688" s="383" t="s">
        <v>297</v>
      </c>
      <c r="D4688" s="384">
        <v>29.53</v>
      </c>
      <c r="E4688" s="383" t="s">
        <v>413</v>
      </c>
    </row>
    <row r="4689" spans="1:5" s="11" customFormat="1" ht="36" customHeight="1">
      <c r="A4689" s="381">
        <v>97541</v>
      </c>
      <c r="B4689" s="382" t="s">
        <v>6528</v>
      </c>
      <c r="C4689" s="383" t="s">
        <v>297</v>
      </c>
      <c r="D4689" s="384">
        <v>24.16</v>
      </c>
      <c r="E4689" s="383" t="s">
        <v>413</v>
      </c>
    </row>
    <row r="4690" spans="1:5" s="11" customFormat="1" ht="24" customHeight="1">
      <c r="A4690" s="381">
        <v>97543</v>
      </c>
      <c r="B4690" s="382" t="s">
        <v>6529</v>
      </c>
      <c r="C4690" s="383" t="s">
        <v>297</v>
      </c>
      <c r="D4690" s="384">
        <v>45.84</v>
      </c>
      <c r="E4690" s="383" t="s">
        <v>413</v>
      </c>
    </row>
    <row r="4691" spans="1:5" s="11" customFormat="1" ht="36" customHeight="1">
      <c r="A4691" s="381">
        <v>97544</v>
      </c>
      <c r="B4691" s="382" t="s">
        <v>6530</v>
      </c>
      <c r="C4691" s="383" t="s">
        <v>297</v>
      </c>
      <c r="D4691" s="384">
        <v>39.369999999999997</v>
      </c>
      <c r="E4691" s="383" t="s">
        <v>413</v>
      </c>
    </row>
    <row r="4692" spans="1:5" s="11" customFormat="1" ht="24" customHeight="1">
      <c r="A4692" s="381">
        <v>97546</v>
      </c>
      <c r="B4692" s="382" t="s">
        <v>6531</v>
      </c>
      <c r="C4692" s="383" t="s">
        <v>297</v>
      </c>
      <c r="D4692" s="384">
        <v>31.88</v>
      </c>
      <c r="E4692" s="383" t="s">
        <v>413</v>
      </c>
    </row>
    <row r="4693" spans="1:5" s="11" customFormat="1" ht="24" customHeight="1">
      <c r="A4693" s="381">
        <v>97547</v>
      </c>
      <c r="B4693" s="382" t="s">
        <v>6532</v>
      </c>
      <c r="C4693" s="383" t="s">
        <v>297</v>
      </c>
      <c r="D4693" s="384">
        <v>31.88</v>
      </c>
      <c r="E4693" s="383" t="s">
        <v>413</v>
      </c>
    </row>
    <row r="4694" spans="1:5" s="11" customFormat="1" ht="24" customHeight="1">
      <c r="A4694" s="381">
        <v>97548</v>
      </c>
      <c r="B4694" s="382" t="s">
        <v>6533</v>
      </c>
      <c r="C4694" s="383" t="s">
        <v>297</v>
      </c>
      <c r="D4694" s="384">
        <v>45.89</v>
      </c>
      <c r="E4694" s="383" t="s">
        <v>413</v>
      </c>
    </row>
    <row r="4695" spans="1:5" s="11" customFormat="1" ht="24" customHeight="1">
      <c r="A4695" s="381">
        <v>97549</v>
      </c>
      <c r="B4695" s="382" t="s">
        <v>6534</v>
      </c>
      <c r="C4695" s="383" t="s">
        <v>297</v>
      </c>
      <c r="D4695" s="384">
        <v>45.89</v>
      </c>
      <c r="E4695" s="383" t="s">
        <v>413</v>
      </c>
    </row>
    <row r="4696" spans="1:5" s="11" customFormat="1" ht="24" customHeight="1">
      <c r="A4696" s="381">
        <v>97550</v>
      </c>
      <c r="B4696" s="382" t="s">
        <v>6535</v>
      </c>
      <c r="C4696" s="383" t="s">
        <v>297</v>
      </c>
      <c r="D4696" s="384">
        <v>73.23</v>
      </c>
      <c r="E4696" s="383" t="s">
        <v>413</v>
      </c>
    </row>
    <row r="4697" spans="1:5" s="11" customFormat="1" ht="24" customHeight="1">
      <c r="A4697" s="381">
        <v>97551</v>
      </c>
      <c r="B4697" s="382" t="s">
        <v>6536</v>
      </c>
      <c r="C4697" s="383" t="s">
        <v>297</v>
      </c>
      <c r="D4697" s="384">
        <v>73.23</v>
      </c>
      <c r="E4697" s="383" t="s">
        <v>413</v>
      </c>
    </row>
    <row r="4698" spans="1:5" s="11" customFormat="1" ht="24" customHeight="1">
      <c r="A4698" s="381">
        <v>97552</v>
      </c>
      <c r="B4698" s="382" t="s">
        <v>6537</v>
      </c>
      <c r="C4698" s="383" t="s">
        <v>297</v>
      </c>
      <c r="D4698" s="384">
        <v>47.21</v>
      </c>
      <c r="E4698" s="383" t="s">
        <v>413</v>
      </c>
    </row>
    <row r="4699" spans="1:5" s="11" customFormat="1" ht="24" customHeight="1">
      <c r="A4699" s="381">
        <v>97553</v>
      </c>
      <c r="B4699" s="382" t="s">
        <v>6538</v>
      </c>
      <c r="C4699" s="383" t="s">
        <v>297</v>
      </c>
      <c r="D4699" s="384">
        <v>65.86</v>
      </c>
      <c r="E4699" s="383" t="s">
        <v>413</v>
      </c>
    </row>
    <row r="4700" spans="1:5" s="11" customFormat="1" ht="24" customHeight="1">
      <c r="A4700" s="381">
        <v>97554</v>
      </c>
      <c r="B4700" s="382" t="s">
        <v>6539</v>
      </c>
      <c r="C4700" s="383" t="s">
        <v>297</v>
      </c>
      <c r="D4700" s="384">
        <v>111.1</v>
      </c>
      <c r="E4700" s="383" t="s">
        <v>413</v>
      </c>
    </row>
    <row r="4701" spans="1:5" s="11" customFormat="1" ht="36" customHeight="1">
      <c r="A4701" s="381">
        <v>98602</v>
      </c>
      <c r="B4701" s="382" t="s">
        <v>6540</v>
      </c>
      <c r="C4701" s="383" t="s">
        <v>297</v>
      </c>
      <c r="D4701" s="384">
        <v>18.03</v>
      </c>
      <c r="E4701" s="383" t="s">
        <v>413</v>
      </c>
    </row>
    <row r="4702" spans="1:5" s="11" customFormat="1" ht="36" customHeight="1">
      <c r="A4702" s="381">
        <v>103805</v>
      </c>
      <c r="B4702" s="382" t="s">
        <v>6541</v>
      </c>
      <c r="C4702" s="383" t="s">
        <v>297</v>
      </c>
      <c r="D4702" s="384">
        <v>14.46</v>
      </c>
      <c r="E4702" s="383" t="s">
        <v>413</v>
      </c>
    </row>
    <row r="4703" spans="1:5" s="11" customFormat="1" ht="36" customHeight="1">
      <c r="A4703" s="381">
        <v>103806</v>
      </c>
      <c r="B4703" s="382" t="s">
        <v>6542</v>
      </c>
      <c r="C4703" s="383" t="s">
        <v>297</v>
      </c>
      <c r="D4703" s="384">
        <v>14.43</v>
      </c>
      <c r="E4703" s="383" t="s">
        <v>413</v>
      </c>
    </row>
    <row r="4704" spans="1:5" s="11" customFormat="1" ht="36" customHeight="1">
      <c r="A4704" s="381">
        <v>103807</v>
      </c>
      <c r="B4704" s="382" t="s">
        <v>6543</v>
      </c>
      <c r="C4704" s="383" t="s">
        <v>297</v>
      </c>
      <c r="D4704" s="384">
        <v>20.420000000000002</v>
      </c>
      <c r="E4704" s="383" t="s">
        <v>413</v>
      </c>
    </row>
    <row r="4705" spans="1:5" s="11" customFormat="1" ht="36" customHeight="1">
      <c r="A4705" s="381">
        <v>103808</v>
      </c>
      <c r="B4705" s="382" t="s">
        <v>6544</v>
      </c>
      <c r="C4705" s="383" t="s">
        <v>297</v>
      </c>
      <c r="D4705" s="384">
        <v>27.83</v>
      </c>
      <c r="E4705" s="383" t="s">
        <v>413</v>
      </c>
    </row>
    <row r="4706" spans="1:5" s="11" customFormat="1" ht="36" customHeight="1">
      <c r="A4706" s="381">
        <v>103809</v>
      </c>
      <c r="B4706" s="382" t="s">
        <v>6545</v>
      </c>
      <c r="C4706" s="383" t="s">
        <v>297</v>
      </c>
      <c r="D4706" s="384">
        <v>27.52</v>
      </c>
      <c r="E4706" s="383" t="s">
        <v>413</v>
      </c>
    </row>
    <row r="4707" spans="1:5" s="11" customFormat="1" ht="36" customHeight="1">
      <c r="A4707" s="381">
        <v>103810</v>
      </c>
      <c r="B4707" s="382" t="s">
        <v>6546</v>
      </c>
      <c r="C4707" s="383" t="s">
        <v>297</v>
      </c>
      <c r="D4707" s="384">
        <v>31.44</v>
      </c>
      <c r="E4707" s="383" t="s">
        <v>413</v>
      </c>
    </row>
    <row r="4708" spans="1:5" s="11" customFormat="1" ht="36" customHeight="1">
      <c r="A4708" s="381">
        <v>103811</v>
      </c>
      <c r="B4708" s="382" t="s">
        <v>6547</v>
      </c>
      <c r="C4708" s="383" t="s">
        <v>297</v>
      </c>
      <c r="D4708" s="384">
        <v>34.81</v>
      </c>
      <c r="E4708" s="383" t="s">
        <v>413</v>
      </c>
    </row>
    <row r="4709" spans="1:5" s="11" customFormat="1" ht="36" customHeight="1">
      <c r="A4709" s="381">
        <v>103812</v>
      </c>
      <c r="B4709" s="382" t="s">
        <v>6548</v>
      </c>
      <c r="C4709" s="383" t="s">
        <v>297</v>
      </c>
      <c r="D4709" s="384">
        <v>42.23</v>
      </c>
      <c r="E4709" s="383" t="s">
        <v>413</v>
      </c>
    </row>
    <row r="4710" spans="1:5" s="11" customFormat="1" ht="36" customHeight="1">
      <c r="A4710" s="381">
        <v>103813</v>
      </c>
      <c r="B4710" s="382" t="s">
        <v>6549</v>
      </c>
      <c r="C4710" s="383" t="s">
        <v>297</v>
      </c>
      <c r="D4710" s="384">
        <v>40.33</v>
      </c>
      <c r="E4710" s="383" t="s">
        <v>413</v>
      </c>
    </row>
    <row r="4711" spans="1:5" s="11" customFormat="1" ht="24" customHeight="1">
      <c r="A4711" s="381">
        <v>103814</v>
      </c>
      <c r="B4711" s="382" t="s">
        <v>6550</v>
      </c>
      <c r="C4711" s="383" t="s">
        <v>297</v>
      </c>
      <c r="D4711" s="384">
        <v>9.3800000000000008</v>
      </c>
      <c r="E4711" s="383" t="s">
        <v>413</v>
      </c>
    </row>
    <row r="4712" spans="1:5" s="11" customFormat="1" ht="24" customHeight="1">
      <c r="A4712" s="381">
        <v>103815</v>
      </c>
      <c r="B4712" s="382" t="s">
        <v>6551</v>
      </c>
      <c r="C4712" s="383" t="s">
        <v>297</v>
      </c>
      <c r="D4712" s="384">
        <v>9.42</v>
      </c>
      <c r="E4712" s="383" t="s">
        <v>413</v>
      </c>
    </row>
    <row r="4713" spans="1:5" s="11" customFormat="1" ht="36" customHeight="1">
      <c r="A4713" s="381">
        <v>103816</v>
      </c>
      <c r="B4713" s="382" t="s">
        <v>6552</v>
      </c>
      <c r="C4713" s="383" t="s">
        <v>297</v>
      </c>
      <c r="D4713" s="384">
        <v>25.85</v>
      </c>
      <c r="E4713" s="383" t="s">
        <v>413</v>
      </c>
    </row>
    <row r="4714" spans="1:5" s="11" customFormat="1" ht="24" customHeight="1">
      <c r="A4714" s="381">
        <v>103817</v>
      </c>
      <c r="B4714" s="382" t="s">
        <v>6553</v>
      </c>
      <c r="C4714" s="383" t="s">
        <v>297</v>
      </c>
      <c r="D4714" s="384">
        <v>482.8</v>
      </c>
      <c r="E4714" s="383" t="s">
        <v>413</v>
      </c>
    </row>
    <row r="4715" spans="1:5" s="11" customFormat="1" ht="36" customHeight="1">
      <c r="A4715" s="381">
        <v>103818</v>
      </c>
      <c r="B4715" s="382" t="s">
        <v>6554</v>
      </c>
      <c r="C4715" s="383" t="s">
        <v>297</v>
      </c>
      <c r="D4715" s="384">
        <v>19.21</v>
      </c>
      <c r="E4715" s="383" t="s">
        <v>413</v>
      </c>
    </row>
    <row r="4716" spans="1:5" s="11" customFormat="1" ht="24" customHeight="1">
      <c r="A4716" s="381">
        <v>103819</v>
      </c>
      <c r="B4716" s="382" t="s">
        <v>6555</v>
      </c>
      <c r="C4716" s="383" t="s">
        <v>297</v>
      </c>
      <c r="D4716" s="384">
        <v>16.739999999999998</v>
      </c>
      <c r="E4716" s="383" t="s">
        <v>413</v>
      </c>
    </row>
    <row r="4717" spans="1:5" s="11" customFormat="1" ht="24" customHeight="1">
      <c r="A4717" s="381">
        <v>103820</v>
      </c>
      <c r="B4717" s="382" t="s">
        <v>6556</v>
      </c>
      <c r="C4717" s="383" t="s">
        <v>297</v>
      </c>
      <c r="D4717" s="384">
        <v>18.149999999999999</v>
      </c>
      <c r="E4717" s="383" t="s">
        <v>413</v>
      </c>
    </row>
    <row r="4718" spans="1:5" s="11" customFormat="1" ht="24" customHeight="1">
      <c r="A4718" s="381">
        <v>103821</v>
      </c>
      <c r="B4718" s="382" t="s">
        <v>6557</v>
      </c>
      <c r="C4718" s="383" t="s">
        <v>297</v>
      </c>
      <c r="D4718" s="384">
        <v>563.53</v>
      </c>
      <c r="E4718" s="383" t="s">
        <v>413</v>
      </c>
    </row>
    <row r="4719" spans="1:5" s="11" customFormat="1" ht="36" customHeight="1">
      <c r="A4719" s="381">
        <v>103822</v>
      </c>
      <c r="B4719" s="382" t="s">
        <v>6558</v>
      </c>
      <c r="C4719" s="383" t="s">
        <v>297</v>
      </c>
      <c r="D4719" s="384">
        <v>54.27</v>
      </c>
      <c r="E4719" s="383" t="s">
        <v>413</v>
      </c>
    </row>
    <row r="4720" spans="1:5" s="11" customFormat="1" ht="36" customHeight="1">
      <c r="A4720" s="381">
        <v>103823</v>
      </c>
      <c r="B4720" s="382" t="s">
        <v>6559</v>
      </c>
      <c r="C4720" s="383" t="s">
        <v>297</v>
      </c>
      <c r="D4720" s="384">
        <v>14.93</v>
      </c>
      <c r="E4720" s="383" t="s">
        <v>413</v>
      </c>
    </row>
    <row r="4721" spans="1:5" s="11" customFormat="1" ht="36" customHeight="1">
      <c r="A4721" s="381">
        <v>103824</v>
      </c>
      <c r="B4721" s="382" t="s">
        <v>6560</v>
      </c>
      <c r="C4721" s="383" t="s">
        <v>297</v>
      </c>
      <c r="D4721" s="384">
        <v>21.69</v>
      </c>
      <c r="E4721" s="383" t="s">
        <v>413</v>
      </c>
    </row>
    <row r="4722" spans="1:5" s="11" customFormat="1" ht="36" customHeight="1">
      <c r="A4722" s="381">
        <v>103825</v>
      </c>
      <c r="B4722" s="382" t="s">
        <v>6561</v>
      </c>
      <c r="C4722" s="383" t="s">
        <v>297</v>
      </c>
      <c r="D4722" s="384">
        <v>25.96</v>
      </c>
      <c r="E4722" s="383" t="s">
        <v>413</v>
      </c>
    </row>
    <row r="4723" spans="1:5" s="11" customFormat="1" ht="24" customHeight="1">
      <c r="A4723" s="381">
        <v>103826</v>
      </c>
      <c r="B4723" s="382" t="s">
        <v>6562</v>
      </c>
      <c r="C4723" s="383" t="s">
        <v>297</v>
      </c>
      <c r="D4723" s="384">
        <v>26</v>
      </c>
      <c r="E4723" s="383" t="s">
        <v>413</v>
      </c>
    </row>
    <row r="4724" spans="1:5" s="11" customFormat="1" ht="24" customHeight="1">
      <c r="A4724" s="381">
        <v>103827</v>
      </c>
      <c r="B4724" s="382" t="s">
        <v>6563</v>
      </c>
      <c r="C4724" s="383" t="s">
        <v>297</v>
      </c>
      <c r="D4724" s="384">
        <v>26</v>
      </c>
      <c r="E4724" s="383" t="s">
        <v>413</v>
      </c>
    </row>
    <row r="4725" spans="1:5" s="11" customFormat="1" ht="36" customHeight="1">
      <c r="A4725" s="381">
        <v>103828</v>
      </c>
      <c r="B4725" s="382" t="s">
        <v>6564</v>
      </c>
      <c r="C4725" s="383" t="s">
        <v>297</v>
      </c>
      <c r="D4725" s="384">
        <v>92.41</v>
      </c>
      <c r="E4725" s="383" t="s">
        <v>413</v>
      </c>
    </row>
    <row r="4726" spans="1:5" s="11" customFormat="1" ht="24" customHeight="1">
      <c r="A4726" s="381">
        <v>103829</v>
      </c>
      <c r="B4726" s="382" t="s">
        <v>6565</v>
      </c>
      <c r="C4726" s="383" t="s">
        <v>297</v>
      </c>
      <c r="D4726" s="384">
        <v>621.22</v>
      </c>
      <c r="E4726" s="383" t="s">
        <v>413</v>
      </c>
    </row>
    <row r="4727" spans="1:5" s="11" customFormat="1" ht="36" customHeight="1">
      <c r="A4727" s="381">
        <v>103830</v>
      </c>
      <c r="B4727" s="382" t="s">
        <v>6566</v>
      </c>
      <c r="C4727" s="383" t="s">
        <v>297</v>
      </c>
      <c r="D4727" s="384">
        <v>34.64</v>
      </c>
      <c r="E4727" s="383" t="s">
        <v>413</v>
      </c>
    </row>
    <row r="4728" spans="1:5" s="11" customFormat="1" ht="36" customHeight="1">
      <c r="A4728" s="381">
        <v>103831</v>
      </c>
      <c r="B4728" s="382" t="s">
        <v>6567</v>
      </c>
      <c r="C4728" s="383" t="s">
        <v>297</v>
      </c>
      <c r="D4728" s="384">
        <v>22.28</v>
      </c>
      <c r="E4728" s="383" t="s">
        <v>413</v>
      </c>
    </row>
    <row r="4729" spans="1:5" s="11" customFormat="1" ht="24" customHeight="1">
      <c r="A4729" s="381">
        <v>103832</v>
      </c>
      <c r="B4729" s="382" t="s">
        <v>6568</v>
      </c>
      <c r="C4729" s="383" t="s">
        <v>297</v>
      </c>
      <c r="D4729" s="384">
        <v>19.63</v>
      </c>
      <c r="E4729" s="383" t="s">
        <v>413</v>
      </c>
    </row>
    <row r="4730" spans="1:5" s="11" customFormat="1" ht="24" customHeight="1">
      <c r="A4730" s="381">
        <v>103833</v>
      </c>
      <c r="B4730" s="382" t="s">
        <v>6569</v>
      </c>
      <c r="C4730" s="383" t="s">
        <v>297</v>
      </c>
      <c r="D4730" s="384">
        <v>36.78</v>
      </c>
      <c r="E4730" s="383" t="s">
        <v>413</v>
      </c>
    </row>
    <row r="4731" spans="1:5" s="11" customFormat="1" ht="24" customHeight="1">
      <c r="A4731" s="381">
        <v>103834</v>
      </c>
      <c r="B4731" s="382" t="s">
        <v>6570</v>
      </c>
      <c r="C4731" s="383" t="s">
        <v>297</v>
      </c>
      <c r="D4731" s="384">
        <v>54.5</v>
      </c>
      <c r="E4731" s="383" t="s">
        <v>413</v>
      </c>
    </row>
    <row r="4732" spans="1:5" s="11" customFormat="1" ht="24" customHeight="1">
      <c r="A4732" s="381">
        <v>103838</v>
      </c>
      <c r="B4732" s="382" t="s">
        <v>6571</v>
      </c>
      <c r="C4732" s="383" t="s">
        <v>297</v>
      </c>
      <c r="D4732" s="384">
        <v>13.99</v>
      </c>
      <c r="E4732" s="383" t="s">
        <v>413</v>
      </c>
    </row>
    <row r="4733" spans="1:5" s="11" customFormat="1" ht="36" customHeight="1">
      <c r="A4733" s="381">
        <v>103839</v>
      </c>
      <c r="B4733" s="382" t="s">
        <v>6572</v>
      </c>
      <c r="C4733" s="383" t="s">
        <v>297</v>
      </c>
      <c r="D4733" s="384">
        <v>13.96</v>
      </c>
      <c r="E4733" s="383" t="s">
        <v>413</v>
      </c>
    </row>
    <row r="4734" spans="1:5" s="11" customFormat="1" ht="36" customHeight="1">
      <c r="A4734" s="381">
        <v>103840</v>
      </c>
      <c r="B4734" s="382" t="s">
        <v>6543</v>
      </c>
      <c r="C4734" s="383" t="s">
        <v>297</v>
      </c>
      <c r="D4734" s="384">
        <v>20.190000000000001</v>
      </c>
      <c r="E4734" s="383" t="s">
        <v>413</v>
      </c>
    </row>
    <row r="4735" spans="1:5" s="11" customFormat="1" ht="24" customHeight="1">
      <c r="A4735" s="381">
        <v>103841</v>
      </c>
      <c r="B4735" s="382" t="s">
        <v>6573</v>
      </c>
      <c r="C4735" s="383" t="s">
        <v>297</v>
      </c>
      <c r="D4735" s="384">
        <v>24.11</v>
      </c>
      <c r="E4735" s="383" t="s">
        <v>413</v>
      </c>
    </row>
    <row r="4736" spans="1:5" s="11" customFormat="1" ht="36" customHeight="1">
      <c r="A4736" s="381">
        <v>103842</v>
      </c>
      <c r="B4736" s="382" t="s">
        <v>6574</v>
      </c>
      <c r="C4736" s="383" t="s">
        <v>297</v>
      </c>
      <c r="D4736" s="384">
        <v>23.8</v>
      </c>
      <c r="E4736" s="383" t="s">
        <v>413</v>
      </c>
    </row>
    <row r="4737" spans="1:5" s="11" customFormat="1" ht="36" customHeight="1">
      <c r="A4737" s="381">
        <v>103843</v>
      </c>
      <c r="B4737" s="382" t="s">
        <v>6546</v>
      </c>
      <c r="C4737" s="383" t="s">
        <v>297</v>
      </c>
      <c r="D4737" s="384">
        <v>29.58</v>
      </c>
      <c r="E4737" s="383" t="s">
        <v>413</v>
      </c>
    </row>
    <row r="4738" spans="1:5" s="11" customFormat="1" ht="36" customHeight="1">
      <c r="A4738" s="381">
        <v>103844</v>
      </c>
      <c r="B4738" s="382" t="s">
        <v>6547</v>
      </c>
      <c r="C4738" s="383" t="s">
        <v>297</v>
      </c>
      <c r="D4738" s="384">
        <v>32.950000000000003</v>
      </c>
      <c r="E4738" s="383" t="s">
        <v>413</v>
      </c>
    </row>
    <row r="4739" spans="1:5" s="11" customFormat="1" ht="24" customHeight="1">
      <c r="A4739" s="381">
        <v>103845</v>
      </c>
      <c r="B4739" s="382" t="s">
        <v>6575</v>
      </c>
      <c r="C4739" s="383" t="s">
        <v>297</v>
      </c>
      <c r="D4739" s="384">
        <v>35.76</v>
      </c>
      <c r="E4739" s="383" t="s">
        <v>413</v>
      </c>
    </row>
    <row r="4740" spans="1:5" s="11" customFormat="1" ht="36" customHeight="1">
      <c r="A4740" s="381">
        <v>103846</v>
      </c>
      <c r="B4740" s="382" t="s">
        <v>6576</v>
      </c>
      <c r="C4740" s="383" t="s">
        <v>297</v>
      </c>
      <c r="D4740" s="384">
        <v>33.86</v>
      </c>
      <c r="E4740" s="383" t="s">
        <v>413</v>
      </c>
    </row>
    <row r="4741" spans="1:5" s="11" customFormat="1" ht="24" customHeight="1">
      <c r="A4741" s="381">
        <v>103847</v>
      </c>
      <c r="B4741" s="382" t="s">
        <v>6577</v>
      </c>
      <c r="C4741" s="383" t="s">
        <v>297</v>
      </c>
      <c r="D4741" s="384">
        <v>9.06</v>
      </c>
      <c r="E4741" s="383" t="s">
        <v>413</v>
      </c>
    </row>
    <row r="4742" spans="1:5" s="11" customFormat="1" ht="24" customHeight="1">
      <c r="A4742" s="381">
        <v>103848</v>
      </c>
      <c r="B4742" s="382" t="s">
        <v>6578</v>
      </c>
      <c r="C4742" s="383" t="s">
        <v>297</v>
      </c>
      <c r="D4742" s="384">
        <v>9.1</v>
      </c>
      <c r="E4742" s="383" t="s">
        <v>413</v>
      </c>
    </row>
    <row r="4743" spans="1:5" s="11" customFormat="1" ht="36" customHeight="1">
      <c r="A4743" s="381">
        <v>103849</v>
      </c>
      <c r="B4743" s="382" t="s">
        <v>6579</v>
      </c>
      <c r="C4743" s="383" t="s">
        <v>297</v>
      </c>
      <c r="D4743" s="384">
        <v>25.53</v>
      </c>
      <c r="E4743" s="383" t="s">
        <v>413</v>
      </c>
    </row>
    <row r="4744" spans="1:5" s="11" customFormat="1" ht="24" customHeight="1">
      <c r="A4744" s="381">
        <v>103850</v>
      </c>
      <c r="B4744" s="382" t="s">
        <v>6580</v>
      </c>
      <c r="C4744" s="383" t="s">
        <v>297</v>
      </c>
      <c r="D4744" s="384">
        <v>482.48</v>
      </c>
      <c r="E4744" s="383" t="s">
        <v>413</v>
      </c>
    </row>
    <row r="4745" spans="1:5" s="11" customFormat="1" ht="36" customHeight="1">
      <c r="A4745" s="381">
        <v>103851</v>
      </c>
      <c r="B4745" s="382" t="s">
        <v>6554</v>
      </c>
      <c r="C4745" s="383" t="s">
        <v>297</v>
      </c>
      <c r="D4745" s="384">
        <v>19.059999999999999</v>
      </c>
      <c r="E4745" s="383" t="s">
        <v>413</v>
      </c>
    </row>
    <row r="4746" spans="1:5" s="11" customFormat="1" ht="24" customHeight="1">
      <c r="A4746" s="381">
        <v>103852</v>
      </c>
      <c r="B4746" s="382" t="s">
        <v>6581</v>
      </c>
      <c r="C4746" s="383" t="s">
        <v>297</v>
      </c>
      <c r="D4746" s="384">
        <v>14.24</v>
      </c>
      <c r="E4746" s="383" t="s">
        <v>413</v>
      </c>
    </row>
    <row r="4747" spans="1:5" s="11" customFormat="1" ht="24" customHeight="1">
      <c r="A4747" s="381">
        <v>103853</v>
      </c>
      <c r="B4747" s="382" t="s">
        <v>6582</v>
      </c>
      <c r="C4747" s="383" t="s">
        <v>297</v>
      </c>
      <c r="D4747" s="384">
        <v>15.65</v>
      </c>
      <c r="E4747" s="383" t="s">
        <v>413</v>
      </c>
    </row>
    <row r="4748" spans="1:5" s="11" customFormat="1" ht="24" customHeight="1">
      <c r="A4748" s="381">
        <v>103854</v>
      </c>
      <c r="B4748" s="382" t="s">
        <v>6583</v>
      </c>
      <c r="C4748" s="383" t="s">
        <v>297</v>
      </c>
      <c r="D4748" s="384">
        <v>561.03</v>
      </c>
      <c r="E4748" s="383" t="s">
        <v>413</v>
      </c>
    </row>
    <row r="4749" spans="1:5" s="11" customFormat="1" ht="36" customHeight="1">
      <c r="A4749" s="381">
        <v>103855</v>
      </c>
      <c r="B4749" s="382" t="s">
        <v>6584</v>
      </c>
      <c r="C4749" s="383" t="s">
        <v>297</v>
      </c>
      <c r="D4749" s="384">
        <v>51.77</v>
      </c>
      <c r="E4749" s="383" t="s">
        <v>413</v>
      </c>
    </row>
    <row r="4750" spans="1:5" s="11" customFormat="1" ht="36" customHeight="1">
      <c r="A4750" s="381">
        <v>103856</v>
      </c>
      <c r="B4750" s="382" t="s">
        <v>6585</v>
      </c>
      <c r="C4750" s="383" t="s">
        <v>297</v>
      </c>
      <c r="D4750" s="384">
        <v>13.6</v>
      </c>
      <c r="E4750" s="383" t="s">
        <v>413</v>
      </c>
    </row>
    <row r="4751" spans="1:5" s="11" customFormat="1" ht="36" customHeight="1">
      <c r="A4751" s="381">
        <v>103857</v>
      </c>
      <c r="B4751" s="382" t="s">
        <v>6586</v>
      </c>
      <c r="C4751" s="383" t="s">
        <v>297</v>
      </c>
      <c r="D4751" s="384">
        <v>20.440000000000001</v>
      </c>
      <c r="E4751" s="383" t="s">
        <v>413</v>
      </c>
    </row>
    <row r="4752" spans="1:5" s="11" customFormat="1" ht="36" customHeight="1">
      <c r="A4752" s="381">
        <v>103858</v>
      </c>
      <c r="B4752" s="382" t="s">
        <v>6587</v>
      </c>
      <c r="C4752" s="383" t="s">
        <v>297</v>
      </c>
      <c r="D4752" s="384">
        <v>24.71</v>
      </c>
      <c r="E4752" s="383" t="s">
        <v>413</v>
      </c>
    </row>
    <row r="4753" spans="1:5" s="11" customFormat="1" ht="24" customHeight="1">
      <c r="A4753" s="381">
        <v>103859</v>
      </c>
      <c r="B4753" s="382" t="s">
        <v>6588</v>
      </c>
      <c r="C4753" s="383" t="s">
        <v>297</v>
      </c>
      <c r="D4753" s="384">
        <v>22.18</v>
      </c>
      <c r="E4753" s="383" t="s">
        <v>413</v>
      </c>
    </row>
    <row r="4754" spans="1:5" s="11" customFormat="1" ht="24" customHeight="1">
      <c r="A4754" s="381">
        <v>103860</v>
      </c>
      <c r="B4754" s="382" t="s">
        <v>6589</v>
      </c>
      <c r="C4754" s="383" t="s">
        <v>297</v>
      </c>
      <c r="D4754" s="384">
        <v>22.18</v>
      </c>
      <c r="E4754" s="383" t="s">
        <v>413</v>
      </c>
    </row>
    <row r="4755" spans="1:5" s="11" customFormat="1" ht="36" customHeight="1">
      <c r="A4755" s="381">
        <v>103861</v>
      </c>
      <c r="B4755" s="382" t="s">
        <v>6590</v>
      </c>
      <c r="C4755" s="383" t="s">
        <v>297</v>
      </c>
      <c r="D4755" s="384">
        <v>88.59</v>
      </c>
      <c r="E4755" s="383" t="s">
        <v>413</v>
      </c>
    </row>
    <row r="4756" spans="1:5" s="11" customFormat="1" ht="24" customHeight="1">
      <c r="A4756" s="381">
        <v>103862</v>
      </c>
      <c r="B4756" s="382" t="s">
        <v>6591</v>
      </c>
      <c r="C4756" s="383" t="s">
        <v>297</v>
      </c>
      <c r="D4756" s="384">
        <v>617.4</v>
      </c>
      <c r="E4756" s="383" t="s">
        <v>413</v>
      </c>
    </row>
    <row r="4757" spans="1:5" s="11" customFormat="1" ht="36" customHeight="1">
      <c r="A4757" s="381">
        <v>103863</v>
      </c>
      <c r="B4757" s="382" t="s">
        <v>6592</v>
      </c>
      <c r="C4757" s="383" t="s">
        <v>297</v>
      </c>
      <c r="D4757" s="384">
        <v>32.72</v>
      </c>
      <c r="E4757" s="383" t="s">
        <v>413</v>
      </c>
    </row>
    <row r="4758" spans="1:5" s="11" customFormat="1" ht="36" customHeight="1">
      <c r="A4758" s="381">
        <v>103864</v>
      </c>
      <c r="B4758" s="382" t="s">
        <v>6593</v>
      </c>
      <c r="C4758" s="383" t="s">
        <v>297</v>
      </c>
      <c r="D4758" s="384">
        <v>18.96</v>
      </c>
      <c r="E4758" s="383" t="s">
        <v>413</v>
      </c>
    </row>
    <row r="4759" spans="1:5" s="11" customFormat="1" ht="24" customHeight="1">
      <c r="A4759" s="381">
        <v>103865</v>
      </c>
      <c r="B4759" s="382" t="s">
        <v>6594</v>
      </c>
      <c r="C4759" s="383" t="s">
        <v>297</v>
      </c>
      <c r="D4759" s="384">
        <v>18.989999999999998</v>
      </c>
      <c r="E4759" s="383" t="s">
        <v>413</v>
      </c>
    </row>
    <row r="4760" spans="1:5" s="11" customFormat="1" ht="24" customHeight="1">
      <c r="A4760" s="381">
        <v>103866</v>
      </c>
      <c r="B4760" s="382" t="s">
        <v>6595</v>
      </c>
      <c r="C4760" s="383" t="s">
        <v>297</v>
      </c>
      <c r="D4760" s="384">
        <v>31.83</v>
      </c>
      <c r="E4760" s="383" t="s">
        <v>413</v>
      </c>
    </row>
    <row r="4761" spans="1:5" s="11" customFormat="1" ht="24" customHeight="1">
      <c r="A4761" s="381">
        <v>103867</v>
      </c>
      <c r="B4761" s="382" t="s">
        <v>6596</v>
      </c>
      <c r="C4761" s="383" t="s">
        <v>297</v>
      </c>
      <c r="D4761" s="384">
        <v>45.85</v>
      </c>
      <c r="E4761" s="383" t="s">
        <v>413</v>
      </c>
    </row>
    <row r="4762" spans="1:5" s="11" customFormat="1" ht="36" customHeight="1">
      <c r="A4762" s="381">
        <v>103874</v>
      </c>
      <c r="B4762" s="382" t="s">
        <v>6597</v>
      </c>
      <c r="C4762" s="383" t="s">
        <v>297</v>
      </c>
      <c r="D4762" s="384">
        <v>14.48</v>
      </c>
      <c r="E4762" s="383" t="s">
        <v>413</v>
      </c>
    </row>
    <row r="4763" spans="1:5" s="11" customFormat="1" ht="36" customHeight="1">
      <c r="A4763" s="381">
        <v>103875</v>
      </c>
      <c r="B4763" s="382" t="s">
        <v>6598</v>
      </c>
      <c r="C4763" s="383" t="s">
        <v>297</v>
      </c>
      <c r="D4763" s="384">
        <v>14.45</v>
      </c>
      <c r="E4763" s="383" t="s">
        <v>413</v>
      </c>
    </row>
    <row r="4764" spans="1:5" s="11" customFormat="1" ht="36" customHeight="1">
      <c r="A4764" s="381">
        <v>103876</v>
      </c>
      <c r="B4764" s="382" t="s">
        <v>6599</v>
      </c>
      <c r="C4764" s="383" t="s">
        <v>297</v>
      </c>
      <c r="D4764" s="384">
        <v>20.440000000000001</v>
      </c>
      <c r="E4764" s="383" t="s">
        <v>413</v>
      </c>
    </row>
    <row r="4765" spans="1:5" s="11" customFormat="1" ht="36" customHeight="1">
      <c r="A4765" s="381">
        <v>103877</v>
      </c>
      <c r="B4765" s="382" t="s">
        <v>6600</v>
      </c>
      <c r="C4765" s="383" t="s">
        <v>297</v>
      </c>
      <c r="D4765" s="384">
        <v>23.55</v>
      </c>
      <c r="E4765" s="383" t="s">
        <v>413</v>
      </c>
    </row>
    <row r="4766" spans="1:5" s="11" customFormat="1" ht="36" customHeight="1">
      <c r="A4766" s="381">
        <v>103878</v>
      </c>
      <c r="B4766" s="382" t="s">
        <v>6601</v>
      </c>
      <c r="C4766" s="383" t="s">
        <v>297</v>
      </c>
      <c r="D4766" s="384">
        <v>23.24</v>
      </c>
      <c r="E4766" s="383" t="s">
        <v>413</v>
      </c>
    </row>
    <row r="4767" spans="1:5" s="11" customFormat="1" ht="36" customHeight="1">
      <c r="A4767" s="381">
        <v>103879</v>
      </c>
      <c r="B4767" s="382" t="s">
        <v>6602</v>
      </c>
      <c r="C4767" s="383" t="s">
        <v>297</v>
      </c>
      <c r="D4767" s="384">
        <v>29.32</v>
      </c>
      <c r="E4767" s="383" t="s">
        <v>413</v>
      </c>
    </row>
    <row r="4768" spans="1:5" s="11" customFormat="1" ht="36" customHeight="1">
      <c r="A4768" s="381">
        <v>103880</v>
      </c>
      <c r="B4768" s="382" t="s">
        <v>6603</v>
      </c>
      <c r="C4768" s="383" t="s">
        <v>297</v>
      </c>
      <c r="D4768" s="384">
        <v>32.69</v>
      </c>
      <c r="E4768" s="383" t="s">
        <v>413</v>
      </c>
    </row>
    <row r="4769" spans="1:5" s="11" customFormat="1" ht="36" customHeight="1">
      <c r="A4769" s="381">
        <v>103881</v>
      </c>
      <c r="B4769" s="382" t="s">
        <v>6604</v>
      </c>
      <c r="C4769" s="383" t="s">
        <v>297</v>
      </c>
      <c r="D4769" s="384">
        <v>34.29</v>
      </c>
      <c r="E4769" s="383" t="s">
        <v>413</v>
      </c>
    </row>
    <row r="4770" spans="1:5" s="11" customFormat="1" ht="36" customHeight="1">
      <c r="A4770" s="381">
        <v>103882</v>
      </c>
      <c r="B4770" s="382" t="s">
        <v>6605</v>
      </c>
      <c r="C4770" s="383" t="s">
        <v>297</v>
      </c>
      <c r="D4770" s="384">
        <v>32.39</v>
      </c>
      <c r="E4770" s="383" t="s">
        <v>413</v>
      </c>
    </row>
    <row r="4771" spans="1:5" s="11" customFormat="1" ht="24" customHeight="1">
      <c r="A4771" s="381">
        <v>103883</v>
      </c>
      <c r="B4771" s="382" t="s">
        <v>6606</v>
      </c>
      <c r="C4771" s="383" t="s">
        <v>297</v>
      </c>
      <c r="D4771" s="384">
        <v>9.3800000000000008</v>
      </c>
      <c r="E4771" s="383" t="s">
        <v>413</v>
      </c>
    </row>
    <row r="4772" spans="1:5" s="11" customFormat="1" ht="24" customHeight="1">
      <c r="A4772" s="381">
        <v>103884</v>
      </c>
      <c r="B4772" s="382" t="s">
        <v>6607</v>
      </c>
      <c r="C4772" s="383" t="s">
        <v>297</v>
      </c>
      <c r="D4772" s="384">
        <v>9.42</v>
      </c>
      <c r="E4772" s="383" t="s">
        <v>413</v>
      </c>
    </row>
    <row r="4773" spans="1:5" s="11" customFormat="1" ht="36" customHeight="1">
      <c r="A4773" s="381">
        <v>103885</v>
      </c>
      <c r="B4773" s="382" t="s">
        <v>6608</v>
      </c>
      <c r="C4773" s="383" t="s">
        <v>297</v>
      </c>
      <c r="D4773" s="384">
        <v>25.85</v>
      </c>
      <c r="E4773" s="383" t="s">
        <v>413</v>
      </c>
    </row>
    <row r="4774" spans="1:5" s="11" customFormat="1" ht="24" customHeight="1">
      <c r="A4774" s="381">
        <v>103886</v>
      </c>
      <c r="B4774" s="382" t="s">
        <v>6609</v>
      </c>
      <c r="C4774" s="383" t="s">
        <v>297</v>
      </c>
      <c r="D4774" s="384">
        <v>482.8</v>
      </c>
      <c r="E4774" s="383" t="s">
        <v>413</v>
      </c>
    </row>
    <row r="4775" spans="1:5" s="11" customFormat="1" ht="36" customHeight="1">
      <c r="A4775" s="381">
        <v>103887</v>
      </c>
      <c r="B4775" s="382" t="s">
        <v>6610</v>
      </c>
      <c r="C4775" s="383" t="s">
        <v>297</v>
      </c>
      <c r="D4775" s="384">
        <v>19.21</v>
      </c>
      <c r="E4775" s="383" t="s">
        <v>413</v>
      </c>
    </row>
    <row r="4776" spans="1:5" s="11" customFormat="1" ht="24" customHeight="1">
      <c r="A4776" s="381">
        <v>103888</v>
      </c>
      <c r="B4776" s="382" t="s">
        <v>6611</v>
      </c>
      <c r="C4776" s="383" t="s">
        <v>297</v>
      </c>
      <c r="D4776" s="384">
        <v>13.85</v>
      </c>
      <c r="E4776" s="383" t="s">
        <v>413</v>
      </c>
    </row>
    <row r="4777" spans="1:5" s="11" customFormat="1" ht="24" customHeight="1">
      <c r="A4777" s="381">
        <v>103889</v>
      </c>
      <c r="B4777" s="382" t="s">
        <v>6612</v>
      </c>
      <c r="C4777" s="383" t="s">
        <v>297</v>
      </c>
      <c r="D4777" s="384">
        <v>15.26</v>
      </c>
      <c r="E4777" s="383" t="s">
        <v>413</v>
      </c>
    </row>
    <row r="4778" spans="1:5" s="11" customFormat="1" ht="24" customHeight="1">
      <c r="A4778" s="381">
        <v>103890</v>
      </c>
      <c r="B4778" s="382" t="s">
        <v>6613</v>
      </c>
      <c r="C4778" s="383" t="s">
        <v>297</v>
      </c>
      <c r="D4778" s="384">
        <v>560.64</v>
      </c>
      <c r="E4778" s="383" t="s">
        <v>413</v>
      </c>
    </row>
    <row r="4779" spans="1:5" s="11" customFormat="1" ht="36" customHeight="1">
      <c r="A4779" s="381">
        <v>103891</v>
      </c>
      <c r="B4779" s="382" t="s">
        <v>6614</v>
      </c>
      <c r="C4779" s="383" t="s">
        <v>297</v>
      </c>
      <c r="D4779" s="384">
        <v>51.38</v>
      </c>
      <c r="E4779" s="383" t="s">
        <v>413</v>
      </c>
    </row>
    <row r="4780" spans="1:5" s="11" customFormat="1" ht="36" customHeight="1">
      <c r="A4780" s="381">
        <v>103892</v>
      </c>
      <c r="B4780" s="382" t="s">
        <v>6615</v>
      </c>
      <c r="C4780" s="383" t="s">
        <v>297</v>
      </c>
      <c r="D4780" s="384">
        <v>13.64</v>
      </c>
      <c r="E4780" s="383" t="s">
        <v>413</v>
      </c>
    </row>
    <row r="4781" spans="1:5" s="11" customFormat="1" ht="36" customHeight="1">
      <c r="A4781" s="381">
        <v>103893</v>
      </c>
      <c r="B4781" s="382" t="s">
        <v>6616</v>
      </c>
      <c r="C4781" s="383" t="s">
        <v>297</v>
      </c>
      <c r="D4781" s="384">
        <v>20.239999999999998</v>
      </c>
      <c r="E4781" s="383" t="s">
        <v>413</v>
      </c>
    </row>
    <row r="4782" spans="1:5" s="11" customFormat="1" ht="36" customHeight="1">
      <c r="A4782" s="381">
        <v>103894</v>
      </c>
      <c r="B4782" s="382" t="s">
        <v>6617</v>
      </c>
      <c r="C4782" s="383" t="s">
        <v>297</v>
      </c>
      <c r="D4782" s="384">
        <v>24.52</v>
      </c>
      <c r="E4782" s="383" t="s">
        <v>413</v>
      </c>
    </row>
    <row r="4783" spans="1:5" s="11" customFormat="1" ht="24" customHeight="1">
      <c r="A4783" s="381">
        <v>103895</v>
      </c>
      <c r="B4783" s="382" t="s">
        <v>6618</v>
      </c>
      <c r="C4783" s="383" t="s">
        <v>297</v>
      </c>
      <c r="D4783" s="384">
        <v>21.16</v>
      </c>
      <c r="E4783" s="383" t="s">
        <v>413</v>
      </c>
    </row>
    <row r="4784" spans="1:5" s="11" customFormat="1" ht="24" customHeight="1">
      <c r="A4784" s="381">
        <v>103896</v>
      </c>
      <c r="B4784" s="382" t="s">
        <v>6619</v>
      </c>
      <c r="C4784" s="383" t="s">
        <v>297</v>
      </c>
      <c r="D4784" s="384">
        <v>21.16</v>
      </c>
      <c r="E4784" s="383" t="s">
        <v>413</v>
      </c>
    </row>
    <row r="4785" spans="1:5" s="11" customFormat="1" ht="36" customHeight="1">
      <c r="A4785" s="381">
        <v>103897</v>
      </c>
      <c r="B4785" s="382" t="s">
        <v>6620</v>
      </c>
      <c r="C4785" s="383" t="s">
        <v>297</v>
      </c>
      <c r="D4785" s="384">
        <v>87.57</v>
      </c>
      <c r="E4785" s="383" t="s">
        <v>413</v>
      </c>
    </row>
    <row r="4786" spans="1:5" s="11" customFormat="1" ht="24" customHeight="1">
      <c r="A4786" s="381">
        <v>103898</v>
      </c>
      <c r="B4786" s="382" t="s">
        <v>6621</v>
      </c>
      <c r="C4786" s="383" t="s">
        <v>297</v>
      </c>
      <c r="D4786" s="384">
        <v>616.38</v>
      </c>
      <c r="E4786" s="383" t="s">
        <v>413</v>
      </c>
    </row>
    <row r="4787" spans="1:5" s="11" customFormat="1" ht="36" customHeight="1">
      <c r="A4787" s="381">
        <v>103899</v>
      </c>
      <c r="B4787" s="382" t="s">
        <v>6622</v>
      </c>
      <c r="C4787" s="383" t="s">
        <v>297</v>
      </c>
      <c r="D4787" s="384">
        <v>32.22</v>
      </c>
      <c r="E4787" s="383" t="s">
        <v>413</v>
      </c>
    </row>
    <row r="4788" spans="1:5" s="11" customFormat="1" ht="36" customHeight="1">
      <c r="A4788" s="381">
        <v>103900</v>
      </c>
      <c r="B4788" s="382" t="s">
        <v>6623</v>
      </c>
      <c r="C4788" s="383" t="s">
        <v>297</v>
      </c>
      <c r="D4788" s="384">
        <v>18.149999999999999</v>
      </c>
      <c r="E4788" s="383" t="s">
        <v>413</v>
      </c>
    </row>
    <row r="4789" spans="1:5" s="11" customFormat="1" ht="24" customHeight="1">
      <c r="A4789" s="381">
        <v>103901</v>
      </c>
      <c r="B4789" s="382" t="s">
        <v>6624</v>
      </c>
      <c r="C4789" s="383" t="s">
        <v>297</v>
      </c>
      <c r="D4789" s="384">
        <v>19.64</v>
      </c>
      <c r="E4789" s="383" t="s">
        <v>413</v>
      </c>
    </row>
    <row r="4790" spans="1:5" s="11" customFormat="1" ht="24" customHeight="1">
      <c r="A4790" s="381">
        <v>103902</v>
      </c>
      <c r="B4790" s="382" t="s">
        <v>6625</v>
      </c>
      <c r="C4790" s="383" t="s">
        <v>297</v>
      </c>
      <c r="D4790" s="384">
        <v>31.07</v>
      </c>
      <c r="E4790" s="383" t="s">
        <v>413</v>
      </c>
    </row>
    <row r="4791" spans="1:5" s="11" customFormat="1" ht="24" customHeight="1">
      <c r="A4791" s="381">
        <v>103903</v>
      </c>
      <c r="B4791" s="382" t="s">
        <v>6626</v>
      </c>
      <c r="C4791" s="383" t="s">
        <v>297</v>
      </c>
      <c r="D4791" s="384">
        <v>43.87</v>
      </c>
      <c r="E4791" s="383" t="s">
        <v>413</v>
      </c>
    </row>
    <row r="4792" spans="1:5" s="11" customFormat="1" ht="24" customHeight="1">
      <c r="A4792" s="381">
        <v>103947</v>
      </c>
      <c r="B4792" s="382" t="s">
        <v>6627</v>
      </c>
      <c r="C4792" s="383" t="s">
        <v>297</v>
      </c>
      <c r="D4792" s="384">
        <v>4.4800000000000004</v>
      </c>
      <c r="E4792" s="383" t="s">
        <v>413</v>
      </c>
    </row>
    <row r="4793" spans="1:5" s="11" customFormat="1" ht="24" customHeight="1">
      <c r="A4793" s="381">
        <v>103948</v>
      </c>
      <c r="B4793" s="382" t="s">
        <v>6628</v>
      </c>
      <c r="C4793" s="383" t="s">
        <v>297</v>
      </c>
      <c r="D4793" s="384">
        <v>5.95</v>
      </c>
      <c r="E4793" s="383" t="s">
        <v>413</v>
      </c>
    </row>
    <row r="4794" spans="1:5" s="11" customFormat="1" ht="24" customHeight="1">
      <c r="A4794" s="381">
        <v>103949</v>
      </c>
      <c r="B4794" s="382" t="s">
        <v>6629</v>
      </c>
      <c r="C4794" s="383" t="s">
        <v>297</v>
      </c>
      <c r="D4794" s="384">
        <v>7.67</v>
      </c>
      <c r="E4794" s="383" t="s">
        <v>413</v>
      </c>
    </row>
    <row r="4795" spans="1:5" s="11" customFormat="1" ht="24" customHeight="1">
      <c r="A4795" s="381">
        <v>103950</v>
      </c>
      <c r="B4795" s="382" t="s">
        <v>6630</v>
      </c>
      <c r="C4795" s="383" t="s">
        <v>297</v>
      </c>
      <c r="D4795" s="384">
        <v>8.51</v>
      </c>
      <c r="E4795" s="383" t="s">
        <v>413</v>
      </c>
    </row>
    <row r="4796" spans="1:5" s="11" customFormat="1" ht="24" customHeight="1">
      <c r="A4796" s="381">
        <v>103951</v>
      </c>
      <c r="B4796" s="382" t="s">
        <v>6631</v>
      </c>
      <c r="C4796" s="383" t="s">
        <v>297</v>
      </c>
      <c r="D4796" s="384">
        <v>11.84</v>
      </c>
      <c r="E4796" s="383" t="s">
        <v>413</v>
      </c>
    </row>
    <row r="4797" spans="1:5" s="11" customFormat="1" ht="24" customHeight="1">
      <c r="A4797" s="381">
        <v>103952</v>
      </c>
      <c r="B4797" s="382" t="s">
        <v>6632</v>
      </c>
      <c r="C4797" s="383" t="s">
        <v>297</v>
      </c>
      <c r="D4797" s="384">
        <v>4.1500000000000004</v>
      </c>
      <c r="E4797" s="383" t="s">
        <v>413</v>
      </c>
    </row>
    <row r="4798" spans="1:5" s="11" customFormat="1" ht="24" customHeight="1">
      <c r="A4798" s="381">
        <v>103953</v>
      </c>
      <c r="B4798" s="382" t="s">
        <v>6633</v>
      </c>
      <c r="C4798" s="383" t="s">
        <v>297</v>
      </c>
      <c r="D4798" s="384">
        <v>5.56</v>
      </c>
      <c r="E4798" s="383" t="s">
        <v>413</v>
      </c>
    </row>
    <row r="4799" spans="1:5" s="11" customFormat="1" ht="24" customHeight="1">
      <c r="A4799" s="381">
        <v>103954</v>
      </c>
      <c r="B4799" s="382" t="s">
        <v>6634</v>
      </c>
      <c r="C4799" s="383" t="s">
        <v>297</v>
      </c>
      <c r="D4799" s="384">
        <v>7.3</v>
      </c>
      <c r="E4799" s="383" t="s">
        <v>413</v>
      </c>
    </row>
    <row r="4800" spans="1:5" s="11" customFormat="1" ht="24" customHeight="1">
      <c r="A4800" s="381">
        <v>103955</v>
      </c>
      <c r="B4800" s="382" t="s">
        <v>6635</v>
      </c>
      <c r="C4800" s="383" t="s">
        <v>297</v>
      </c>
      <c r="D4800" s="384">
        <v>8.01</v>
      </c>
      <c r="E4800" s="383" t="s">
        <v>413</v>
      </c>
    </row>
    <row r="4801" spans="1:5" s="11" customFormat="1" ht="24" customHeight="1">
      <c r="A4801" s="381">
        <v>103956</v>
      </c>
      <c r="B4801" s="382" t="s">
        <v>6636</v>
      </c>
      <c r="C4801" s="383" t="s">
        <v>297</v>
      </c>
      <c r="D4801" s="384">
        <v>11.26</v>
      </c>
      <c r="E4801" s="383" t="s">
        <v>413</v>
      </c>
    </row>
    <row r="4802" spans="1:5" s="11" customFormat="1" ht="24" customHeight="1">
      <c r="A4802" s="381">
        <v>103957</v>
      </c>
      <c r="B4802" s="382" t="s">
        <v>6637</v>
      </c>
      <c r="C4802" s="383" t="s">
        <v>297</v>
      </c>
      <c r="D4802" s="384">
        <v>3.99</v>
      </c>
      <c r="E4802" s="383" t="s">
        <v>413</v>
      </c>
    </row>
    <row r="4803" spans="1:5" s="11" customFormat="1" ht="24" customHeight="1">
      <c r="A4803" s="381">
        <v>103958</v>
      </c>
      <c r="B4803" s="382" t="s">
        <v>6638</v>
      </c>
      <c r="C4803" s="383" t="s">
        <v>297</v>
      </c>
      <c r="D4803" s="384">
        <v>8.82</v>
      </c>
      <c r="E4803" s="383" t="s">
        <v>413</v>
      </c>
    </row>
    <row r="4804" spans="1:5" s="11" customFormat="1" ht="24" customHeight="1">
      <c r="A4804" s="381">
        <v>103959</v>
      </c>
      <c r="B4804" s="382" t="s">
        <v>6639</v>
      </c>
      <c r="C4804" s="383" t="s">
        <v>297</v>
      </c>
      <c r="D4804" s="384">
        <v>13.06</v>
      </c>
      <c r="E4804" s="383" t="s">
        <v>413</v>
      </c>
    </row>
    <row r="4805" spans="1:5" s="11" customFormat="1" ht="24" customHeight="1">
      <c r="A4805" s="381">
        <v>103960</v>
      </c>
      <c r="B4805" s="382" t="s">
        <v>6640</v>
      </c>
      <c r="C4805" s="383" t="s">
        <v>297</v>
      </c>
      <c r="D4805" s="384">
        <v>29.53</v>
      </c>
      <c r="E4805" s="383" t="s">
        <v>413</v>
      </c>
    </row>
    <row r="4806" spans="1:5" s="11" customFormat="1" ht="24" customHeight="1">
      <c r="A4806" s="381">
        <v>103961</v>
      </c>
      <c r="B4806" s="382" t="s">
        <v>6641</v>
      </c>
      <c r="C4806" s="383" t="s">
        <v>297</v>
      </c>
      <c r="D4806" s="384">
        <v>27.63</v>
      </c>
      <c r="E4806" s="383" t="s">
        <v>413</v>
      </c>
    </row>
    <row r="4807" spans="1:5" s="11" customFormat="1" ht="24" customHeight="1">
      <c r="A4807" s="381">
        <v>103962</v>
      </c>
      <c r="B4807" s="382" t="s">
        <v>6642</v>
      </c>
      <c r="C4807" s="383" t="s">
        <v>297</v>
      </c>
      <c r="D4807" s="384">
        <v>5.78</v>
      </c>
      <c r="E4807" s="383" t="s">
        <v>413</v>
      </c>
    </row>
    <row r="4808" spans="1:5" s="11" customFormat="1" ht="24" customHeight="1">
      <c r="A4808" s="381">
        <v>103963</v>
      </c>
      <c r="B4808" s="382" t="s">
        <v>6643</v>
      </c>
      <c r="C4808" s="383" t="s">
        <v>297</v>
      </c>
      <c r="D4808" s="384">
        <v>7.52</v>
      </c>
      <c r="E4808" s="383" t="s">
        <v>413</v>
      </c>
    </row>
    <row r="4809" spans="1:5" s="11" customFormat="1" ht="24" customHeight="1">
      <c r="A4809" s="381">
        <v>103964</v>
      </c>
      <c r="B4809" s="382" t="s">
        <v>6644</v>
      </c>
      <c r="C4809" s="383" t="s">
        <v>297</v>
      </c>
      <c r="D4809" s="384">
        <v>8.26</v>
      </c>
      <c r="E4809" s="383" t="s">
        <v>413</v>
      </c>
    </row>
    <row r="4810" spans="1:5" s="11" customFormat="1" ht="24" customHeight="1">
      <c r="A4810" s="381">
        <v>103965</v>
      </c>
      <c r="B4810" s="382" t="s">
        <v>6645</v>
      </c>
      <c r="C4810" s="383" t="s">
        <v>297</v>
      </c>
      <c r="D4810" s="384">
        <v>9.2200000000000006</v>
      </c>
      <c r="E4810" s="383" t="s">
        <v>413</v>
      </c>
    </row>
    <row r="4811" spans="1:5" s="11" customFormat="1" ht="24" customHeight="1">
      <c r="A4811" s="381">
        <v>103966</v>
      </c>
      <c r="B4811" s="382" t="s">
        <v>6646</v>
      </c>
      <c r="C4811" s="383" t="s">
        <v>297</v>
      </c>
      <c r="D4811" s="384">
        <v>9.4</v>
      </c>
      <c r="E4811" s="383" t="s">
        <v>413</v>
      </c>
    </row>
    <row r="4812" spans="1:5" s="11" customFormat="1" ht="24" customHeight="1">
      <c r="A4812" s="381">
        <v>103967</v>
      </c>
      <c r="B4812" s="382" t="s">
        <v>6647</v>
      </c>
      <c r="C4812" s="383" t="s">
        <v>297</v>
      </c>
      <c r="D4812" s="384">
        <v>11.26</v>
      </c>
      <c r="E4812" s="383" t="s">
        <v>413</v>
      </c>
    </row>
    <row r="4813" spans="1:5" s="11" customFormat="1" ht="24" customHeight="1">
      <c r="A4813" s="381">
        <v>103968</v>
      </c>
      <c r="B4813" s="382" t="s">
        <v>6648</v>
      </c>
      <c r="C4813" s="383" t="s">
        <v>297</v>
      </c>
      <c r="D4813" s="384">
        <v>16.559999999999999</v>
      </c>
      <c r="E4813" s="383" t="s">
        <v>413</v>
      </c>
    </row>
    <row r="4814" spans="1:5" s="11" customFormat="1" ht="24" customHeight="1">
      <c r="A4814" s="381">
        <v>103969</v>
      </c>
      <c r="B4814" s="382" t="s">
        <v>6649</v>
      </c>
      <c r="C4814" s="383" t="s">
        <v>297</v>
      </c>
      <c r="D4814" s="384">
        <v>19.399999999999999</v>
      </c>
      <c r="E4814" s="383" t="s">
        <v>413</v>
      </c>
    </row>
    <row r="4815" spans="1:5" s="11" customFormat="1" ht="24" customHeight="1">
      <c r="A4815" s="381">
        <v>103970</v>
      </c>
      <c r="B4815" s="382" t="s">
        <v>6650</v>
      </c>
      <c r="C4815" s="383" t="s">
        <v>297</v>
      </c>
      <c r="D4815" s="384">
        <v>20.95</v>
      </c>
      <c r="E4815" s="383" t="s">
        <v>413</v>
      </c>
    </row>
    <row r="4816" spans="1:5" s="11" customFormat="1" ht="24" customHeight="1">
      <c r="A4816" s="381">
        <v>103971</v>
      </c>
      <c r="B4816" s="382" t="s">
        <v>6651</v>
      </c>
      <c r="C4816" s="383" t="s">
        <v>297</v>
      </c>
      <c r="D4816" s="384">
        <v>25.05</v>
      </c>
      <c r="E4816" s="383" t="s">
        <v>413</v>
      </c>
    </row>
    <row r="4817" spans="1:5" s="11" customFormat="1" ht="24" customHeight="1">
      <c r="A4817" s="381">
        <v>103972</v>
      </c>
      <c r="B4817" s="382" t="s">
        <v>6652</v>
      </c>
      <c r="C4817" s="383" t="s">
        <v>297</v>
      </c>
      <c r="D4817" s="384">
        <v>29.45</v>
      </c>
      <c r="E4817" s="383" t="s">
        <v>413</v>
      </c>
    </row>
    <row r="4818" spans="1:5" s="11" customFormat="1" ht="24" customHeight="1">
      <c r="A4818" s="381">
        <v>103973</v>
      </c>
      <c r="B4818" s="382" t="s">
        <v>6653</v>
      </c>
      <c r="C4818" s="383" t="s">
        <v>297</v>
      </c>
      <c r="D4818" s="384">
        <v>35.200000000000003</v>
      </c>
      <c r="E4818" s="383" t="s">
        <v>413</v>
      </c>
    </row>
    <row r="4819" spans="1:5" s="11" customFormat="1" ht="24" customHeight="1">
      <c r="A4819" s="381">
        <v>103974</v>
      </c>
      <c r="B4819" s="382" t="s">
        <v>6654</v>
      </c>
      <c r="C4819" s="383" t="s">
        <v>297</v>
      </c>
      <c r="D4819" s="384">
        <v>8.91</v>
      </c>
      <c r="E4819" s="383" t="s">
        <v>413</v>
      </c>
    </row>
    <row r="4820" spans="1:5" s="11" customFormat="1" ht="24" customHeight="1">
      <c r="A4820" s="381">
        <v>103975</v>
      </c>
      <c r="B4820" s="382" t="s">
        <v>6655</v>
      </c>
      <c r="C4820" s="383" t="s">
        <v>297</v>
      </c>
      <c r="D4820" s="384">
        <v>20.73</v>
      </c>
      <c r="E4820" s="383" t="s">
        <v>413</v>
      </c>
    </row>
    <row r="4821" spans="1:5" s="11" customFormat="1" ht="24" customHeight="1">
      <c r="A4821" s="381">
        <v>103976</v>
      </c>
      <c r="B4821" s="382" t="s">
        <v>6656</v>
      </c>
      <c r="C4821" s="383" t="s">
        <v>297</v>
      </c>
      <c r="D4821" s="384">
        <v>26.99</v>
      </c>
      <c r="E4821" s="383" t="s">
        <v>413</v>
      </c>
    </row>
    <row r="4822" spans="1:5" s="11" customFormat="1" ht="24" customHeight="1">
      <c r="A4822" s="381">
        <v>103977</v>
      </c>
      <c r="B4822" s="382" t="s">
        <v>6657</v>
      </c>
      <c r="C4822" s="383" t="s">
        <v>297</v>
      </c>
      <c r="D4822" s="384">
        <v>6.11</v>
      </c>
      <c r="E4822" s="383" t="s">
        <v>413</v>
      </c>
    </row>
    <row r="4823" spans="1:5" s="11" customFormat="1" ht="24" customHeight="1">
      <c r="A4823" s="381">
        <v>103980</v>
      </c>
      <c r="B4823" s="382" t="s">
        <v>6658</v>
      </c>
      <c r="C4823" s="383" t="s">
        <v>297</v>
      </c>
      <c r="D4823" s="384">
        <v>14.86</v>
      </c>
      <c r="E4823" s="383" t="s">
        <v>413</v>
      </c>
    </row>
    <row r="4824" spans="1:5" s="11" customFormat="1" ht="24" customHeight="1">
      <c r="A4824" s="381">
        <v>103981</v>
      </c>
      <c r="B4824" s="382" t="s">
        <v>6659</v>
      </c>
      <c r="C4824" s="383" t="s">
        <v>297</v>
      </c>
      <c r="D4824" s="384">
        <v>16.18</v>
      </c>
      <c r="E4824" s="383" t="s">
        <v>413</v>
      </c>
    </row>
    <row r="4825" spans="1:5" s="11" customFormat="1" ht="24" customHeight="1">
      <c r="A4825" s="381">
        <v>103982</v>
      </c>
      <c r="B4825" s="382" t="s">
        <v>6660</v>
      </c>
      <c r="C4825" s="383" t="s">
        <v>297</v>
      </c>
      <c r="D4825" s="384">
        <v>24.59</v>
      </c>
      <c r="E4825" s="383" t="s">
        <v>413</v>
      </c>
    </row>
    <row r="4826" spans="1:5" s="11" customFormat="1" ht="24" customHeight="1">
      <c r="A4826" s="381">
        <v>103983</v>
      </c>
      <c r="B4826" s="382" t="s">
        <v>6661</v>
      </c>
      <c r="C4826" s="383" t="s">
        <v>297</v>
      </c>
      <c r="D4826" s="384">
        <v>16.440000000000001</v>
      </c>
      <c r="E4826" s="383" t="s">
        <v>413</v>
      </c>
    </row>
    <row r="4827" spans="1:5" s="11" customFormat="1" ht="24" customHeight="1">
      <c r="A4827" s="381">
        <v>103984</v>
      </c>
      <c r="B4827" s="382" t="s">
        <v>6662</v>
      </c>
      <c r="C4827" s="383" t="s">
        <v>297</v>
      </c>
      <c r="D4827" s="384">
        <v>17.440000000000001</v>
      </c>
      <c r="E4827" s="383" t="s">
        <v>413</v>
      </c>
    </row>
    <row r="4828" spans="1:5" s="11" customFormat="1" ht="24" customHeight="1">
      <c r="A4828" s="381">
        <v>103985</v>
      </c>
      <c r="B4828" s="382" t="s">
        <v>6663</v>
      </c>
      <c r="C4828" s="383" t="s">
        <v>297</v>
      </c>
      <c r="D4828" s="384">
        <v>19.82</v>
      </c>
      <c r="E4828" s="383" t="s">
        <v>413</v>
      </c>
    </row>
    <row r="4829" spans="1:5" s="11" customFormat="1" ht="24" customHeight="1">
      <c r="A4829" s="381">
        <v>103986</v>
      </c>
      <c r="B4829" s="382" t="s">
        <v>6664</v>
      </c>
      <c r="C4829" s="383" t="s">
        <v>297</v>
      </c>
      <c r="D4829" s="384">
        <v>30.24</v>
      </c>
      <c r="E4829" s="383" t="s">
        <v>413</v>
      </c>
    </row>
    <row r="4830" spans="1:5" s="11" customFormat="1" ht="24" customHeight="1">
      <c r="A4830" s="381">
        <v>103987</v>
      </c>
      <c r="B4830" s="382" t="s">
        <v>6665</v>
      </c>
      <c r="C4830" s="383" t="s">
        <v>297</v>
      </c>
      <c r="D4830" s="384">
        <v>26.47</v>
      </c>
      <c r="E4830" s="383" t="s">
        <v>413</v>
      </c>
    </row>
    <row r="4831" spans="1:5" s="11" customFormat="1" ht="24" customHeight="1">
      <c r="A4831" s="381">
        <v>103988</v>
      </c>
      <c r="B4831" s="382" t="s">
        <v>6666</v>
      </c>
      <c r="C4831" s="383" t="s">
        <v>297</v>
      </c>
      <c r="D4831" s="384">
        <v>11.08</v>
      </c>
      <c r="E4831" s="383" t="s">
        <v>413</v>
      </c>
    </row>
    <row r="4832" spans="1:5" s="11" customFormat="1" ht="24" customHeight="1">
      <c r="A4832" s="381">
        <v>103990</v>
      </c>
      <c r="B4832" s="382" t="s">
        <v>6667</v>
      </c>
      <c r="C4832" s="383" t="s">
        <v>297</v>
      </c>
      <c r="D4832" s="384">
        <v>44.13</v>
      </c>
      <c r="E4832" s="383" t="s">
        <v>413</v>
      </c>
    </row>
    <row r="4833" spans="1:5" s="11" customFormat="1" ht="24" customHeight="1">
      <c r="A4833" s="381">
        <v>103991</v>
      </c>
      <c r="B4833" s="382" t="s">
        <v>6668</v>
      </c>
      <c r="C4833" s="383" t="s">
        <v>297</v>
      </c>
      <c r="D4833" s="384">
        <v>21.21</v>
      </c>
      <c r="E4833" s="383" t="s">
        <v>413</v>
      </c>
    </row>
    <row r="4834" spans="1:5" s="11" customFormat="1" ht="36" customHeight="1">
      <c r="A4834" s="381">
        <v>103992</v>
      </c>
      <c r="B4834" s="382" t="s">
        <v>6669</v>
      </c>
      <c r="C4834" s="383" t="s">
        <v>297</v>
      </c>
      <c r="D4834" s="384">
        <v>9.9700000000000006</v>
      </c>
      <c r="E4834" s="383" t="s">
        <v>413</v>
      </c>
    </row>
    <row r="4835" spans="1:5" s="11" customFormat="1" ht="24" customHeight="1">
      <c r="A4835" s="381">
        <v>103993</v>
      </c>
      <c r="B4835" s="382" t="s">
        <v>6670</v>
      </c>
      <c r="C4835" s="383" t="s">
        <v>297</v>
      </c>
      <c r="D4835" s="384">
        <v>7.94</v>
      </c>
      <c r="E4835" s="383" t="s">
        <v>413</v>
      </c>
    </row>
    <row r="4836" spans="1:5" s="11" customFormat="1" ht="36" customHeight="1">
      <c r="A4836" s="381">
        <v>103994</v>
      </c>
      <c r="B4836" s="382" t="s">
        <v>6671</v>
      </c>
      <c r="C4836" s="383" t="s">
        <v>297</v>
      </c>
      <c r="D4836" s="384">
        <v>14.87</v>
      </c>
      <c r="E4836" s="383" t="s">
        <v>413</v>
      </c>
    </row>
    <row r="4837" spans="1:5" s="11" customFormat="1" ht="24" customHeight="1">
      <c r="A4837" s="381">
        <v>103995</v>
      </c>
      <c r="B4837" s="382" t="s">
        <v>6672</v>
      </c>
      <c r="C4837" s="383" t="s">
        <v>297</v>
      </c>
      <c r="D4837" s="384">
        <v>13.59</v>
      </c>
      <c r="E4837" s="383" t="s">
        <v>413</v>
      </c>
    </row>
    <row r="4838" spans="1:5" s="11" customFormat="1" ht="24" customHeight="1">
      <c r="A4838" s="381">
        <v>103996</v>
      </c>
      <c r="B4838" s="382" t="s">
        <v>6673</v>
      </c>
      <c r="C4838" s="383" t="s">
        <v>297</v>
      </c>
      <c r="D4838" s="384">
        <v>44.73</v>
      </c>
      <c r="E4838" s="383" t="s">
        <v>413</v>
      </c>
    </row>
    <row r="4839" spans="1:5" s="11" customFormat="1" ht="24" customHeight="1">
      <c r="A4839" s="381">
        <v>103997</v>
      </c>
      <c r="B4839" s="382" t="s">
        <v>6674</v>
      </c>
      <c r="C4839" s="383" t="s">
        <v>297</v>
      </c>
      <c r="D4839" s="384">
        <v>48.9</v>
      </c>
      <c r="E4839" s="383" t="s">
        <v>413</v>
      </c>
    </row>
    <row r="4840" spans="1:5" s="11" customFormat="1" ht="24" customHeight="1">
      <c r="A4840" s="381">
        <v>103998</v>
      </c>
      <c r="B4840" s="382" t="s">
        <v>6675</v>
      </c>
      <c r="C4840" s="383" t="s">
        <v>297</v>
      </c>
      <c r="D4840" s="384">
        <v>12.19</v>
      </c>
      <c r="E4840" s="383" t="s">
        <v>413</v>
      </c>
    </row>
    <row r="4841" spans="1:5" s="11" customFormat="1" ht="24" customHeight="1">
      <c r="A4841" s="381">
        <v>103999</v>
      </c>
      <c r="B4841" s="382" t="s">
        <v>6676</v>
      </c>
      <c r="C4841" s="383" t="s">
        <v>297</v>
      </c>
      <c r="D4841" s="384">
        <v>11.26</v>
      </c>
      <c r="E4841" s="383" t="s">
        <v>413</v>
      </c>
    </row>
    <row r="4842" spans="1:5" s="11" customFormat="1" ht="24" customHeight="1">
      <c r="A4842" s="381">
        <v>104000</v>
      </c>
      <c r="B4842" s="382" t="s">
        <v>6677</v>
      </c>
      <c r="C4842" s="383" t="s">
        <v>297</v>
      </c>
      <c r="D4842" s="384">
        <v>39.42</v>
      </c>
      <c r="E4842" s="383" t="s">
        <v>413</v>
      </c>
    </row>
    <row r="4843" spans="1:5" s="11" customFormat="1" ht="36" customHeight="1">
      <c r="A4843" s="381">
        <v>104001</v>
      </c>
      <c r="B4843" s="382" t="s">
        <v>6678</v>
      </c>
      <c r="C4843" s="383" t="s">
        <v>297</v>
      </c>
      <c r="D4843" s="384">
        <v>12.35</v>
      </c>
      <c r="E4843" s="383" t="s">
        <v>413</v>
      </c>
    </row>
    <row r="4844" spans="1:5" s="11" customFormat="1" ht="36" customHeight="1">
      <c r="A4844" s="381">
        <v>104002</v>
      </c>
      <c r="B4844" s="382" t="s">
        <v>6679</v>
      </c>
      <c r="C4844" s="383" t="s">
        <v>297</v>
      </c>
      <c r="D4844" s="384">
        <v>17.04</v>
      </c>
      <c r="E4844" s="383" t="s">
        <v>413</v>
      </c>
    </row>
    <row r="4845" spans="1:5" s="11" customFormat="1" ht="24" customHeight="1">
      <c r="A4845" s="381">
        <v>104003</v>
      </c>
      <c r="B4845" s="382" t="s">
        <v>6680</v>
      </c>
      <c r="C4845" s="383" t="s">
        <v>297</v>
      </c>
      <c r="D4845" s="384">
        <v>13.24</v>
      </c>
      <c r="E4845" s="383" t="s">
        <v>413</v>
      </c>
    </row>
    <row r="4846" spans="1:5" s="11" customFormat="1" ht="24" customHeight="1">
      <c r="A4846" s="381">
        <v>104004</v>
      </c>
      <c r="B4846" s="382" t="s">
        <v>6681</v>
      </c>
      <c r="C4846" s="383" t="s">
        <v>297</v>
      </c>
      <c r="D4846" s="384">
        <v>27.2</v>
      </c>
      <c r="E4846" s="383" t="s">
        <v>413</v>
      </c>
    </row>
    <row r="4847" spans="1:5" s="11" customFormat="1" ht="24" customHeight="1">
      <c r="A4847" s="381">
        <v>104005</v>
      </c>
      <c r="B4847" s="382" t="s">
        <v>6682</v>
      </c>
      <c r="C4847" s="383" t="s">
        <v>297</v>
      </c>
      <c r="D4847" s="384">
        <v>36.270000000000003</v>
      </c>
      <c r="E4847" s="383" t="s">
        <v>413</v>
      </c>
    </row>
    <row r="4848" spans="1:5" s="11" customFormat="1" ht="24" customHeight="1">
      <c r="A4848" s="381">
        <v>104006</v>
      </c>
      <c r="B4848" s="382" t="s">
        <v>6683</v>
      </c>
      <c r="C4848" s="383" t="s">
        <v>297</v>
      </c>
      <c r="D4848" s="384">
        <v>22.08</v>
      </c>
      <c r="E4848" s="383" t="s">
        <v>413</v>
      </c>
    </row>
    <row r="4849" spans="1:5" s="11" customFormat="1" ht="24" customHeight="1">
      <c r="A4849" s="381">
        <v>104007</v>
      </c>
      <c r="B4849" s="382" t="s">
        <v>6684</v>
      </c>
      <c r="C4849" s="383" t="s">
        <v>297</v>
      </c>
      <c r="D4849" s="384">
        <v>23.49</v>
      </c>
      <c r="E4849" s="383" t="s">
        <v>413</v>
      </c>
    </row>
    <row r="4850" spans="1:5" s="11" customFormat="1" ht="24" customHeight="1">
      <c r="A4850" s="381">
        <v>104008</v>
      </c>
      <c r="B4850" s="382" t="s">
        <v>6685</v>
      </c>
      <c r="C4850" s="383" t="s">
        <v>297</v>
      </c>
      <c r="D4850" s="384">
        <v>30.93</v>
      </c>
      <c r="E4850" s="383" t="s">
        <v>413</v>
      </c>
    </row>
    <row r="4851" spans="1:5" s="11" customFormat="1" ht="24" customHeight="1">
      <c r="A4851" s="381">
        <v>104009</v>
      </c>
      <c r="B4851" s="382" t="s">
        <v>6686</v>
      </c>
      <c r="C4851" s="383" t="s">
        <v>297</v>
      </c>
      <c r="D4851" s="384">
        <v>10.94</v>
      </c>
      <c r="E4851" s="383" t="s">
        <v>413</v>
      </c>
    </row>
    <row r="4852" spans="1:5" s="11" customFormat="1" ht="24" customHeight="1">
      <c r="A4852" s="381">
        <v>104010</v>
      </c>
      <c r="B4852" s="382" t="s">
        <v>6687</v>
      </c>
      <c r="C4852" s="383" t="s">
        <v>297</v>
      </c>
      <c r="D4852" s="384">
        <v>11.04</v>
      </c>
      <c r="E4852" s="383" t="s">
        <v>413</v>
      </c>
    </row>
    <row r="4853" spans="1:5" s="11" customFormat="1" ht="24" customHeight="1">
      <c r="A4853" s="381">
        <v>104011</v>
      </c>
      <c r="B4853" s="382" t="s">
        <v>6688</v>
      </c>
      <c r="C4853" s="383" t="s">
        <v>297</v>
      </c>
      <c r="D4853" s="384">
        <v>22.95</v>
      </c>
      <c r="E4853" s="383" t="s">
        <v>413</v>
      </c>
    </row>
    <row r="4854" spans="1:5" s="11" customFormat="1" ht="24" customHeight="1">
      <c r="A4854" s="381">
        <v>104012</v>
      </c>
      <c r="B4854" s="382" t="s">
        <v>6689</v>
      </c>
      <c r="C4854" s="383" t="s">
        <v>297</v>
      </c>
      <c r="D4854" s="384">
        <v>23.41</v>
      </c>
      <c r="E4854" s="383" t="s">
        <v>413</v>
      </c>
    </row>
    <row r="4855" spans="1:5" s="11" customFormat="1" ht="24" customHeight="1">
      <c r="A4855" s="381">
        <v>104013</v>
      </c>
      <c r="B4855" s="382" t="s">
        <v>6690</v>
      </c>
      <c r="C4855" s="383" t="s">
        <v>297</v>
      </c>
      <c r="D4855" s="384">
        <v>9.18</v>
      </c>
      <c r="E4855" s="383" t="s">
        <v>413</v>
      </c>
    </row>
    <row r="4856" spans="1:5" s="11" customFormat="1" ht="24" customHeight="1">
      <c r="A4856" s="381">
        <v>104014</v>
      </c>
      <c r="B4856" s="382" t="s">
        <v>6691</v>
      </c>
      <c r="C4856" s="383" t="s">
        <v>297</v>
      </c>
      <c r="D4856" s="384">
        <v>9.9600000000000009</v>
      </c>
      <c r="E4856" s="383" t="s">
        <v>413</v>
      </c>
    </row>
    <row r="4857" spans="1:5" s="11" customFormat="1" ht="24" customHeight="1">
      <c r="A4857" s="381">
        <v>104015</v>
      </c>
      <c r="B4857" s="382" t="s">
        <v>6692</v>
      </c>
      <c r="C4857" s="383" t="s">
        <v>297</v>
      </c>
      <c r="D4857" s="384">
        <v>14.65</v>
      </c>
      <c r="E4857" s="383" t="s">
        <v>413</v>
      </c>
    </row>
    <row r="4858" spans="1:5" s="11" customFormat="1" ht="24" customHeight="1">
      <c r="A4858" s="381">
        <v>104016</v>
      </c>
      <c r="B4858" s="382" t="s">
        <v>6693</v>
      </c>
      <c r="C4858" s="383" t="s">
        <v>297</v>
      </c>
      <c r="D4858" s="384">
        <v>20.25</v>
      </c>
      <c r="E4858" s="383" t="s">
        <v>413</v>
      </c>
    </row>
    <row r="4859" spans="1:5" s="11" customFormat="1" ht="24" customHeight="1">
      <c r="A4859" s="381">
        <v>104017</v>
      </c>
      <c r="B4859" s="382" t="s">
        <v>6694</v>
      </c>
      <c r="C4859" s="383" t="s">
        <v>297</v>
      </c>
      <c r="D4859" s="384">
        <v>37.69</v>
      </c>
      <c r="E4859" s="383" t="s">
        <v>413</v>
      </c>
    </row>
    <row r="4860" spans="1:5" s="11" customFormat="1" ht="24" customHeight="1">
      <c r="A4860" s="381">
        <v>104018</v>
      </c>
      <c r="B4860" s="382" t="s">
        <v>6694</v>
      </c>
      <c r="C4860" s="383" t="s">
        <v>297</v>
      </c>
      <c r="D4860" s="384">
        <v>19.54</v>
      </c>
      <c r="E4860" s="383" t="s">
        <v>413</v>
      </c>
    </row>
    <row r="4861" spans="1:5" s="11" customFormat="1" ht="24" customHeight="1">
      <c r="A4861" s="381">
        <v>104019</v>
      </c>
      <c r="B4861" s="382" t="s">
        <v>6695</v>
      </c>
      <c r="C4861" s="383" t="s">
        <v>297</v>
      </c>
      <c r="D4861" s="384">
        <v>36.869999999999997</v>
      </c>
      <c r="E4861" s="383" t="s">
        <v>413</v>
      </c>
    </row>
    <row r="4862" spans="1:5" s="11" customFormat="1" ht="24" customHeight="1">
      <c r="A4862" s="381">
        <v>104020</v>
      </c>
      <c r="B4862" s="382" t="s">
        <v>6696</v>
      </c>
      <c r="C4862" s="383" t="s">
        <v>297</v>
      </c>
      <c r="D4862" s="384">
        <v>48.2</v>
      </c>
      <c r="E4862" s="383" t="s">
        <v>413</v>
      </c>
    </row>
    <row r="4863" spans="1:5" s="11" customFormat="1" ht="24" customHeight="1">
      <c r="A4863" s="381">
        <v>104022</v>
      </c>
      <c r="B4863" s="382" t="s">
        <v>6697</v>
      </c>
      <c r="C4863" s="383" t="s">
        <v>297</v>
      </c>
      <c r="D4863" s="384">
        <v>53.87</v>
      </c>
      <c r="E4863" s="383" t="s">
        <v>413</v>
      </c>
    </row>
    <row r="4864" spans="1:5" s="11" customFormat="1" ht="24" customHeight="1">
      <c r="A4864" s="381">
        <v>104023</v>
      </c>
      <c r="B4864" s="382" t="s">
        <v>6698</v>
      </c>
      <c r="C4864" s="383" t="s">
        <v>297</v>
      </c>
      <c r="D4864" s="384">
        <v>34.53</v>
      </c>
      <c r="E4864" s="383" t="s">
        <v>413</v>
      </c>
    </row>
    <row r="4865" spans="1:5" s="11" customFormat="1" ht="24" customHeight="1">
      <c r="A4865" s="381">
        <v>104024</v>
      </c>
      <c r="B4865" s="382" t="s">
        <v>6699</v>
      </c>
      <c r="C4865" s="383" t="s">
        <v>297</v>
      </c>
      <c r="D4865" s="384">
        <v>34.53</v>
      </c>
      <c r="E4865" s="383" t="s">
        <v>413</v>
      </c>
    </row>
    <row r="4866" spans="1:5" s="11" customFormat="1" ht="24" customHeight="1">
      <c r="A4866" s="381">
        <v>104025</v>
      </c>
      <c r="B4866" s="382" t="s">
        <v>6700</v>
      </c>
      <c r="C4866" s="383" t="s">
        <v>297</v>
      </c>
      <c r="D4866" s="384">
        <v>21.69</v>
      </c>
      <c r="E4866" s="383" t="s">
        <v>413</v>
      </c>
    </row>
    <row r="4867" spans="1:5" s="11" customFormat="1" ht="24" customHeight="1">
      <c r="A4867" s="381">
        <v>104026</v>
      </c>
      <c r="B4867" s="382" t="s">
        <v>6701</v>
      </c>
      <c r="C4867" s="383" t="s">
        <v>297</v>
      </c>
      <c r="D4867" s="384">
        <v>35.090000000000003</v>
      </c>
      <c r="E4867" s="383" t="s">
        <v>413</v>
      </c>
    </row>
    <row r="4868" spans="1:5" s="11" customFormat="1" ht="24" customHeight="1">
      <c r="A4868" s="381">
        <v>104027</v>
      </c>
      <c r="B4868" s="382" t="s">
        <v>6702</v>
      </c>
      <c r="C4868" s="383" t="s">
        <v>297</v>
      </c>
      <c r="D4868" s="384">
        <v>51.61</v>
      </c>
      <c r="E4868" s="383" t="s">
        <v>413</v>
      </c>
    </row>
    <row r="4869" spans="1:5" s="11" customFormat="1" ht="24" customHeight="1">
      <c r="A4869" s="381">
        <v>104028</v>
      </c>
      <c r="B4869" s="382" t="s">
        <v>6703</v>
      </c>
      <c r="C4869" s="383" t="s">
        <v>297</v>
      </c>
      <c r="D4869" s="384">
        <v>138.69999999999999</v>
      </c>
      <c r="E4869" s="383" t="s">
        <v>413</v>
      </c>
    </row>
    <row r="4870" spans="1:5" s="11" customFormat="1" ht="24" customHeight="1">
      <c r="A4870" s="381">
        <v>104029</v>
      </c>
      <c r="B4870" s="382" t="s">
        <v>6704</v>
      </c>
      <c r="C4870" s="383" t="s">
        <v>297</v>
      </c>
      <c r="D4870" s="384">
        <v>165.28</v>
      </c>
      <c r="E4870" s="383" t="s">
        <v>413</v>
      </c>
    </row>
    <row r="4871" spans="1:5" s="11" customFormat="1" ht="24" customHeight="1">
      <c r="A4871" s="381">
        <v>104030</v>
      </c>
      <c r="B4871" s="382" t="s">
        <v>6705</v>
      </c>
      <c r="C4871" s="383" t="s">
        <v>297</v>
      </c>
      <c r="D4871" s="384">
        <v>51.87</v>
      </c>
      <c r="E4871" s="383" t="s">
        <v>413</v>
      </c>
    </row>
    <row r="4872" spans="1:5" s="11" customFormat="1" ht="24" customHeight="1">
      <c r="A4872" s="381">
        <v>104163</v>
      </c>
      <c r="B4872" s="382" t="s">
        <v>6706</v>
      </c>
      <c r="C4872" s="383" t="s">
        <v>297</v>
      </c>
      <c r="D4872" s="384">
        <v>38.770000000000003</v>
      </c>
      <c r="E4872" s="383" t="s">
        <v>413</v>
      </c>
    </row>
    <row r="4873" spans="1:5" s="11" customFormat="1" ht="24" customHeight="1">
      <c r="A4873" s="381">
        <v>104164</v>
      </c>
      <c r="B4873" s="382" t="s">
        <v>6707</v>
      </c>
      <c r="C4873" s="383" t="s">
        <v>297</v>
      </c>
      <c r="D4873" s="384">
        <v>55.6</v>
      </c>
      <c r="E4873" s="383" t="s">
        <v>413</v>
      </c>
    </row>
    <row r="4874" spans="1:5" s="11" customFormat="1" ht="36" customHeight="1">
      <c r="A4874" s="381">
        <v>104165</v>
      </c>
      <c r="B4874" s="382" t="s">
        <v>6708</v>
      </c>
      <c r="C4874" s="383" t="s">
        <v>297</v>
      </c>
      <c r="D4874" s="384">
        <v>81.42</v>
      </c>
      <c r="E4874" s="383" t="s">
        <v>413</v>
      </c>
    </row>
    <row r="4875" spans="1:5" s="11" customFormat="1" ht="24" customHeight="1">
      <c r="A4875" s="381">
        <v>104167</v>
      </c>
      <c r="B4875" s="382" t="s">
        <v>6709</v>
      </c>
      <c r="C4875" s="383" t="s">
        <v>297</v>
      </c>
      <c r="D4875" s="384">
        <v>157.36000000000001</v>
      </c>
      <c r="E4875" s="383" t="s">
        <v>413</v>
      </c>
    </row>
    <row r="4876" spans="1:5" s="11" customFormat="1" ht="24" customHeight="1">
      <c r="A4876" s="381">
        <v>104168</v>
      </c>
      <c r="B4876" s="382" t="s">
        <v>6710</v>
      </c>
      <c r="C4876" s="383" t="s">
        <v>297</v>
      </c>
      <c r="D4876" s="384">
        <v>131.47999999999999</v>
      </c>
      <c r="E4876" s="383" t="s">
        <v>413</v>
      </c>
    </row>
    <row r="4877" spans="1:5" s="11" customFormat="1" ht="24" customHeight="1">
      <c r="A4877" s="381">
        <v>104169</v>
      </c>
      <c r="B4877" s="382" t="s">
        <v>6711</v>
      </c>
      <c r="C4877" s="383" t="s">
        <v>297</v>
      </c>
      <c r="D4877" s="384">
        <v>206.73</v>
      </c>
      <c r="E4877" s="383" t="s">
        <v>413</v>
      </c>
    </row>
    <row r="4878" spans="1:5" s="11" customFormat="1" ht="24" customHeight="1">
      <c r="A4878" s="381">
        <v>104170</v>
      </c>
      <c r="B4878" s="382" t="s">
        <v>6712</v>
      </c>
      <c r="C4878" s="383" t="s">
        <v>297</v>
      </c>
      <c r="D4878" s="384">
        <v>75.430000000000007</v>
      </c>
      <c r="E4878" s="383" t="s">
        <v>413</v>
      </c>
    </row>
    <row r="4879" spans="1:5" s="11" customFormat="1" ht="24" customHeight="1">
      <c r="A4879" s="381">
        <v>104171</v>
      </c>
      <c r="B4879" s="382" t="s">
        <v>6713</v>
      </c>
      <c r="C4879" s="383" t="s">
        <v>297</v>
      </c>
      <c r="D4879" s="384">
        <v>109.97</v>
      </c>
      <c r="E4879" s="383" t="s">
        <v>413</v>
      </c>
    </row>
    <row r="4880" spans="1:5" s="11" customFormat="1" ht="24" customHeight="1">
      <c r="A4880" s="381">
        <v>104172</v>
      </c>
      <c r="B4880" s="382" t="s">
        <v>6714</v>
      </c>
      <c r="C4880" s="383" t="s">
        <v>297</v>
      </c>
      <c r="D4880" s="384">
        <v>315.58999999999997</v>
      </c>
      <c r="E4880" s="383" t="s">
        <v>413</v>
      </c>
    </row>
    <row r="4881" spans="1:5" s="11" customFormat="1" ht="24" customHeight="1">
      <c r="A4881" s="381">
        <v>104173</v>
      </c>
      <c r="B4881" s="382" t="s">
        <v>6715</v>
      </c>
      <c r="C4881" s="383" t="s">
        <v>297</v>
      </c>
      <c r="D4881" s="384">
        <v>83.3</v>
      </c>
      <c r="E4881" s="383" t="s">
        <v>413</v>
      </c>
    </row>
    <row r="4882" spans="1:5" s="11" customFormat="1" ht="24" customHeight="1">
      <c r="A4882" s="381">
        <v>104174</v>
      </c>
      <c r="B4882" s="382" t="s">
        <v>6716</v>
      </c>
      <c r="C4882" s="383" t="s">
        <v>297</v>
      </c>
      <c r="D4882" s="384">
        <v>222.99</v>
      </c>
      <c r="E4882" s="383" t="s">
        <v>413</v>
      </c>
    </row>
    <row r="4883" spans="1:5" s="11" customFormat="1" ht="24" customHeight="1">
      <c r="A4883" s="381">
        <v>104175</v>
      </c>
      <c r="B4883" s="382" t="s">
        <v>6717</v>
      </c>
      <c r="C4883" s="383" t="s">
        <v>297</v>
      </c>
      <c r="D4883" s="384">
        <v>144.28</v>
      </c>
      <c r="E4883" s="383" t="s">
        <v>413</v>
      </c>
    </row>
    <row r="4884" spans="1:5" s="11" customFormat="1" ht="24" customHeight="1">
      <c r="A4884" s="381">
        <v>104176</v>
      </c>
      <c r="B4884" s="382" t="s">
        <v>6718</v>
      </c>
      <c r="C4884" s="383" t="s">
        <v>297</v>
      </c>
      <c r="D4884" s="384">
        <v>257.2</v>
      </c>
      <c r="E4884" s="383" t="s">
        <v>413</v>
      </c>
    </row>
    <row r="4885" spans="1:5" s="11" customFormat="1" ht="24" customHeight="1">
      <c r="A4885" s="381">
        <v>104177</v>
      </c>
      <c r="B4885" s="382" t="s">
        <v>6719</v>
      </c>
      <c r="C4885" s="383" t="s">
        <v>297</v>
      </c>
      <c r="D4885" s="384">
        <v>202.3</v>
      </c>
      <c r="E4885" s="383" t="s">
        <v>413</v>
      </c>
    </row>
    <row r="4886" spans="1:5" s="11" customFormat="1" ht="24" customHeight="1">
      <c r="A4886" s="381">
        <v>104178</v>
      </c>
      <c r="B4886" s="382" t="s">
        <v>6720</v>
      </c>
      <c r="C4886" s="383" t="s">
        <v>297</v>
      </c>
      <c r="D4886" s="384">
        <v>24.94</v>
      </c>
      <c r="E4886" s="383" t="s">
        <v>413</v>
      </c>
    </row>
    <row r="4887" spans="1:5" s="11" customFormat="1" ht="24" customHeight="1">
      <c r="A4887" s="381">
        <v>104179</v>
      </c>
      <c r="B4887" s="382" t="s">
        <v>6721</v>
      </c>
      <c r="C4887" s="383" t="s">
        <v>297</v>
      </c>
      <c r="D4887" s="384">
        <v>90.78</v>
      </c>
      <c r="E4887" s="383" t="s">
        <v>413</v>
      </c>
    </row>
    <row r="4888" spans="1:5" s="11" customFormat="1" ht="24" customHeight="1">
      <c r="A4888" s="381">
        <v>97895</v>
      </c>
      <c r="B4888" s="382" t="s">
        <v>6722</v>
      </c>
      <c r="C4888" s="383" t="s">
        <v>297</v>
      </c>
      <c r="D4888" s="384">
        <v>189.79</v>
      </c>
      <c r="E4888" s="383" t="s">
        <v>413</v>
      </c>
    </row>
    <row r="4889" spans="1:5" s="11" customFormat="1" ht="24" customHeight="1">
      <c r="A4889" s="381">
        <v>97896</v>
      </c>
      <c r="B4889" s="382" t="s">
        <v>6723</v>
      </c>
      <c r="C4889" s="383" t="s">
        <v>297</v>
      </c>
      <c r="D4889" s="384">
        <v>351.82</v>
      </c>
      <c r="E4889" s="383" t="s">
        <v>413</v>
      </c>
    </row>
    <row r="4890" spans="1:5" s="11" customFormat="1" ht="24" customHeight="1">
      <c r="A4890" s="381">
        <v>97897</v>
      </c>
      <c r="B4890" s="382" t="s">
        <v>6724</v>
      </c>
      <c r="C4890" s="383" t="s">
        <v>297</v>
      </c>
      <c r="D4890" s="384">
        <v>454.23</v>
      </c>
      <c r="E4890" s="383" t="s">
        <v>413</v>
      </c>
    </row>
    <row r="4891" spans="1:5" s="11" customFormat="1" ht="24" customHeight="1">
      <c r="A4891" s="381">
        <v>97898</v>
      </c>
      <c r="B4891" s="382" t="s">
        <v>6725</v>
      </c>
      <c r="C4891" s="383" t="s">
        <v>297</v>
      </c>
      <c r="D4891" s="384">
        <v>848.19</v>
      </c>
      <c r="E4891" s="383" t="s">
        <v>413</v>
      </c>
    </row>
    <row r="4892" spans="1:5" s="11" customFormat="1" ht="24" customHeight="1">
      <c r="A4892" s="381">
        <v>97900</v>
      </c>
      <c r="B4892" s="382" t="s">
        <v>6726</v>
      </c>
      <c r="C4892" s="383" t="s">
        <v>297</v>
      </c>
      <c r="D4892" s="384">
        <v>155.85</v>
      </c>
      <c r="E4892" s="383" t="s">
        <v>413</v>
      </c>
    </row>
    <row r="4893" spans="1:5" s="11" customFormat="1" ht="24" customHeight="1">
      <c r="A4893" s="381">
        <v>97901</v>
      </c>
      <c r="B4893" s="382" t="s">
        <v>6727</v>
      </c>
      <c r="C4893" s="383" t="s">
        <v>297</v>
      </c>
      <c r="D4893" s="384">
        <v>244.37</v>
      </c>
      <c r="E4893" s="383" t="s">
        <v>413</v>
      </c>
    </row>
    <row r="4894" spans="1:5" s="11" customFormat="1" ht="24" customHeight="1">
      <c r="A4894" s="381">
        <v>97902</v>
      </c>
      <c r="B4894" s="382" t="s">
        <v>6728</v>
      </c>
      <c r="C4894" s="383" t="s">
        <v>297</v>
      </c>
      <c r="D4894" s="384">
        <v>477.93</v>
      </c>
      <c r="E4894" s="383" t="s">
        <v>413</v>
      </c>
    </row>
    <row r="4895" spans="1:5" s="11" customFormat="1" ht="24" customHeight="1">
      <c r="A4895" s="381">
        <v>97903</v>
      </c>
      <c r="B4895" s="382" t="s">
        <v>6729</v>
      </c>
      <c r="C4895" s="383" t="s">
        <v>297</v>
      </c>
      <c r="D4895" s="384">
        <v>664.36</v>
      </c>
      <c r="E4895" s="383" t="s">
        <v>413</v>
      </c>
    </row>
    <row r="4896" spans="1:5" s="11" customFormat="1" ht="24" customHeight="1">
      <c r="A4896" s="381">
        <v>97904</v>
      </c>
      <c r="B4896" s="382" t="s">
        <v>6730</v>
      </c>
      <c r="C4896" s="383" t="s">
        <v>297</v>
      </c>
      <c r="D4896" s="384">
        <v>797.79</v>
      </c>
      <c r="E4896" s="383" t="s">
        <v>413</v>
      </c>
    </row>
    <row r="4897" spans="1:5" s="11" customFormat="1" ht="24" customHeight="1">
      <c r="A4897" s="381">
        <v>97905</v>
      </c>
      <c r="B4897" s="382" t="s">
        <v>6731</v>
      </c>
      <c r="C4897" s="383" t="s">
        <v>297</v>
      </c>
      <c r="D4897" s="384">
        <v>192.52</v>
      </c>
      <c r="E4897" s="383" t="s">
        <v>413</v>
      </c>
    </row>
    <row r="4898" spans="1:5" s="11" customFormat="1" ht="24" customHeight="1">
      <c r="A4898" s="381">
        <v>97906</v>
      </c>
      <c r="B4898" s="382" t="s">
        <v>6732</v>
      </c>
      <c r="C4898" s="383" t="s">
        <v>297</v>
      </c>
      <c r="D4898" s="384">
        <v>359.31</v>
      </c>
      <c r="E4898" s="383" t="s">
        <v>413</v>
      </c>
    </row>
    <row r="4899" spans="1:5" s="11" customFormat="1" ht="24" customHeight="1">
      <c r="A4899" s="381">
        <v>97907</v>
      </c>
      <c r="B4899" s="382" t="s">
        <v>6733</v>
      </c>
      <c r="C4899" s="383" t="s">
        <v>297</v>
      </c>
      <c r="D4899" s="384">
        <v>513</v>
      </c>
      <c r="E4899" s="383" t="s">
        <v>413</v>
      </c>
    </row>
    <row r="4900" spans="1:5" s="11" customFormat="1" ht="24" customHeight="1">
      <c r="A4900" s="381">
        <v>97908</v>
      </c>
      <c r="B4900" s="382" t="s">
        <v>6734</v>
      </c>
      <c r="C4900" s="383" t="s">
        <v>297</v>
      </c>
      <c r="D4900" s="384">
        <v>618.70000000000005</v>
      </c>
      <c r="E4900" s="383" t="s">
        <v>413</v>
      </c>
    </row>
    <row r="4901" spans="1:5" s="11" customFormat="1" ht="24" customHeight="1">
      <c r="A4901" s="381">
        <v>98102</v>
      </c>
      <c r="B4901" s="382" t="s">
        <v>6735</v>
      </c>
      <c r="C4901" s="383" t="s">
        <v>297</v>
      </c>
      <c r="D4901" s="384">
        <v>179.09</v>
      </c>
      <c r="E4901" s="383" t="s">
        <v>413</v>
      </c>
    </row>
    <row r="4902" spans="1:5" s="11" customFormat="1" ht="36" customHeight="1">
      <c r="A4902" s="381">
        <v>98104</v>
      </c>
      <c r="B4902" s="382" t="s">
        <v>6736</v>
      </c>
      <c r="C4902" s="383" t="s">
        <v>297</v>
      </c>
      <c r="D4902" s="384">
        <v>307.51</v>
      </c>
      <c r="E4902" s="383" t="s">
        <v>413</v>
      </c>
    </row>
    <row r="4903" spans="1:5" s="11" customFormat="1" ht="36" customHeight="1">
      <c r="A4903" s="381">
        <v>98105</v>
      </c>
      <c r="B4903" s="382" t="s">
        <v>6737</v>
      </c>
      <c r="C4903" s="383" t="s">
        <v>297</v>
      </c>
      <c r="D4903" s="384">
        <v>533.61</v>
      </c>
      <c r="E4903" s="383" t="s">
        <v>413</v>
      </c>
    </row>
    <row r="4904" spans="1:5" s="11" customFormat="1" ht="36" customHeight="1">
      <c r="A4904" s="381">
        <v>98106</v>
      </c>
      <c r="B4904" s="382" t="s">
        <v>6738</v>
      </c>
      <c r="C4904" s="383" t="s">
        <v>297</v>
      </c>
      <c r="D4904" s="384">
        <v>881.51</v>
      </c>
      <c r="E4904" s="383" t="s">
        <v>413</v>
      </c>
    </row>
    <row r="4905" spans="1:5" s="11" customFormat="1" ht="36" customHeight="1">
      <c r="A4905" s="381">
        <v>98107</v>
      </c>
      <c r="B4905" s="382" t="s">
        <v>6739</v>
      </c>
      <c r="C4905" s="383" t="s">
        <v>297</v>
      </c>
      <c r="D4905" s="384">
        <v>215.8</v>
      </c>
      <c r="E4905" s="383" t="s">
        <v>413</v>
      </c>
    </row>
    <row r="4906" spans="1:5" s="11" customFormat="1" ht="36" customHeight="1">
      <c r="A4906" s="381">
        <v>98108</v>
      </c>
      <c r="B4906" s="382" t="s">
        <v>6740</v>
      </c>
      <c r="C4906" s="383" t="s">
        <v>297</v>
      </c>
      <c r="D4906" s="384">
        <v>385.48</v>
      </c>
      <c r="E4906" s="383" t="s">
        <v>413</v>
      </c>
    </row>
    <row r="4907" spans="1:5" s="11" customFormat="1" ht="36" customHeight="1">
      <c r="A4907" s="381">
        <v>99250</v>
      </c>
      <c r="B4907" s="382" t="s">
        <v>6741</v>
      </c>
      <c r="C4907" s="383" t="s">
        <v>297</v>
      </c>
      <c r="D4907" s="384">
        <v>150.4</v>
      </c>
      <c r="E4907" s="383" t="s">
        <v>413</v>
      </c>
    </row>
    <row r="4908" spans="1:5" s="11" customFormat="1" ht="36" customHeight="1">
      <c r="A4908" s="381">
        <v>99251</v>
      </c>
      <c r="B4908" s="382" t="s">
        <v>6742</v>
      </c>
      <c r="C4908" s="383" t="s">
        <v>297</v>
      </c>
      <c r="D4908" s="384">
        <v>235.02</v>
      </c>
      <c r="E4908" s="383" t="s">
        <v>413</v>
      </c>
    </row>
    <row r="4909" spans="1:5" s="11" customFormat="1" ht="36" customHeight="1">
      <c r="A4909" s="381">
        <v>99253</v>
      </c>
      <c r="B4909" s="382" t="s">
        <v>6743</v>
      </c>
      <c r="C4909" s="383" t="s">
        <v>297</v>
      </c>
      <c r="D4909" s="384">
        <v>456.93</v>
      </c>
      <c r="E4909" s="383" t="s">
        <v>413</v>
      </c>
    </row>
    <row r="4910" spans="1:5" s="11" customFormat="1" ht="36" customHeight="1">
      <c r="A4910" s="381">
        <v>99255</v>
      </c>
      <c r="B4910" s="382" t="s">
        <v>6744</v>
      </c>
      <c r="C4910" s="383" t="s">
        <v>297</v>
      </c>
      <c r="D4910" s="384">
        <v>635.55999999999995</v>
      </c>
      <c r="E4910" s="383" t="s">
        <v>413</v>
      </c>
    </row>
    <row r="4911" spans="1:5" s="11" customFormat="1" ht="24" customHeight="1">
      <c r="A4911" s="381">
        <v>99257</v>
      </c>
      <c r="B4911" s="382" t="s">
        <v>6745</v>
      </c>
      <c r="C4911" s="383" t="s">
        <v>297</v>
      </c>
      <c r="D4911" s="384">
        <v>760.55</v>
      </c>
      <c r="E4911" s="383" t="s">
        <v>413</v>
      </c>
    </row>
    <row r="4912" spans="1:5" s="11" customFormat="1" ht="24" customHeight="1">
      <c r="A4912" s="381">
        <v>99258</v>
      </c>
      <c r="B4912" s="382" t="s">
        <v>6746</v>
      </c>
      <c r="C4912" s="383" t="s">
        <v>297</v>
      </c>
      <c r="D4912" s="384">
        <v>186.58</v>
      </c>
      <c r="E4912" s="383" t="s">
        <v>413</v>
      </c>
    </row>
    <row r="4913" spans="1:5" s="11" customFormat="1" ht="24" customHeight="1">
      <c r="A4913" s="381">
        <v>99260</v>
      </c>
      <c r="B4913" s="382" t="s">
        <v>6747</v>
      </c>
      <c r="C4913" s="383" t="s">
        <v>297</v>
      </c>
      <c r="D4913" s="384">
        <v>346.09</v>
      </c>
      <c r="E4913" s="383" t="s">
        <v>413</v>
      </c>
    </row>
    <row r="4914" spans="1:5" s="11" customFormat="1" ht="24" customHeight="1">
      <c r="A4914" s="381">
        <v>99262</v>
      </c>
      <c r="B4914" s="382" t="s">
        <v>6748</v>
      </c>
      <c r="C4914" s="383" t="s">
        <v>297</v>
      </c>
      <c r="D4914" s="384">
        <v>494.13</v>
      </c>
      <c r="E4914" s="383" t="s">
        <v>413</v>
      </c>
    </row>
    <row r="4915" spans="1:5" s="11" customFormat="1" ht="24" customHeight="1">
      <c r="A4915" s="381">
        <v>99264</v>
      </c>
      <c r="B4915" s="382" t="s">
        <v>6749</v>
      </c>
      <c r="C4915" s="383" t="s">
        <v>297</v>
      </c>
      <c r="D4915" s="384">
        <v>593.19000000000005</v>
      </c>
      <c r="E4915" s="383" t="s">
        <v>413</v>
      </c>
    </row>
    <row r="4916" spans="1:5" s="11" customFormat="1" ht="24" customHeight="1">
      <c r="A4916" s="381">
        <v>102587</v>
      </c>
      <c r="B4916" s="382" t="s">
        <v>6750</v>
      </c>
      <c r="C4916" s="383" t="s">
        <v>297</v>
      </c>
      <c r="D4916" s="384">
        <v>2.2599999999999998</v>
      </c>
      <c r="E4916" s="383" t="s">
        <v>413</v>
      </c>
    </row>
    <row r="4917" spans="1:5" s="11" customFormat="1" ht="24" customHeight="1">
      <c r="A4917" s="381">
        <v>102588</v>
      </c>
      <c r="B4917" s="382" t="s">
        <v>6751</v>
      </c>
      <c r="C4917" s="383" t="s">
        <v>297</v>
      </c>
      <c r="D4917" s="384">
        <v>3.28</v>
      </c>
      <c r="E4917" s="383" t="s">
        <v>413</v>
      </c>
    </row>
    <row r="4918" spans="1:5" s="11" customFormat="1" ht="24" customHeight="1">
      <c r="A4918" s="381">
        <v>102589</v>
      </c>
      <c r="B4918" s="382" t="s">
        <v>6752</v>
      </c>
      <c r="C4918" s="383" t="s">
        <v>297</v>
      </c>
      <c r="D4918" s="384">
        <v>2.5299999999999998</v>
      </c>
      <c r="E4918" s="383" t="s">
        <v>413</v>
      </c>
    </row>
    <row r="4919" spans="1:5" s="11" customFormat="1" ht="24" customHeight="1">
      <c r="A4919" s="381">
        <v>102590</v>
      </c>
      <c r="B4919" s="382" t="s">
        <v>6753</v>
      </c>
      <c r="C4919" s="383" t="s">
        <v>297</v>
      </c>
      <c r="D4919" s="384">
        <v>3.54</v>
      </c>
      <c r="E4919" s="383" t="s">
        <v>413</v>
      </c>
    </row>
    <row r="4920" spans="1:5" s="11" customFormat="1" ht="24" customHeight="1">
      <c r="A4920" s="381">
        <v>102591</v>
      </c>
      <c r="B4920" s="382" t="s">
        <v>6754</v>
      </c>
      <c r="C4920" s="383" t="s">
        <v>297</v>
      </c>
      <c r="D4920" s="384">
        <v>2.78</v>
      </c>
      <c r="E4920" s="383" t="s">
        <v>413</v>
      </c>
    </row>
    <row r="4921" spans="1:5" s="11" customFormat="1" ht="24" customHeight="1">
      <c r="A4921" s="381">
        <v>102592</v>
      </c>
      <c r="B4921" s="382" t="s">
        <v>6755</v>
      </c>
      <c r="C4921" s="383" t="s">
        <v>297</v>
      </c>
      <c r="D4921" s="384">
        <v>3.79</v>
      </c>
      <c r="E4921" s="383" t="s">
        <v>413</v>
      </c>
    </row>
    <row r="4922" spans="1:5" s="11" customFormat="1" ht="24" customHeight="1">
      <c r="A4922" s="381">
        <v>102593</v>
      </c>
      <c r="B4922" s="382" t="s">
        <v>6756</v>
      </c>
      <c r="C4922" s="383" t="s">
        <v>297</v>
      </c>
      <c r="D4922" s="384">
        <v>3.13</v>
      </c>
      <c r="E4922" s="383" t="s">
        <v>413</v>
      </c>
    </row>
    <row r="4923" spans="1:5" s="11" customFormat="1" ht="24" customHeight="1">
      <c r="A4923" s="381">
        <v>102594</v>
      </c>
      <c r="B4923" s="382" t="s">
        <v>6757</v>
      </c>
      <c r="C4923" s="383" t="s">
        <v>297</v>
      </c>
      <c r="D4923" s="384">
        <v>4.1500000000000004</v>
      </c>
      <c r="E4923" s="383" t="s">
        <v>413</v>
      </c>
    </row>
    <row r="4924" spans="1:5" s="11" customFormat="1" ht="24" customHeight="1">
      <c r="A4924" s="381">
        <v>102595</v>
      </c>
      <c r="B4924" s="382" t="s">
        <v>6758</v>
      </c>
      <c r="C4924" s="383" t="s">
        <v>297</v>
      </c>
      <c r="D4924" s="384">
        <v>3.54</v>
      </c>
      <c r="E4924" s="383" t="s">
        <v>413</v>
      </c>
    </row>
    <row r="4925" spans="1:5" s="11" customFormat="1" ht="24" customHeight="1">
      <c r="A4925" s="381">
        <v>102596</v>
      </c>
      <c r="B4925" s="382" t="s">
        <v>6759</v>
      </c>
      <c r="C4925" s="383" t="s">
        <v>297</v>
      </c>
      <c r="D4925" s="384">
        <v>4.5599999999999996</v>
      </c>
      <c r="E4925" s="383" t="s">
        <v>413</v>
      </c>
    </row>
    <row r="4926" spans="1:5" s="11" customFormat="1" ht="24" customHeight="1">
      <c r="A4926" s="381">
        <v>102597</v>
      </c>
      <c r="B4926" s="382" t="s">
        <v>6760</v>
      </c>
      <c r="C4926" s="383" t="s">
        <v>297</v>
      </c>
      <c r="D4926" s="384">
        <v>4.0599999999999996</v>
      </c>
      <c r="E4926" s="383" t="s">
        <v>413</v>
      </c>
    </row>
    <row r="4927" spans="1:5" s="11" customFormat="1" ht="24" customHeight="1">
      <c r="A4927" s="381">
        <v>102598</v>
      </c>
      <c r="B4927" s="382" t="s">
        <v>6761</v>
      </c>
      <c r="C4927" s="383" t="s">
        <v>297</v>
      </c>
      <c r="D4927" s="384">
        <v>5.08</v>
      </c>
      <c r="E4927" s="383" t="s">
        <v>413</v>
      </c>
    </row>
    <row r="4928" spans="1:5" s="11" customFormat="1" ht="24" customHeight="1">
      <c r="A4928" s="381">
        <v>102599</v>
      </c>
      <c r="B4928" s="382" t="s">
        <v>6762</v>
      </c>
      <c r="C4928" s="383" t="s">
        <v>297</v>
      </c>
      <c r="D4928" s="384">
        <v>4.57</v>
      </c>
      <c r="E4928" s="383" t="s">
        <v>413</v>
      </c>
    </row>
    <row r="4929" spans="1:5" s="11" customFormat="1" ht="24" customHeight="1">
      <c r="A4929" s="381">
        <v>102600</v>
      </c>
      <c r="B4929" s="382" t="s">
        <v>6763</v>
      </c>
      <c r="C4929" s="383" t="s">
        <v>297</v>
      </c>
      <c r="D4929" s="384">
        <v>5.59</v>
      </c>
      <c r="E4929" s="383" t="s">
        <v>413</v>
      </c>
    </row>
    <row r="4930" spans="1:5" s="11" customFormat="1" ht="24" customHeight="1">
      <c r="A4930" s="381">
        <v>102601</v>
      </c>
      <c r="B4930" s="382" t="s">
        <v>6764</v>
      </c>
      <c r="C4930" s="383" t="s">
        <v>297</v>
      </c>
      <c r="D4930" s="384">
        <v>5.34</v>
      </c>
      <c r="E4930" s="383" t="s">
        <v>413</v>
      </c>
    </row>
    <row r="4931" spans="1:5" s="11" customFormat="1" ht="24" customHeight="1">
      <c r="A4931" s="381">
        <v>102602</v>
      </c>
      <c r="B4931" s="382" t="s">
        <v>6765</v>
      </c>
      <c r="C4931" s="383" t="s">
        <v>297</v>
      </c>
      <c r="D4931" s="384">
        <v>6.36</v>
      </c>
      <c r="E4931" s="383" t="s">
        <v>413</v>
      </c>
    </row>
    <row r="4932" spans="1:5" s="11" customFormat="1" ht="24" customHeight="1">
      <c r="A4932" s="381">
        <v>102603</v>
      </c>
      <c r="B4932" s="382" t="s">
        <v>6766</v>
      </c>
      <c r="C4932" s="383" t="s">
        <v>297</v>
      </c>
      <c r="D4932" s="384">
        <v>6.62</v>
      </c>
      <c r="E4932" s="383" t="s">
        <v>413</v>
      </c>
    </row>
    <row r="4933" spans="1:5" s="11" customFormat="1" ht="24" customHeight="1">
      <c r="A4933" s="381">
        <v>102604</v>
      </c>
      <c r="B4933" s="382" t="s">
        <v>6767</v>
      </c>
      <c r="C4933" s="383" t="s">
        <v>297</v>
      </c>
      <c r="D4933" s="384">
        <v>7.64</v>
      </c>
      <c r="E4933" s="383" t="s">
        <v>413</v>
      </c>
    </row>
    <row r="4934" spans="1:5" s="11" customFormat="1" ht="24" customHeight="1">
      <c r="A4934" s="381">
        <v>102605</v>
      </c>
      <c r="B4934" s="382" t="s">
        <v>6768</v>
      </c>
      <c r="C4934" s="383" t="s">
        <v>297</v>
      </c>
      <c r="D4934" s="384">
        <v>280.44</v>
      </c>
      <c r="E4934" s="383" t="s">
        <v>413</v>
      </c>
    </row>
    <row r="4935" spans="1:5" s="11" customFormat="1" ht="24" customHeight="1">
      <c r="A4935" s="381">
        <v>102606</v>
      </c>
      <c r="B4935" s="382" t="s">
        <v>6769</v>
      </c>
      <c r="C4935" s="383" t="s">
        <v>297</v>
      </c>
      <c r="D4935" s="384">
        <v>479.27</v>
      </c>
      <c r="E4935" s="383" t="s">
        <v>413</v>
      </c>
    </row>
    <row r="4936" spans="1:5" s="11" customFormat="1" ht="24" customHeight="1">
      <c r="A4936" s="381">
        <v>102607</v>
      </c>
      <c r="B4936" s="382" t="s">
        <v>6770</v>
      </c>
      <c r="C4936" s="383" t="s">
        <v>297</v>
      </c>
      <c r="D4936" s="384">
        <v>487.4</v>
      </c>
      <c r="E4936" s="383" t="s">
        <v>413</v>
      </c>
    </row>
    <row r="4937" spans="1:5" s="11" customFormat="1" ht="24" customHeight="1">
      <c r="A4937" s="381">
        <v>102608</v>
      </c>
      <c r="B4937" s="382" t="s">
        <v>6771</v>
      </c>
      <c r="C4937" s="383" t="s">
        <v>297</v>
      </c>
      <c r="D4937" s="384">
        <v>986.47</v>
      </c>
      <c r="E4937" s="383" t="s">
        <v>413</v>
      </c>
    </row>
    <row r="4938" spans="1:5" s="11" customFormat="1" ht="24" customHeight="1">
      <c r="A4938" s="381">
        <v>102609</v>
      </c>
      <c r="B4938" s="382" t="s">
        <v>6772</v>
      </c>
      <c r="C4938" s="383" t="s">
        <v>297</v>
      </c>
      <c r="D4938" s="385">
        <v>1109.47</v>
      </c>
      <c r="E4938" s="383" t="s">
        <v>413</v>
      </c>
    </row>
    <row r="4939" spans="1:5" s="11" customFormat="1" ht="24" customHeight="1">
      <c r="A4939" s="381">
        <v>102611</v>
      </c>
      <c r="B4939" s="382" t="s">
        <v>6773</v>
      </c>
      <c r="C4939" s="383" t="s">
        <v>297</v>
      </c>
      <c r="D4939" s="384">
        <v>461.74</v>
      </c>
      <c r="E4939" s="383" t="s">
        <v>413</v>
      </c>
    </row>
    <row r="4940" spans="1:5" s="11" customFormat="1" ht="24" customHeight="1">
      <c r="A4940" s="381">
        <v>102613</v>
      </c>
      <c r="B4940" s="382" t="s">
        <v>6774</v>
      </c>
      <c r="C4940" s="383" t="s">
        <v>297</v>
      </c>
      <c r="D4940" s="384">
        <v>634.45000000000005</v>
      </c>
      <c r="E4940" s="383" t="s">
        <v>413</v>
      </c>
    </row>
    <row r="4941" spans="1:5" s="11" customFormat="1" ht="24" customHeight="1">
      <c r="A4941" s="381">
        <v>102614</v>
      </c>
      <c r="B4941" s="382" t="s">
        <v>6775</v>
      </c>
      <c r="C4941" s="383" t="s">
        <v>297</v>
      </c>
      <c r="D4941" s="385">
        <v>1027.69</v>
      </c>
      <c r="E4941" s="383" t="s">
        <v>413</v>
      </c>
    </row>
    <row r="4942" spans="1:5" s="11" customFormat="1" ht="24" customHeight="1">
      <c r="A4942" s="381">
        <v>102615</v>
      </c>
      <c r="B4942" s="382" t="s">
        <v>6776</v>
      </c>
      <c r="C4942" s="383" t="s">
        <v>297</v>
      </c>
      <c r="D4942" s="385">
        <v>1324.53</v>
      </c>
      <c r="E4942" s="383" t="s">
        <v>413</v>
      </c>
    </row>
    <row r="4943" spans="1:5" s="11" customFormat="1" ht="24" customHeight="1">
      <c r="A4943" s="381">
        <v>102617</v>
      </c>
      <c r="B4943" s="382" t="s">
        <v>6777</v>
      </c>
      <c r="C4943" s="383" t="s">
        <v>297</v>
      </c>
      <c r="D4943" s="385">
        <v>3422.55</v>
      </c>
      <c r="E4943" s="383" t="s">
        <v>413</v>
      </c>
    </row>
    <row r="4944" spans="1:5" s="11" customFormat="1" ht="24" customHeight="1">
      <c r="A4944" s="381">
        <v>102619</v>
      </c>
      <c r="B4944" s="382" t="s">
        <v>6778</v>
      </c>
      <c r="C4944" s="383" t="s">
        <v>297</v>
      </c>
      <c r="D4944" s="385">
        <v>6570.35</v>
      </c>
      <c r="E4944" s="383" t="s">
        <v>413</v>
      </c>
    </row>
    <row r="4945" spans="1:5" s="11" customFormat="1" ht="24" customHeight="1">
      <c r="A4945" s="381">
        <v>102622</v>
      </c>
      <c r="B4945" s="382" t="s">
        <v>6779</v>
      </c>
      <c r="C4945" s="383" t="s">
        <v>297</v>
      </c>
      <c r="D4945" s="384">
        <v>618.39</v>
      </c>
      <c r="E4945" s="383" t="s">
        <v>413</v>
      </c>
    </row>
    <row r="4946" spans="1:5" s="11" customFormat="1" ht="24" customHeight="1">
      <c r="A4946" s="381">
        <v>102623</v>
      </c>
      <c r="B4946" s="382" t="s">
        <v>6780</v>
      </c>
      <c r="C4946" s="383" t="s">
        <v>297</v>
      </c>
      <c r="D4946" s="384">
        <v>881.07</v>
      </c>
      <c r="E4946" s="383" t="s">
        <v>413</v>
      </c>
    </row>
    <row r="4947" spans="1:5" s="11" customFormat="1" ht="24" customHeight="1">
      <c r="A4947" s="381">
        <v>89482</v>
      </c>
      <c r="B4947" s="382" t="s">
        <v>6781</v>
      </c>
      <c r="C4947" s="383" t="s">
        <v>297</v>
      </c>
      <c r="D4947" s="384">
        <v>40.81</v>
      </c>
      <c r="E4947" s="383" t="s">
        <v>413</v>
      </c>
    </row>
    <row r="4948" spans="1:5" s="11" customFormat="1" ht="24" customHeight="1">
      <c r="A4948" s="381">
        <v>89491</v>
      </c>
      <c r="B4948" s="382" t="s">
        <v>6782</v>
      </c>
      <c r="C4948" s="383" t="s">
        <v>297</v>
      </c>
      <c r="D4948" s="384">
        <v>100.26</v>
      </c>
      <c r="E4948" s="383" t="s">
        <v>413</v>
      </c>
    </row>
    <row r="4949" spans="1:5" s="11" customFormat="1" ht="24" customHeight="1">
      <c r="A4949" s="381">
        <v>89495</v>
      </c>
      <c r="B4949" s="382" t="s">
        <v>6783</v>
      </c>
      <c r="C4949" s="383" t="s">
        <v>297</v>
      </c>
      <c r="D4949" s="384">
        <v>17.5</v>
      </c>
      <c r="E4949" s="383" t="s">
        <v>413</v>
      </c>
    </row>
    <row r="4950" spans="1:5" s="11" customFormat="1" ht="24" customHeight="1">
      <c r="A4950" s="381">
        <v>89707</v>
      </c>
      <c r="B4950" s="382" t="s">
        <v>6784</v>
      </c>
      <c r="C4950" s="383" t="s">
        <v>297</v>
      </c>
      <c r="D4950" s="384">
        <v>39.14</v>
      </c>
      <c r="E4950" s="383" t="s">
        <v>413</v>
      </c>
    </row>
    <row r="4951" spans="1:5" s="11" customFormat="1" ht="24" customHeight="1">
      <c r="A4951" s="381">
        <v>89708</v>
      </c>
      <c r="B4951" s="382" t="s">
        <v>6785</v>
      </c>
      <c r="C4951" s="383" t="s">
        <v>297</v>
      </c>
      <c r="D4951" s="384">
        <v>93.29</v>
      </c>
      <c r="E4951" s="383" t="s">
        <v>413</v>
      </c>
    </row>
    <row r="4952" spans="1:5" s="11" customFormat="1" ht="24" customHeight="1">
      <c r="A4952" s="381">
        <v>89709</v>
      </c>
      <c r="B4952" s="382" t="s">
        <v>6786</v>
      </c>
      <c r="C4952" s="383" t="s">
        <v>297</v>
      </c>
      <c r="D4952" s="384">
        <v>16.14</v>
      </c>
      <c r="E4952" s="383" t="s">
        <v>413</v>
      </c>
    </row>
    <row r="4953" spans="1:5" s="11" customFormat="1" ht="24" customHeight="1">
      <c r="A4953" s="381">
        <v>89710</v>
      </c>
      <c r="B4953" s="382" t="s">
        <v>6787</v>
      </c>
      <c r="C4953" s="383" t="s">
        <v>297</v>
      </c>
      <c r="D4953" s="384">
        <v>13.33</v>
      </c>
      <c r="E4953" s="383" t="s">
        <v>413</v>
      </c>
    </row>
    <row r="4954" spans="1:5" s="11" customFormat="1" ht="24" customHeight="1">
      <c r="A4954" s="381">
        <v>86872</v>
      </c>
      <c r="B4954" s="382" t="s">
        <v>6788</v>
      </c>
      <c r="C4954" s="383" t="s">
        <v>297</v>
      </c>
      <c r="D4954" s="384">
        <v>627.47</v>
      </c>
      <c r="E4954" s="383" t="s">
        <v>413</v>
      </c>
    </row>
    <row r="4955" spans="1:5" s="11" customFormat="1" ht="24" customHeight="1">
      <c r="A4955" s="381">
        <v>86874</v>
      </c>
      <c r="B4955" s="382" t="s">
        <v>6789</v>
      </c>
      <c r="C4955" s="383" t="s">
        <v>297</v>
      </c>
      <c r="D4955" s="384">
        <v>441.46</v>
      </c>
      <c r="E4955" s="383" t="s">
        <v>413</v>
      </c>
    </row>
    <row r="4956" spans="1:5" s="11" customFormat="1" ht="24" customHeight="1">
      <c r="A4956" s="381">
        <v>86875</v>
      </c>
      <c r="B4956" s="382" t="s">
        <v>6790</v>
      </c>
      <c r="C4956" s="383" t="s">
        <v>297</v>
      </c>
      <c r="D4956" s="384">
        <v>376.37</v>
      </c>
      <c r="E4956" s="383" t="s">
        <v>413</v>
      </c>
    </row>
    <row r="4957" spans="1:5" s="11" customFormat="1" ht="24" customHeight="1">
      <c r="A4957" s="381">
        <v>86876</v>
      </c>
      <c r="B4957" s="382" t="s">
        <v>6791</v>
      </c>
      <c r="C4957" s="383" t="s">
        <v>297</v>
      </c>
      <c r="D4957" s="384">
        <v>218.12</v>
      </c>
      <c r="E4957" s="383" t="s">
        <v>413</v>
      </c>
    </row>
    <row r="4958" spans="1:5" s="11" customFormat="1" ht="24" customHeight="1">
      <c r="A4958" s="381">
        <v>86877</v>
      </c>
      <c r="B4958" s="382" t="s">
        <v>1563</v>
      </c>
      <c r="C4958" s="383" t="s">
        <v>297</v>
      </c>
      <c r="D4958" s="384">
        <v>97.95</v>
      </c>
      <c r="E4958" s="383" t="s">
        <v>413</v>
      </c>
    </row>
    <row r="4959" spans="1:5" s="11" customFormat="1" ht="24" customHeight="1">
      <c r="A4959" s="381">
        <v>86878</v>
      </c>
      <c r="B4959" s="382" t="s">
        <v>1556</v>
      </c>
      <c r="C4959" s="383" t="s">
        <v>297</v>
      </c>
      <c r="D4959" s="384">
        <v>105.99</v>
      </c>
      <c r="E4959" s="383" t="s">
        <v>413</v>
      </c>
    </row>
    <row r="4960" spans="1:5" s="11" customFormat="1" ht="24" customHeight="1">
      <c r="A4960" s="381">
        <v>86879</v>
      </c>
      <c r="B4960" s="382" t="s">
        <v>1567</v>
      </c>
      <c r="C4960" s="383" t="s">
        <v>297</v>
      </c>
      <c r="D4960" s="384">
        <v>6.15</v>
      </c>
      <c r="E4960" s="383" t="s">
        <v>413</v>
      </c>
    </row>
    <row r="4961" spans="1:5" s="11" customFormat="1" ht="24" customHeight="1">
      <c r="A4961" s="381">
        <v>86880</v>
      </c>
      <c r="B4961" s="382" t="s">
        <v>6792</v>
      </c>
      <c r="C4961" s="383" t="s">
        <v>297</v>
      </c>
      <c r="D4961" s="384">
        <v>18.989999999999998</v>
      </c>
      <c r="E4961" s="383" t="s">
        <v>413</v>
      </c>
    </row>
    <row r="4962" spans="1:5" s="11" customFormat="1" ht="24" customHeight="1">
      <c r="A4962" s="381">
        <v>86881</v>
      </c>
      <c r="B4962" s="382" t="s">
        <v>1561</v>
      </c>
      <c r="C4962" s="383" t="s">
        <v>297</v>
      </c>
      <c r="D4962" s="384">
        <v>304.58999999999997</v>
      </c>
      <c r="E4962" s="383" t="s">
        <v>413</v>
      </c>
    </row>
    <row r="4963" spans="1:5" s="11" customFormat="1" ht="24" customHeight="1">
      <c r="A4963" s="381">
        <v>86882</v>
      </c>
      <c r="B4963" s="382" t="s">
        <v>6793</v>
      </c>
      <c r="C4963" s="383" t="s">
        <v>297</v>
      </c>
      <c r="D4963" s="384">
        <v>19.399999999999999</v>
      </c>
      <c r="E4963" s="383" t="s">
        <v>413</v>
      </c>
    </row>
    <row r="4964" spans="1:5" s="11" customFormat="1" ht="24" customHeight="1">
      <c r="A4964" s="381">
        <v>86883</v>
      </c>
      <c r="B4964" s="382" t="s">
        <v>1558</v>
      </c>
      <c r="C4964" s="383" t="s">
        <v>297</v>
      </c>
      <c r="D4964" s="384">
        <v>11.03</v>
      </c>
      <c r="E4964" s="383" t="s">
        <v>413</v>
      </c>
    </row>
    <row r="4965" spans="1:5" s="11" customFormat="1" ht="24" customHeight="1">
      <c r="A4965" s="381">
        <v>86884</v>
      </c>
      <c r="B4965" s="382" t="s">
        <v>1532</v>
      </c>
      <c r="C4965" s="383" t="s">
        <v>297</v>
      </c>
      <c r="D4965" s="384">
        <v>7.59</v>
      </c>
      <c r="E4965" s="383" t="s">
        <v>413</v>
      </c>
    </row>
    <row r="4966" spans="1:5" s="11" customFormat="1" ht="24" customHeight="1">
      <c r="A4966" s="381">
        <v>86885</v>
      </c>
      <c r="B4966" s="382" t="s">
        <v>1532</v>
      </c>
      <c r="C4966" s="383" t="s">
        <v>297</v>
      </c>
      <c r="D4966" s="384">
        <v>9.32</v>
      </c>
      <c r="E4966" s="383" t="s">
        <v>413</v>
      </c>
    </row>
    <row r="4967" spans="1:5" s="11" customFormat="1" ht="24" customHeight="1">
      <c r="A4967" s="381">
        <v>86886</v>
      </c>
      <c r="B4967" s="382" t="s">
        <v>6794</v>
      </c>
      <c r="C4967" s="383" t="s">
        <v>297</v>
      </c>
      <c r="D4967" s="384">
        <v>71.930000000000007</v>
      </c>
      <c r="E4967" s="383" t="s">
        <v>413</v>
      </c>
    </row>
    <row r="4968" spans="1:5" s="11" customFormat="1" ht="24" customHeight="1">
      <c r="A4968" s="381">
        <v>86887</v>
      </c>
      <c r="B4968" s="382" t="s">
        <v>1545</v>
      </c>
      <c r="C4968" s="383" t="s">
        <v>297</v>
      </c>
      <c r="D4968" s="384">
        <v>78.400000000000006</v>
      </c>
      <c r="E4968" s="383" t="s">
        <v>413</v>
      </c>
    </row>
    <row r="4969" spans="1:5" s="11" customFormat="1" ht="24" customHeight="1">
      <c r="A4969" s="381">
        <v>86888</v>
      </c>
      <c r="B4969" s="382" t="s">
        <v>1547</v>
      </c>
      <c r="C4969" s="383" t="s">
        <v>297</v>
      </c>
      <c r="D4969" s="384">
        <v>432.59</v>
      </c>
      <c r="E4969" s="383" t="s">
        <v>413</v>
      </c>
    </row>
    <row r="4970" spans="1:5" s="11" customFormat="1" ht="24" customHeight="1">
      <c r="A4970" s="381">
        <v>86889</v>
      </c>
      <c r="B4970" s="382" t="s">
        <v>6795</v>
      </c>
      <c r="C4970" s="383" t="s">
        <v>297</v>
      </c>
      <c r="D4970" s="384">
        <v>755.8</v>
      </c>
      <c r="E4970" s="383" t="s">
        <v>413</v>
      </c>
    </row>
    <row r="4971" spans="1:5" s="11" customFormat="1" ht="24" customHeight="1">
      <c r="A4971" s="381">
        <v>86893</v>
      </c>
      <c r="B4971" s="382" t="s">
        <v>1539</v>
      </c>
      <c r="C4971" s="383" t="s">
        <v>297</v>
      </c>
      <c r="D4971" s="384">
        <v>702.71</v>
      </c>
      <c r="E4971" s="383" t="s">
        <v>413</v>
      </c>
    </row>
    <row r="4972" spans="1:5" s="11" customFormat="1" ht="24" customHeight="1">
      <c r="A4972" s="381">
        <v>86894</v>
      </c>
      <c r="B4972" s="382" t="s">
        <v>6796</v>
      </c>
      <c r="C4972" s="383" t="s">
        <v>297</v>
      </c>
      <c r="D4972" s="384">
        <v>229.67</v>
      </c>
      <c r="E4972" s="383" t="s">
        <v>413</v>
      </c>
    </row>
    <row r="4973" spans="1:5" s="11" customFormat="1" ht="24" customHeight="1">
      <c r="A4973" s="381">
        <v>86895</v>
      </c>
      <c r="B4973" s="382" t="s">
        <v>1533</v>
      </c>
      <c r="C4973" s="383" t="s">
        <v>297</v>
      </c>
      <c r="D4973" s="384">
        <v>352.81</v>
      </c>
      <c r="E4973" s="383" t="s">
        <v>413</v>
      </c>
    </row>
    <row r="4974" spans="1:5" s="11" customFormat="1" ht="24" customHeight="1">
      <c r="A4974" s="381">
        <v>86899</v>
      </c>
      <c r="B4974" s="382" t="s">
        <v>6797</v>
      </c>
      <c r="C4974" s="383" t="s">
        <v>297</v>
      </c>
      <c r="D4974" s="384">
        <v>332.9</v>
      </c>
      <c r="E4974" s="383" t="s">
        <v>413</v>
      </c>
    </row>
    <row r="4975" spans="1:5" s="11" customFormat="1" ht="24" customHeight="1">
      <c r="A4975" s="381">
        <v>86900</v>
      </c>
      <c r="B4975" s="382" t="s">
        <v>1559</v>
      </c>
      <c r="C4975" s="383" t="s">
        <v>297</v>
      </c>
      <c r="D4975" s="384">
        <v>197.35</v>
      </c>
      <c r="E4975" s="383" t="s">
        <v>413</v>
      </c>
    </row>
    <row r="4976" spans="1:5" s="11" customFormat="1" ht="24" customHeight="1">
      <c r="A4976" s="381">
        <v>86901</v>
      </c>
      <c r="B4976" s="382" t="s">
        <v>1565</v>
      </c>
      <c r="C4976" s="383" t="s">
        <v>297</v>
      </c>
      <c r="D4976" s="384">
        <v>128.15</v>
      </c>
      <c r="E4976" s="383" t="s">
        <v>413</v>
      </c>
    </row>
    <row r="4977" spans="1:5" s="11" customFormat="1" ht="24" customHeight="1">
      <c r="A4977" s="381">
        <v>86902</v>
      </c>
      <c r="B4977" s="382" t="s">
        <v>1569</v>
      </c>
      <c r="C4977" s="383" t="s">
        <v>297</v>
      </c>
      <c r="D4977" s="384">
        <v>273.14</v>
      </c>
      <c r="E4977" s="383" t="s">
        <v>413</v>
      </c>
    </row>
    <row r="4978" spans="1:5" s="11" customFormat="1" ht="24" customHeight="1">
      <c r="A4978" s="381">
        <v>86903</v>
      </c>
      <c r="B4978" s="382" t="s">
        <v>1570</v>
      </c>
      <c r="C4978" s="383" t="s">
        <v>297</v>
      </c>
      <c r="D4978" s="384">
        <v>305.92</v>
      </c>
      <c r="E4978" s="383" t="s">
        <v>413</v>
      </c>
    </row>
    <row r="4979" spans="1:5" s="11" customFormat="1" ht="24" customHeight="1">
      <c r="A4979" s="381">
        <v>86904</v>
      </c>
      <c r="B4979" s="382" t="s">
        <v>6798</v>
      </c>
      <c r="C4979" s="383" t="s">
        <v>297</v>
      </c>
      <c r="D4979" s="384">
        <v>128.6</v>
      </c>
      <c r="E4979" s="383" t="s">
        <v>413</v>
      </c>
    </row>
    <row r="4980" spans="1:5" s="11" customFormat="1" ht="24" customHeight="1">
      <c r="A4980" s="381">
        <v>86905</v>
      </c>
      <c r="B4980" s="382" t="s">
        <v>1572</v>
      </c>
      <c r="C4980" s="383" t="s">
        <v>297</v>
      </c>
      <c r="D4980" s="384">
        <v>273.97000000000003</v>
      </c>
      <c r="E4980" s="383" t="s">
        <v>413</v>
      </c>
    </row>
    <row r="4981" spans="1:5" s="11" customFormat="1" ht="24" customHeight="1">
      <c r="A4981" s="381">
        <v>86906</v>
      </c>
      <c r="B4981" s="382" t="s">
        <v>1535</v>
      </c>
      <c r="C4981" s="383" t="s">
        <v>297</v>
      </c>
      <c r="D4981" s="384">
        <v>50.7</v>
      </c>
      <c r="E4981" s="383" t="s">
        <v>413</v>
      </c>
    </row>
    <row r="4982" spans="1:5" s="11" customFormat="1" ht="24" customHeight="1">
      <c r="A4982" s="381">
        <v>86908</v>
      </c>
      <c r="B4982" s="382" t="s">
        <v>6799</v>
      </c>
      <c r="C4982" s="383" t="s">
        <v>297</v>
      </c>
      <c r="D4982" s="384">
        <v>327.77</v>
      </c>
      <c r="E4982" s="383" t="s">
        <v>413</v>
      </c>
    </row>
    <row r="4983" spans="1:5" s="11" customFormat="1" ht="24" customHeight="1">
      <c r="A4983" s="381">
        <v>86909</v>
      </c>
      <c r="B4983" s="382" t="s">
        <v>1540</v>
      </c>
      <c r="C4983" s="383" t="s">
        <v>297</v>
      </c>
      <c r="D4983" s="384">
        <v>88.03</v>
      </c>
      <c r="E4983" s="383" t="s">
        <v>413</v>
      </c>
    </row>
    <row r="4984" spans="1:5" s="11" customFormat="1" ht="24" customHeight="1">
      <c r="A4984" s="381">
        <v>86910</v>
      </c>
      <c r="B4984" s="382" t="s">
        <v>6800</v>
      </c>
      <c r="C4984" s="383" t="s">
        <v>297</v>
      </c>
      <c r="D4984" s="384">
        <v>86.63</v>
      </c>
      <c r="E4984" s="383" t="s">
        <v>413</v>
      </c>
    </row>
    <row r="4985" spans="1:5" s="11" customFormat="1" ht="24" customHeight="1">
      <c r="A4985" s="381">
        <v>86911</v>
      </c>
      <c r="B4985" s="382" t="s">
        <v>6801</v>
      </c>
      <c r="C4985" s="383" t="s">
        <v>297</v>
      </c>
      <c r="D4985" s="384">
        <v>59.33</v>
      </c>
      <c r="E4985" s="383" t="s">
        <v>413</v>
      </c>
    </row>
    <row r="4986" spans="1:5" s="11" customFormat="1" ht="24" customHeight="1">
      <c r="A4986" s="381">
        <v>86913</v>
      </c>
      <c r="B4986" s="382" t="s">
        <v>6802</v>
      </c>
      <c r="C4986" s="383" t="s">
        <v>297</v>
      </c>
      <c r="D4986" s="384">
        <v>37.24</v>
      </c>
      <c r="E4986" s="383" t="s">
        <v>413</v>
      </c>
    </row>
    <row r="4987" spans="1:5" s="11" customFormat="1" ht="24" customHeight="1">
      <c r="A4987" s="381">
        <v>86914</v>
      </c>
      <c r="B4987" s="382" t="s">
        <v>6802</v>
      </c>
      <c r="C4987" s="383" t="s">
        <v>297</v>
      </c>
      <c r="D4987" s="384">
        <v>66.64</v>
      </c>
      <c r="E4987" s="383" t="s">
        <v>413</v>
      </c>
    </row>
    <row r="4988" spans="1:5" s="11" customFormat="1" ht="24" customHeight="1">
      <c r="A4988" s="381">
        <v>86915</v>
      </c>
      <c r="B4988" s="382" t="s">
        <v>1535</v>
      </c>
      <c r="C4988" s="383" t="s">
        <v>297</v>
      </c>
      <c r="D4988" s="384">
        <v>96.95</v>
      </c>
      <c r="E4988" s="383" t="s">
        <v>413</v>
      </c>
    </row>
    <row r="4989" spans="1:5" s="11" customFormat="1" ht="12" customHeight="1">
      <c r="A4989" s="381">
        <v>86916</v>
      </c>
      <c r="B4989" s="382" t="s">
        <v>6803</v>
      </c>
      <c r="C4989" s="383" t="s">
        <v>297</v>
      </c>
      <c r="D4989" s="384">
        <v>29.19</v>
      </c>
      <c r="E4989" s="383" t="s">
        <v>413</v>
      </c>
    </row>
    <row r="4990" spans="1:5" s="11" customFormat="1" ht="36" customHeight="1">
      <c r="A4990" s="381">
        <v>86919</v>
      </c>
      <c r="B4990" s="382" t="s">
        <v>6804</v>
      </c>
      <c r="C4990" s="383" t="s">
        <v>297</v>
      </c>
      <c r="D4990" s="384">
        <v>803.09</v>
      </c>
      <c r="E4990" s="383" t="s">
        <v>413</v>
      </c>
    </row>
    <row r="4991" spans="1:5" s="11" customFormat="1" ht="36" customHeight="1">
      <c r="A4991" s="381">
        <v>86920</v>
      </c>
      <c r="B4991" s="382" t="s">
        <v>6805</v>
      </c>
      <c r="C4991" s="383" t="s">
        <v>297</v>
      </c>
      <c r="D4991" s="384">
        <v>681.89</v>
      </c>
      <c r="E4991" s="383" t="s">
        <v>413</v>
      </c>
    </row>
    <row r="4992" spans="1:5" s="11" customFormat="1" ht="36" customHeight="1">
      <c r="A4992" s="381">
        <v>86921</v>
      </c>
      <c r="B4992" s="382" t="s">
        <v>6806</v>
      </c>
      <c r="C4992" s="383" t="s">
        <v>297</v>
      </c>
      <c r="D4992" s="384">
        <v>673.84</v>
      </c>
      <c r="E4992" s="383" t="s">
        <v>413</v>
      </c>
    </row>
    <row r="4993" spans="1:5" s="11" customFormat="1" ht="36" customHeight="1">
      <c r="A4993" s="381">
        <v>86922</v>
      </c>
      <c r="B4993" s="382" t="s">
        <v>6807</v>
      </c>
      <c r="C4993" s="383" t="s">
        <v>297</v>
      </c>
      <c r="D4993" s="384">
        <v>910.64</v>
      </c>
      <c r="E4993" s="383" t="s">
        <v>413</v>
      </c>
    </row>
    <row r="4994" spans="1:5" s="11" customFormat="1" ht="36" customHeight="1">
      <c r="A4994" s="381">
        <v>86923</v>
      </c>
      <c r="B4994" s="382" t="s">
        <v>6808</v>
      </c>
      <c r="C4994" s="383" t="s">
        <v>297</v>
      </c>
      <c r="D4994" s="384">
        <v>504.25</v>
      </c>
      <c r="E4994" s="383" t="s">
        <v>413</v>
      </c>
    </row>
    <row r="4995" spans="1:5" s="11" customFormat="1" ht="36" customHeight="1">
      <c r="A4995" s="381">
        <v>86924</v>
      </c>
      <c r="B4995" s="382" t="s">
        <v>6809</v>
      </c>
      <c r="C4995" s="383" t="s">
        <v>297</v>
      </c>
      <c r="D4995" s="384">
        <v>496.2</v>
      </c>
      <c r="E4995" s="383" t="s">
        <v>413</v>
      </c>
    </row>
    <row r="4996" spans="1:5" s="11" customFormat="1" ht="36" customHeight="1">
      <c r="A4996" s="381">
        <v>86925</v>
      </c>
      <c r="B4996" s="382" t="s">
        <v>6810</v>
      </c>
      <c r="C4996" s="383" t="s">
        <v>297</v>
      </c>
      <c r="D4996" s="384">
        <v>430.79</v>
      </c>
      <c r="E4996" s="383" t="s">
        <v>413</v>
      </c>
    </row>
    <row r="4997" spans="1:5" s="11" customFormat="1" ht="36" customHeight="1">
      <c r="A4997" s="381">
        <v>86926</v>
      </c>
      <c r="B4997" s="382" t="s">
        <v>6811</v>
      </c>
      <c r="C4997" s="383" t="s">
        <v>297</v>
      </c>
      <c r="D4997" s="384">
        <v>422.74</v>
      </c>
      <c r="E4997" s="383" t="s">
        <v>413</v>
      </c>
    </row>
    <row r="4998" spans="1:5" s="11" customFormat="1" ht="36" customHeight="1">
      <c r="A4998" s="381">
        <v>86927</v>
      </c>
      <c r="B4998" s="382" t="s">
        <v>6812</v>
      </c>
      <c r="C4998" s="383" t="s">
        <v>297</v>
      </c>
      <c r="D4998" s="384">
        <v>280.91000000000003</v>
      </c>
      <c r="E4998" s="383" t="s">
        <v>413</v>
      </c>
    </row>
    <row r="4999" spans="1:5" s="11" customFormat="1" ht="36" customHeight="1">
      <c r="A4999" s="381">
        <v>86928</v>
      </c>
      <c r="B4999" s="382" t="s">
        <v>6813</v>
      </c>
      <c r="C4999" s="383" t="s">
        <v>297</v>
      </c>
      <c r="D4999" s="384">
        <v>272.86</v>
      </c>
      <c r="E4999" s="383" t="s">
        <v>413</v>
      </c>
    </row>
    <row r="5000" spans="1:5" s="11" customFormat="1" ht="36" customHeight="1">
      <c r="A5000" s="381">
        <v>86929</v>
      </c>
      <c r="B5000" s="382" t="s">
        <v>6814</v>
      </c>
      <c r="C5000" s="383" t="s">
        <v>297</v>
      </c>
      <c r="D5000" s="384">
        <v>272.54000000000002</v>
      </c>
      <c r="E5000" s="383" t="s">
        <v>413</v>
      </c>
    </row>
    <row r="5001" spans="1:5" s="11" customFormat="1" ht="36" customHeight="1">
      <c r="A5001" s="381">
        <v>86930</v>
      </c>
      <c r="B5001" s="382" t="s">
        <v>6815</v>
      </c>
      <c r="C5001" s="383" t="s">
        <v>297</v>
      </c>
      <c r="D5001" s="384">
        <v>264.49</v>
      </c>
      <c r="E5001" s="383" t="s">
        <v>413</v>
      </c>
    </row>
    <row r="5002" spans="1:5" s="11" customFormat="1" ht="36" customHeight="1">
      <c r="A5002" s="381">
        <v>86931</v>
      </c>
      <c r="B5002" s="382" t="s">
        <v>6816</v>
      </c>
      <c r="C5002" s="383" t="s">
        <v>297</v>
      </c>
      <c r="D5002" s="384">
        <v>441.91</v>
      </c>
      <c r="E5002" s="383" t="s">
        <v>413</v>
      </c>
    </row>
    <row r="5003" spans="1:5" s="11" customFormat="1" ht="36" customHeight="1">
      <c r="A5003" s="381">
        <v>86932</v>
      </c>
      <c r="B5003" s="382" t="s">
        <v>6817</v>
      </c>
      <c r="C5003" s="383" t="s">
        <v>297</v>
      </c>
      <c r="D5003" s="384">
        <v>510.99</v>
      </c>
      <c r="E5003" s="383" t="s">
        <v>413</v>
      </c>
    </row>
    <row r="5004" spans="1:5" s="11" customFormat="1" ht="48" customHeight="1">
      <c r="A5004" s="381">
        <v>86933</v>
      </c>
      <c r="B5004" s="382" t="s">
        <v>6818</v>
      </c>
      <c r="C5004" s="383" t="s">
        <v>297</v>
      </c>
      <c r="D5004" s="384">
        <v>327.39</v>
      </c>
      <c r="E5004" s="383" t="s">
        <v>413</v>
      </c>
    </row>
    <row r="5005" spans="1:5" s="11" customFormat="1" ht="48" customHeight="1">
      <c r="A5005" s="381">
        <v>86934</v>
      </c>
      <c r="B5005" s="382" t="s">
        <v>6819</v>
      </c>
      <c r="C5005" s="383" t="s">
        <v>297</v>
      </c>
      <c r="D5005" s="384">
        <v>319.02</v>
      </c>
      <c r="E5005" s="383" t="s">
        <v>413</v>
      </c>
    </row>
    <row r="5006" spans="1:5" s="11" customFormat="1" ht="36" customHeight="1">
      <c r="A5006" s="381">
        <v>86935</v>
      </c>
      <c r="B5006" s="382" t="s">
        <v>6820</v>
      </c>
      <c r="C5006" s="383" t="s">
        <v>297</v>
      </c>
      <c r="D5006" s="384">
        <v>314.37</v>
      </c>
      <c r="E5006" s="383" t="s">
        <v>413</v>
      </c>
    </row>
    <row r="5007" spans="1:5" s="11" customFormat="1" ht="24" customHeight="1">
      <c r="A5007" s="381">
        <v>86936</v>
      </c>
      <c r="B5007" s="382" t="s">
        <v>1542</v>
      </c>
      <c r="C5007" s="383" t="s">
        <v>297</v>
      </c>
      <c r="D5007" s="384">
        <v>607.92999999999995</v>
      </c>
      <c r="E5007" s="383" t="s">
        <v>413</v>
      </c>
    </row>
    <row r="5008" spans="1:5" s="11" customFormat="1" ht="36" customHeight="1">
      <c r="A5008" s="381">
        <v>86937</v>
      </c>
      <c r="B5008" s="382" t="s">
        <v>1537</v>
      </c>
      <c r="C5008" s="383" t="s">
        <v>297</v>
      </c>
      <c r="D5008" s="384">
        <v>237.13</v>
      </c>
      <c r="E5008" s="383" t="s">
        <v>413</v>
      </c>
    </row>
    <row r="5009" spans="1:5" s="11" customFormat="1" ht="36" customHeight="1">
      <c r="A5009" s="381">
        <v>86938</v>
      </c>
      <c r="B5009" s="382" t="s">
        <v>6821</v>
      </c>
      <c r="C5009" s="383" t="s">
        <v>297</v>
      </c>
      <c r="D5009" s="384">
        <v>530.69000000000005</v>
      </c>
      <c r="E5009" s="383" t="s">
        <v>413</v>
      </c>
    </row>
    <row r="5010" spans="1:5" s="11" customFormat="1" ht="36" customHeight="1">
      <c r="A5010" s="381">
        <v>86939</v>
      </c>
      <c r="B5010" s="382" t="s">
        <v>6822</v>
      </c>
      <c r="C5010" s="383" t="s">
        <v>297</v>
      </c>
      <c r="D5010" s="384">
        <v>348.61</v>
      </c>
      <c r="E5010" s="383" t="s">
        <v>413</v>
      </c>
    </row>
    <row r="5011" spans="1:5" s="11" customFormat="1" ht="48" customHeight="1">
      <c r="A5011" s="381">
        <v>86940</v>
      </c>
      <c r="B5011" s="382" t="s">
        <v>6823</v>
      </c>
      <c r="C5011" s="383" t="s">
        <v>297</v>
      </c>
      <c r="D5011" s="385">
        <v>1139.23</v>
      </c>
      <c r="E5011" s="383" t="s">
        <v>413</v>
      </c>
    </row>
    <row r="5012" spans="1:5" s="11" customFormat="1" ht="48" customHeight="1">
      <c r="A5012" s="381">
        <v>86941</v>
      </c>
      <c r="B5012" s="382" t="s">
        <v>6824</v>
      </c>
      <c r="C5012" s="383" t="s">
        <v>297</v>
      </c>
      <c r="D5012" s="384">
        <v>883.81</v>
      </c>
      <c r="E5012" s="383" t="s">
        <v>413</v>
      </c>
    </row>
    <row r="5013" spans="1:5" s="11" customFormat="1" ht="48" customHeight="1">
      <c r="A5013" s="381">
        <v>86942</v>
      </c>
      <c r="B5013" s="382" t="s">
        <v>6825</v>
      </c>
      <c r="C5013" s="383" t="s">
        <v>297</v>
      </c>
      <c r="D5013" s="384">
        <v>212.44</v>
      </c>
      <c r="E5013" s="383" t="s">
        <v>413</v>
      </c>
    </row>
    <row r="5014" spans="1:5" s="11" customFormat="1" ht="48" customHeight="1">
      <c r="A5014" s="381">
        <v>86943</v>
      </c>
      <c r="B5014" s="382" t="s">
        <v>6826</v>
      </c>
      <c r="C5014" s="383" t="s">
        <v>297</v>
      </c>
      <c r="D5014" s="384">
        <v>204.07</v>
      </c>
      <c r="E5014" s="383" t="s">
        <v>413</v>
      </c>
    </row>
    <row r="5015" spans="1:5" s="11" customFormat="1" ht="48" customHeight="1">
      <c r="A5015" s="381">
        <v>86947</v>
      </c>
      <c r="B5015" s="382" t="s">
        <v>6827</v>
      </c>
      <c r="C5015" s="383" t="s">
        <v>297</v>
      </c>
      <c r="D5015" s="385">
        <v>1294.3599999999999</v>
      </c>
      <c r="E5015" s="383" t="s">
        <v>413</v>
      </c>
    </row>
    <row r="5016" spans="1:5" s="11" customFormat="1" ht="48" customHeight="1">
      <c r="A5016" s="381">
        <v>93396</v>
      </c>
      <c r="B5016" s="382" t="s">
        <v>6828</v>
      </c>
      <c r="C5016" s="383" t="s">
        <v>297</v>
      </c>
      <c r="D5016" s="384">
        <v>648.23</v>
      </c>
      <c r="E5016" s="383" t="s">
        <v>413</v>
      </c>
    </row>
    <row r="5017" spans="1:5" s="11" customFormat="1" ht="48" customHeight="1">
      <c r="A5017" s="381">
        <v>93441</v>
      </c>
      <c r="B5017" s="382" t="s">
        <v>6829</v>
      </c>
      <c r="C5017" s="383" t="s">
        <v>297</v>
      </c>
      <c r="D5017" s="385">
        <v>1137.0899999999999</v>
      </c>
      <c r="E5017" s="383" t="s">
        <v>413</v>
      </c>
    </row>
    <row r="5018" spans="1:5" s="11" customFormat="1" ht="48" customHeight="1">
      <c r="A5018" s="381">
        <v>93442</v>
      </c>
      <c r="B5018" s="382" t="s">
        <v>6830</v>
      </c>
      <c r="C5018" s="383" t="s">
        <v>297</v>
      </c>
      <c r="D5018" s="385">
        <v>1406.26</v>
      </c>
      <c r="E5018" s="383" t="s">
        <v>413</v>
      </c>
    </row>
    <row r="5019" spans="1:5" s="11" customFormat="1" ht="24" customHeight="1">
      <c r="A5019" s="381">
        <v>95469</v>
      </c>
      <c r="B5019" s="382" t="s">
        <v>1549</v>
      </c>
      <c r="C5019" s="383" t="s">
        <v>297</v>
      </c>
      <c r="D5019" s="384">
        <v>265.39</v>
      </c>
      <c r="E5019" s="383" t="s">
        <v>413</v>
      </c>
    </row>
    <row r="5020" spans="1:5" s="11" customFormat="1" ht="36" customHeight="1">
      <c r="A5020" s="381">
        <v>95470</v>
      </c>
      <c r="B5020" s="382" t="s">
        <v>6831</v>
      </c>
      <c r="C5020" s="383" t="s">
        <v>297</v>
      </c>
      <c r="D5020" s="384">
        <v>274.77999999999997</v>
      </c>
      <c r="E5020" s="383" t="s">
        <v>413</v>
      </c>
    </row>
    <row r="5021" spans="1:5" s="11" customFormat="1" ht="24" customHeight="1">
      <c r="A5021" s="381">
        <v>95471</v>
      </c>
      <c r="B5021" s="382" t="s">
        <v>1551</v>
      </c>
      <c r="C5021" s="383" t="s">
        <v>297</v>
      </c>
      <c r="D5021" s="384">
        <v>677.3</v>
      </c>
      <c r="E5021" s="383" t="s">
        <v>413</v>
      </c>
    </row>
    <row r="5022" spans="1:5" s="11" customFormat="1" ht="36" customHeight="1">
      <c r="A5022" s="381">
        <v>95472</v>
      </c>
      <c r="B5022" s="382" t="s">
        <v>6832</v>
      </c>
      <c r="C5022" s="383" t="s">
        <v>297</v>
      </c>
      <c r="D5022" s="384">
        <v>686.69</v>
      </c>
      <c r="E5022" s="383" t="s">
        <v>413</v>
      </c>
    </row>
    <row r="5023" spans="1:5" s="11" customFormat="1" ht="24" customHeight="1">
      <c r="A5023" s="381">
        <v>95542</v>
      </c>
      <c r="B5023" s="382" t="s">
        <v>6833</v>
      </c>
      <c r="C5023" s="383" t="s">
        <v>297</v>
      </c>
      <c r="D5023" s="384">
        <v>47.9</v>
      </c>
      <c r="E5023" s="383" t="s">
        <v>413</v>
      </c>
    </row>
    <row r="5024" spans="1:5" s="11" customFormat="1" ht="24" customHeight="1">
      <c r="A5024" s="381">
        <v>95543</v>
      </c>
      <c r="B5024" s="382" t="s">
        <v>6834</v>
      </c>
      <c r="C5024" s="383" t="s">
        <v>297</v>
      </c>
      <c r="D5024" s="384">
        <v>77.790000000000006</v>
      </c>
      <c r="E5024" s="383" t="s">
        <v>413</v>
      </c>
    </row>
    <row r="5025" spans="1:5" s="11" customFormat="1" ht="12" customHeight="1">
      <c r="A5025" s="381">
        <v>95544</v>
      </c>
      <c r="B5025" s="382" t="s">
        <v>6835</v>
      </c>
      <c r="C5025" s="383" t="s">
        <v>297</v>
      </c>
      <c r="D5025" s="384">
        <v>60.48</v>
      </c>
      <c r="E5025" s="383" t="s">
        <v>413</v>
      </c>
    </row>
    <row r="5026" spans="1:5" s="11" customFormat="1" ht="12" customHeight="1">
      <c r="A5026" s="381">
        <v>95545</v>
      </c>
      <c r="B5026" s="382" t="s">
        <v>6836</v>
      </c>
      <c r="C5026" s="383" t="s">
        <v>297</v>
      </c>
      <c r="D5026" s="384">
        <v>59.14</v>
      </c>
      <c r="E5026" s="383" t="s">
        <v>413</v>
      </c>
    </row>
    <row r="5027" spans="1:5" s="11" customFormat="1" ht="24" customHeight="1">
      <c r="A5027" s="381">
        <v>95546</v>
      </c>
      <c r="B5027" s="382" t="s">
        <v>6837</v>
      </c>
      <c r="C5027" s="383" t="s">
        <v>297</v>
      </c>
      <c r="D5027" s="384">
        <v>180.17</v>
      </c>
      <c r="E5027" s="383" t="s">
        <v>413</v>
      </c>
    </row>
    <row r="5028" spans="1:5" s="11" customFormat="1" ht="24" customHeight="1">
      <c r="A5028" s="381">
        <v>95547</v>
      </c>
      <c r="B5028" s="382" t="s">
        <v>6838</v>
      </c>
      <c r="C5028" s="383" t="s">
        <v>297</v>
      </c>
      <c r="D5028" s="384">
        <v>80.41</v>
      </c>
      <c r="E5028" s="383" t="s">
        <v>413</v>
      </c>
    </row>
    <row r="5029" spans="1:5" s="11" customFormat="1" ht="24" customHeight="1">
      <c r="A5029" s="381">
        <v>100848</v>
      </c>
      <c r="B5029" s="382" t="s">
        <v>6839</v>
      </c>
      <c r="C5029" s="383" t="s">
        <v>297</v>
      </c>
      <c r="D5029" s="384">
        <v>490.24</v>
      </c>
      <c r="E5029" s="383" t="s">
        <v>413</v>
      </c>
    </row>
    <row r="5030" spans="1:5" s="11" customFormat="1" ht="12" customHeight="1">
      <c r="A5030" s="381">
        <v>100849</v>
      </c>
      <c r="B5030" s="382" t="s">
        <v>6840</v>
      </c>
      <c r="C5030" s="383" t="s">
        <v>297</v>
      </c>
      <c r="D5030" s="384">
        <v>37.909999999999997</v>
      </c>
      <c r="E5030" s="383" t="s">
        <v>413</v>
      </c>
    </row>
    <row r="5031" spans="1:5" s="11" customFormat="1" ht="12" customHeight="1">
      <c r="A5031" s="381">
        <v>100851</v>
      </c>
      <c r="B5031" s="382" t="s">
        <v>6841</v>
      </c>
      <c r="C5031" s="383" t="s">
        <v>297</v>
      </c>
      <c r="D5031" s="384">
        <v>76.72</v>
      </c>
      <c r="E5031" s="383" t="s">
        <v>413</v>
      </c>
    </row>
    <row r="5032" spans="1:5" s="11" customFormat="1" ht="24" customHeight="1">
      <c r="A5032" s="381">
        <v>100852</v>
      </c>
      <c r="B5032" s="382" t="s">
        <v>6842</v>
      </c>
      <c r="C5032" s="383" t="s">
        <v>297</v>
      </c>
      <c r="D5032" s="384">
        <v>216.65</v>
      </c>
      <c r="E5032" s="383" t="s">
        <v>413</v>
      </c>
    </row>
    <row r="5033" spans="1:5" s="11" customFormat="1" ht="12" customHeight="1">
      <c r="A5033" s="381">
        <v>100853</v>
      </c>
      <c r="B5033" s="382" t="s">
        <v>6843</v>
      </c>
      <c r="C5033" s="383" t="s">
        <v>297</v>
      </c>
      <c r="D5033" s="384">
        <v>232.91</v>
      </c>
      <c r="E5033" s="383" t="s">
        <v>413</v>
      </c>
    </row>
    <row r="5034" spans="1:5" s="11" customFormat="1" ht="12" customHeight="1">
      <c r="A5034" s="381">
        <v>100854</v>
      </c>
      <c r="B5034" s="382" t="s">
        <v>6844</v>
      </c>
      <c r="C5034" s="383" t="s">
        <v>297</v>
      </c>
      <c r="D5034" s="385">
        <v>1212.22</v>
      </c>
      <c r="E5034" s="383" t="s">
        <v>413</v>
      </c>
    </row>
    <row r="5035" spans="1:5" s="11" customFormat="1" ht="24" customHeight="1">
      <c r="A5035" s="381">
        <v>100855</v>
      </c>
      <c r="B5035" s="382" t="s">
        <v>6845</v>
      </c>
      <c r="C5035" s="383" t="s">
        <v>297</v>
      </c>
      <c r="D5035" s="384">
        <v>59.14</v>
      </c>
      <c r="E5035" s="383" t="s">
        <v>413</v>
      </c>
    </row>
    <row r="5036" spans="1:5" s="11" customFormat="1" ht="12" customHeight="1">
      <c r="A5036" s="381">
        <v>100856</v>
      </c>
      <c r="B5036" s="382" t="s">
        <v>6846</v>
      </c>
      <c r="C5036" s="383" t="s">
        <v>297</v>
      </c>
      <c r="D5036" s="384">
        <v>25.75</v>
      </c>
      <c r="E5036" s="383" t="s">
        <v>413</v>
      </c>
    </row>
    <row r="5037" spans="1:5" s="11" customFormat="1" ht="24" customHeight="1">
      <c r="A5037" s="381">
        <v>100857</v>
      </c>
      <c r="B5037" s="382" t="s">
        <v>6847</v>
      </c>
      <c r="C5037" s="383" t="s">
        <v>297</v>
      </c>
      <c r="D5037" s="384">
        <v>355.4</v>
      </c>
      <c r="E5037" s="383" t="s">
        <v>413</v>
      </c>
    </row>
    <row r="5038" spans="1:5" s="11" customFormat="1" ht="24" customHeight="1">
      <c r="A5038" s="381">
        <v>100858</v>
      </c>
      <c r="B5038" s="382" t="s">
        <v>6848</v>
      </c>
      <c r="C5038" s="383" t="s">
        <v>297</v>
      </c>
      <c r="D5038" s="384">
        <v>646.33000000000004</v>
      </c>
      <c r="E5038" s="383" t="s">
        <v>413</v>
      </c>
    </row>
    <row r="5039" spans="1:5" s="11" customFormat="1" ht="24" customHeight="1">
      <c r="A5039" s="381">
        <v>100859</v>
      </c>
      <c r="B5039" s="382" t="s">
        <v>6849</v>
      </c>
      <c r="C5039" s="383" t="s">
        <v>297</v>
      </c>
      <c r="D5039" s="384">
        <v>883.05</v>
      </c>
      <c r="E5039" s="383" t="s">
        <v>413</v>
      </c>
    </row>
    <row r="5040" spans="1:5" s="11" customFormat="1" ht="24" customHeight="1">
      <c r="A5040" s="381">
        <v>100860</v>
      </c>
      <c r="B5040" s="382" t="s">
        <v>6850</v>
      </c>
      <c r="C5040" s="383" t="s">
        <v>297</v>
      </c>
      <c r="D5040" s="384">
        <v>97.25</v>
      </c>
      <c r="E5040" s="383" t="s">
        <v>413</v>
      </c>
    </row>
    <row r="5041" spans="1:5" s="11" customFormat="1" ht="24" customHeight="1">
      <c r="A5041" s="381">
        <v>100861</v>
      </c>
      <c r="B5041" s="382" t="s">
        <v>6851</v>
      </c>
      <c r="C5041" s="383" t="s">
        <v>297</v>
      </c>
      <c r="D5041" s="384">
        <v>34.450000000000003</v>
      </c>
      <c r="E5041" s="383" t="s">
        <v>413</v>
      </c>
    </row>
    <row r="5042" spans="1:5" s="11" customFormat="1" ht="24" customHeight="1">
      <c r="A5042" s="381">
        <v>100862</v>
      </c>
      <c r="B5042" s="382" t="s">
        <v>6852</v>
      </c>
      <c r="C5042" s="383" t="s">
        <v>297</v>
      </c>
      <c r="D5042" s="384">
        <v>38.86</v>
      </c>
      <c r="E5042" s="383" t="s">
        <v>413</v>
      </c>
    </row>
    <row r="5043" spans="1:5" s="11" customFormat="1" ht="24" customHeight="1">
      <c r="A5043" s="381">
        <v>100863</v>
      </c>
      <c r="B5043" s="382" t="s">
        <v>6853</v>
      </c>
      <c r="C5043" s="383" t="s">
        <v>297</v>
      </c>
      <c r="D5043" s="384">
        <v>521.83000000000004</v>
      </c>
      <c r="E5043" s="383" t="s">
        <v>413</v>
      </c>
    </row>
    <row r="5044" spans="1:5" s="11" customFormat="1" ht="24" customHeight="1">
      <c r="A5044" s="381">
        <v>100864</v>
      </c>
      <c r="B5044" s="382" t="s">
        <v>6854</v>
      </c>
      <c r="C5044" s="383" t="s">
        <v>297</v>
      </c>
      <c r="D5044" s="384">
        <v>573.52</v>
      </c>
      <c r="E5044" s="383" t="s">
        <v>413</v>
      </c>
    </row>
    <row r="5045" spans="1:5" s="11" customFormat="1" ht="24" customHeight="1">
      <c r="A5045" s="381">
        <v>100865</v>
      </c>
      <c r="B5045" s="382" t="s">
        <v>6855</v>
      </c>
      <c r="C5045" s="383" t="s">
        <v>297</v>
      </c>
      <c r="D5045" s="384">
        <v>511.01</v>
      </c>
      <c r="E5045" s="383" t="s">
        <v>413</v>
      </c>
    </row>
    <row r="5046" spans="1:5" s="11" customFormat="1" ht="24" customHeight="1">
      <c r="A5046" s="381">
        <v>100866</v>
      </c>
      <c r="B5046" s="382" t="s">
        <v>6856</v>
      </c>
      <c r="C5046" s="383" t="s">
        <v>297</v>
      </c>
      <c r="D5046" s="384">
        <v>268.62</v>
      </c>
      <c r="E5046" s="383" t="s">
        <v>413</v>
      </c>
    </row>
    <row r="5047" spans="1:5" s="11" customFormat="1" ht="24" customHeight="1">
      <c r="A5047" s="381">
        <v>100867</v>
      </c>
      <c r="B5047" s="382" t="s">
        <v>6857</v>
      </c>
      <c r="C5047" s="383" t="s">
        <v>297</v>
      </c>
      <c r="D5047" s="384">
        <v>285.67</v>
      </c>
      <c r="E5047" s="383" t="s">
        <v>413</v>
      </c>
    </row>
    <row r="5048" spans="1:5" s="11" customFormat="1" ht="24" customHeight="1">
      <c r="A5048" s="381">
        <v>100868</v>
      </c>
      <c r="B5048" s="382" t="s">
        <v>6858</v>
      </c>
      <c r="C5048" s="383" t="s">
        <v>297</v>
      </c>
      <c r="D5048" s="384">
        <v>297.01</v>
      </c>
      <c r="E5048" s="383" t="s">
        <v>413</v>
      </c>
    </row>
    <row r="5049" spans="1:5" s="11" customFormat="1" ht="24" customHeight="1">
      <c r="A5049" s="381">
        <v>100869</v>
      </c>
      <c r="B5049" s="382" t="s">
        <v>6859</v>
      </c>
      <c r="C5049" s="383" t="s">
        <v>297</v>
      </c>
      <c r="D5049" s="384">
        <v>305.70999999999998</v>
      </c>
      <c r="E5049" s="383" t="s">
        <v>413</v>
      </c>
    </row>
    <row r="5050" spans="1:5" s="11" customFormat="1" ht="24" customHeight="1">
      <c r="A5050" s="381">
        <v>100870</v>
      </c>
      <c r="B5050" s="382" t="s">
        <v>6860</v>
      </c>
      <c r="C5050" s="383" t="s">
        <v>297</v>
      </c>
      <c r="D5050" s="384">
        <v>250.77</v>
      </c>
      <c r="E5050" s="383" t="s">
        <v>413</v>
      </c>
    </row>
    <row r="5051" spans="1:5" s="11" customFormat="1" ht="24" customHeight="1">
      <c r="A5051" s="381">
        <v>100871</v>
      </c>
      <c r="B5051" s="382" t="s">
        <v>6861</v>
      </c>
      <c r="C5051" s="383" t="s">
        <v>297</v>
      </c>
      <c r="D5051" s="384">
        <v>270.75</v>
      </c>
      <c r="E5051" s="383" t="s">
        <v>413</v>
      </c>
    </row>
    <row r="5052" spans="1:5" s="11" customFormat="1" ht="24" customHeight="1">
      <c r="A5052" s="381">
        <v>100872</v>
      </c>
      <c r="B5052" s="382" t="s">
        <v>6862</v>
      </c>
      <c r="C5052" s="383" t="s">
        <v>297</v>
      </c>
      <c r="D5052" s="384">
        <v>283.51</v>
      </c>
      <c r="E5052" s="383" t="s">
        <v>413</v>
      </c>
    </row>
    <row r="5053" spans="1:5" s="11" customFormat="1" ht="24" customHeight="1">
      <c r="A5053" s="381">
        <v>100873</v>
      </c>
      <c r="B5053" s="382" t="s">
        <v>6863</v>
      </c>
      <c r="C5053" s="383" t="s">
        <v>297</v>
      </c>
      <c r="D5053" s="384">
        <v>291.48</v>
      </c>
      <c r="E5053" s="383" t="s">
        <v>413</v>
      </c>
    </row>
    <row r="5054" spans="1:5" s="11" customFormat="1" ht="12" customHeight="1">
      <c r="A5054" s="381">
        <v>100874</v>
      </c>
      <c r="B5054" s="382" t="s">
        <v>6864</v>
      </c>
      <c r="C5054" s="383" t="s">
        <v>297</v>
      </c>
      <c r="D5054" s="384">
        <v>268.62</v>
      </c>
      <c r="E5054" s="383" t="s">
        <v>413</v>
      </c>
    </row>
    <row r="5055" spans="1:5" s="11" customFormat="1" ht="24" customHeight="1">
      <c r="A5055" s="381">
        <v>100875</v>
      </c>
      <c r="B5055" s="382" t="s">
        <v>6865</v>
      </c>
      <c r="C5055" s="383" t="s">
        <v>297</v>
      </c>
      <c r="D5055" s="384">
        <v>942.99</v>
      </c>
      <c r="E5055" s="383" t="s">
        <v>413</v>
      </c>
    </row>
    <row r="5056" spans="1:5" s="11" customFormat="1" ht="24" customHeight="1">
      <c r="A5056" s="381">
        <v>100878</v>
      </c>
      <c r="B5056" s="382" t="s">
        <v>6866</v>
      </c>
      <c r="C5056" s="383" t="s">
        <v>297</v>
      </c>
      <c r="D5056" s="384">
        <v>577.58000000000004</v>
      </c>
      <c r="E5056" s="383" t="s">
        <v>413</v>
      </c>
    </row>
    <row r="5057" spans="1:5" s="11" customFormat="1" ht="36" customHeight="1">
      <c r="A5057" s="381">
        <v>98052</v>
      </c>
      <c r="B5057" s="382" t="s">
        <v>6867</v>
      </c>
      <c r="C5057" s="383" t="s">
        <v>297</v>
      </c>
      <c r="D5057" s="385">
        <v>2028.18</v>
      </c>
      <c r="E5057" s="383" t="s">
        <v>413</v>
      </c>
    </row>
    <row r="5058" spans="1:5" s="11" customFormat="1" ht="36" customHeight="1">
      <c r="A5058" s="381">
        <v>98053</v>
      </c>
      <c r="B5058" s="382" t="s">
        <v>6868</v>
      </c>
      <c r="C5058" s="383" t="s">
        <v>297</v>
      </c>
      <c r="D5058" s="385">
        <v>2789.29</v>
      </c>
      <c r="E5058" s="383" t="s">
        <v>413</v>
      </c>
    </row>
    <row r="5059" spans="1:5" s="11" customFormat="1" ht="36" customHeight="1">
      <c r="A5059" s="381">
        <v>98054</v>
      </c>
      <c r="B5059" s="382" t="s">
        <v>6869</v>
      </c>
      <c r="C5059" s="383" t="s">
        <v>297</v>
      </c>
      <c r="D5059" s="385">
        <v>4595.66</v>
      </c>
      <c r="E5059" s="383" t="s">
        <v>413</v>
      </c>
    </row>
    <row r="5060" spans="1:5" s="11" customFormat="1" ht="36" customHeight="1">
      <c r="A5060" s="381">
        <v>98055</v>
      </c>
      <c r="B5060" s="382" t="s">
        <v>6870</v>
      </c>
      <c r="C5060" s="383" t="s">
        <v>297</v>
      </c>
      <c r="D5060" s="385">
        <v>6240.43</v>
      </c>
      <c r="E5060" s="383" t="s">
        <v>413</v>
      </c>
    </row>
    <row r="5061" spans="1:5" s="11" customFormat="1" ht="36" customHeight="1">
      <c r="A5061" s="381">
        <v>98056</v>
      </c>
      <c r="B5061" s="382" t="s">
        <v>6871</v>
      </c>
      <c r="C5061" s="383" t="s">
        <v>297</v>
      </c>
      <c r="D5061" s="385">
        <v>7304.26</v>
      </c>
      <c r="E5061" s="383" t="s">
        <v>413</v>
      </c>
    </row>
    <row r="5062" spans="1:5" s="11" customFormat="1" ht="36" customHeight="1">
      <c r="A5062" s="381">
        <v>98057</v>
      </c>
      <c r="B5062" s="382" t="s">
        <v>6872</v>
      </c>
      <c r="C5062" s="383" t="s">
        <v>297</v>
      </c>
      <c r="D5062" s="385">
        <v>8682.2800000000007</v>
      </c>
      <c r="E5062" s="383" t="s">
        <v>413</v>
      </c>
    </row>
    <row r="5063" spans="1:5" s="11" customFormat="1" ht="36" customHeight="1">
      <c r="A5063" s="381">
        <v>98058</v>
      </c>
      <c r="B5063" s="382" t="s">
        <v>6873</v>
      </c>
      <c r="C5063" s="383" t="s">
        <v>297</v>
      </c>
      <c r="D5063" s="385">
        <v>1686.84</v>
      </c>
      <c r="E5063" s="383" t="s">
        <v>413</v>
      </c>
    </row>
    <row r="5064" spans="1:5" s="11" customFormat="1" ht="36" customHeight="1">
      <c r="A5064" s="381">
        <v>98059</v>
      </c>
      <c r="B5064" s="382" t="s">
        <v>6874</v>
      </c>
      <c r="C5064" s="383" t="s">
        <v>297</v>
      </c>
      <c r="D5064" s="385">
        <v>3667.55</v>
      </c>
      <c r="E5064" s="383" t="s">
        <v>413</v>
      </c>
    </row>
    <row r="5065" spans="1:5" s="11" customFormat="1" ht="36" customHeight="1">
      <c r="A5065" s="381">
        <v>98060</v>
      </c>
      <c r="B5065" s="382" t="s">
        <v>6875</v>
      </c>
      <c r="C5065" s="383" t="s">
        <v>297</v>
      </c>
      <c r="D5065" s="385">
        <v>5090.93</v>
      </c>
      <c r="E5065" s="383" t="s">
        <v>413</v>
      </c>
    </row>
    <row r="5066" spans="1:5" s="11" customFormat="1" ht="36" customHeight="1">
      <c r="A5066" s="381">
        <v>98061</v>
      </c>
      <c r="B5066" s="382" t="s">
        <v>6876</v>
      </c>
      <c r="C5066" s="383" t="s">
        <v>297</v>
      </c>
      <c r="D5066" s="385">
        <v>7092.78</v>
      </c>
      <c r="E5066" s="383" t="s">
        <v>413</v>
      </c>
    </row>
    <row r="5067" spans="1:5" s="11" customFormat="1" ht="36" customHeight="1">
      <c r="A5067" s="381">
        <v>98062</v>
      </c>
      <c r="B5067" s="382" t="s">
        <v>6877</v>
      </c>
      <c r="C5067" s="383" t="s">
        <v>297</v>
      </c>
      <c r="D5067" s="385">
        <v>3032.5</v>
      </c>
      <c r="E5067" s="383" t="s">
        <v>413</v>
      </c>
    </row>
    <row r="5068" spans="1:5" s="11" customFormat="1" ht="36" customHeight="1">
      <c r="A5068" s="381">
        <v>98063</v>
      </c>
      <c r="B5068" s="382" t="s">
        <v>6878</v>
      </c>
      <c r="C5068" s="383" t="s">
        <v>297</v>
      </c>
      <c r="D5068" s="385">
        <v>4628.18</v>
      </c>
      <c r="E5068" s="383" t="s">
        <v>413</v>
      </c>
    </row>
    <row r="5069" spans="1:5" s="11" customFormat="1" ht="36" customHeight="1">
      <c r="A5069" s="381">
        <v>98064</v>
      </c>
      <c r="B5069" s="382" t="s">
        <v>6879</v>
      </c>
      <c r="C5069" s="383" t="s">
        <v>297</v>
      </c>
      <c r="D5069" s="385">
        <v>5370.32</v>
      </c>
      <c r="E5069" s="383" t="s">
        <v>413</v>
      </c>
    </row>
    <row r="5070" spans="1:5" s="11" customFormat="1" ht="36" customHeight="1">
      <c r="A5070" s="381">
        <v>98065</v>
      </c>
      <c r="B5070" s="382" t="s">
        <v>6880</v>
      </c>
      <c r="C5070" s="383" t="s">
        <v>297</v>
      </c>
      <c r="D5070" s="385">
        <v>7470.09</v>
      </c>
      <c r="E5070" s="383" t="s">
        <v>413</v>
      </c>
    </row>
    <row r="5071" spans="1:5" s="11" customFormat="1" ht="36" customHeight="1">
      <c r="A5071" s="381">
        <v>98066</v>
      </c>
      <c r="B5071" s="382" t="s">
        <v>6881</v>
      </c>
      <c r="C5071" s="383" t="s">
        <v>297</v>
      </c>
      <c r="D5071" s="385">
        <v>4049.51</v>
      </c>
      <c r="E5071" s="383" t="s">
        <v>413</v>
      </c>
    </row>
    <row r="5072" spans="1:5" s="11" customFormat="1" ht="36" customHeight="1">
      <c r="A5072" s="381">
        <v>98067</v>
      </c>
      <c r="B5072" s="382" t="s">
        <v>6882</v>
      </c>
      <c r="C5072" s="383" t="s">
        <v>297</v>
      </c>
      <c r="D5072" s="385">
        <v>5389.1</v>
      </c>
      <c r="E5072" s="383" t="s">
        <v>413</v>
      </c>
    </row>
    <row r="5073" spans="1:5" s="11" customFormat="1" ht="36" customHeight="1">
      <c r="A5073" s="381">
        <v>98068</v>
      </c>
      <c r="B5073" s="382" t="s">
        <v>6883</v>
      </c>
      <c r="C5073" s="383" t="s">
        <v>297</v>
      </c>
      <c r="D5073" s="385">
        <v>7600.33</v>
      </c>
      <c r="E5073" s="383" t="s">
        <v>413</v>
      </c>
    </row>
    <row r="5074" spans="1:5" s="11" customFormat="1" ht="36" customHeight="1">
      <c r="A5074" s="381">
        <v>98069</v>
      </c>
      <c r="B5074" s="382" t="s">
        <v>6884</v>
      </c>
      <c r="C5074" s="383" t="s">
        <v>297</v>
      </c>
      <c r="D5074" s="385">
        <v>10207.27</v>
      </c>
      <c r="E5074" s="383" t="s">
        <v>413</v>
      </c>
    </row>
    <row r="5075" spans="1:5" s="11" customFormat="1" ht="36" customHeight="1">
      <c r="A5075" s="381">
        <v>98070</v>
      </c>
      <c r="B5075" s="382" t="s">
        <v>6885</v>
      </c>
      <c r="C5075" s="383" t="s">
        <v>297</v>
      </c>
      <c r="D5075" s="385">
        <v>11658.05</v>
      </c>
      <c r="E5075" s="383" t="s">
        <v>413</v>
      </c>
    </row>
    <row r="5076" spans="1:5" s="11" customFormat="1" ht="36" customHeight="1">
      <c r="A5076" s="381">
        <v>98071</v>
      </c>
      <c r="B5076" s="382" t="s">
        <v>6886</v>
      </c>
      <c r="C5076" s="383" t="s">
        <v>297</v>
      </c>
      <c r="D5076" s="385">
        <v>12716.73</v>
      </c>
      <c r="E5076" s="383" t="s">
        <v>413</v>
      </c>
    </row>
    <row r="5077" spans="1:5" s="11" customFormat="1" ht="36" customHeight="1">
      <c r="A5077" s="381">
        <v>98072</v>
      </c>
      <c r="B5077" s="382" t="s">
        <v>6887</v>
      </c>
      <c r="C5077" s="383" t="s">
        <v>297</v>
      </c>
      <c r="D5077" s="385">
        <v>3398.96</v>
      </c>
      <c r="E5077" s="383" t="s">
        <v>413</v>
      </c>
    </row>
    <row r="5078" spans="1:5" s="11" customFormat="1" ht="36" customHeight="1">
      <c r="A5078" s="381">
        <v>98073</v>
      </c>
      <c r="B5078" s="382" t="s">
        <v>6888</v>
      </c>
      <c r="C5078" s="383" t="s">
        <v>297</v>
      </c>
      <c r="D5078" s="385">
        <v>5308.06</v>
      </c>
      <c r="E5078" s="383" t="s">
        <v>413</v>
      </c>
    </row>
    <row r="5079" spans="1:5" s="11" customFormat="1" ht="36" customHeight="1">
      <c r="A5079" s="381">
        <v>98074</v>
      </c>
      <c r="B5079" s="382" t="s">
        <v>6889</v>
      </c>
      <c r="C5079" s="383" t="s">
        <v>297</v>
      </c>
      <c r="D5079" s="385">
        <v>8230.2999999999993</v>
      </c>
      <c r="E5079" s="383" t="s">
        <v>413</v>
      </c>
    </row>
    <row r="5080" spans="1:5" s="11" customFormat="1" ht="36" customHeight="1">
      <c r="A5080" s="381">
        <v>98075</v>
      </c>
      <c r="B5080" s="382" t="s">
        <v>6890</v>
      </c>
      <c r="C5080" s="383" t="s">
        <v>297</v>
      </c>
      <c r="D5080" s="385">
        <v>10695.75</v>
      </c>
      <c r="E5080" s="383" t="s">
        <v>413</v>
      </c>
    </row>
    <row r="5081" spans="1:5" s="11" customFormat="1" ht="36" customHeight="1">
      <c r="A5081" s="381">
        <v>98076</v>
      </c>
      <c r="B5081" s="382" t="s">
        <v>6891</v>
      </c>
      <c r="C5081" s="383" t="s">
        <v>297</v>
      </c>
      <c r="D5081" s="385">
        <v>12319.98</v>
      </c>
      <c r="E5081" s="383" t="s">
        <v>413</v>
      </c>
    </row>
    <row r="5082" spans="1:5" s="11" customFormat="1" ht="36" customHeight="1">
      <c r="A5082" s="381">
        <v>98077</v>
      </c>
      <c r="B5082" s="382" t="s">
        <v>6892</v>
      </c>
      <c r="C5082" s="383" t="s">
        <v>297</v>
      </c>
      <c r="D5082" s="385">
        <v>14499.95</v>
      </c>
      <c r="E5082" s="383" t="s">
        <v>413</v>
      </c>
    </row>
    <row r="5083" spans="1:5" s="11" customFormat="1" ht="36" customHeight="1">
      <c r="A5083" s="381">
        <v>98078</v>
      </c>
      <c r="B5083" s="382" t="s">
        <v>6893</v>
      </c>
      <c r="C5083" s="383" t="s">
        <v>297</v>
      </c>
      <c r="D5083" s="385">
        <v>3799.74</v>
      </c>
      <c r="E5083" s="383" t="s">
        <v>413</v>
      </c>
    </row>
    <row r="5084" spans="1:5" s="11" customFormat="1" ht="36" customHeight="1">
      <c r="A5084" s="381">
        <v>98079</v>
      </c>
      <c r="B5084" s="382" t="s">
        <v>6894</v>
      </c>
      <c r="C5084" s="383" t="s">
        <v>297</v>
      </c>
      <c r="D5084" s="385">
        <v>6640.16</v>
      </c>
      <c r="E5084" s="383" t="s">
        <v>413</v>
      </c>
    </row>
    <row r="5085" spans="1:5" s="11" customFormat="1" ht="36" customHeight="1">
      <c r="A5085" s="381">
        <v>98080</v>
      </c>
      <c r="B5085" s="382" t="s">
        <v>6895</v>
      </c>
      <c r="C5085" s="383" t="s">
        <v>297</v>
      </c>
      <c r="D5085" s="385">
        <v>8504.93</v>
      </c>
      <c r="E5085" s="383" t="s">
        <v>413</v>
      </c>
    </row>
    <row r="5086" spans="1:5" s="11" customFormat="1" ht="36" customHeight="1">
      <c r="A5086" s="381">
        <v>98081</v>
      </c>
      <c r="B5086" s="382" t="s">
        <v>6896</v>
      </c>
      <c r="C5086" s="383" t="s">
        <v>297</v>
      </c>
      <c r="D5086" s="385">
        <v>12573.93</v>
      </c>
      <c r="E5086" s="383" t="s">
        <v>413</v>
      </c>
    </row>
    <row r="5087" spans="1:5" s="11" customFormat="1" ht="36" customHeight="1">
      <c r="A5087" s="381">
        <v>98082</v>
      </c>
      <c r="B5087" s="382" t="s">
        <v>6897</v>
      </c>
      <c r="C5087" s="383" t="s">
        <v>297</v>
      </c>
      <c r="D5087" s="385">
        <v>3006.29</v>
      </c>
      <c r="E5087" s="383" t="s">
        <v>413</v>
      </c>
    </row>
    <row r="5088" spans="1:5" s="11" customFormat="1" ht="36" customHeight="1">
      <c r="A5088" s="381">
        <v>98083</v>
      </c>
      <c r="B5088" s="382" t="s">
        <v>6898</v>
      </c>
      <c r="C5088" s="383" t="s">
        <v>297</v>
      </c>
      <c r="D5088" s="385">
        <v>3950.51</v>
      </c>
      <c r="E5088" s="383" t="s">
        <v>413</v>
      </c>
    </row>
    <row r="5089" spans="1:5" s="11" customFormat="1" ht="36" customHeight="1">
      <c r="A5089" s="381">
        <v>98084</v>
      </c>
      <c r="B5089" s="382" t="s">
        <v>6899</v>
      </c>
      <c r="C5089" s="383" t="s">
        <v>297</v>
      </c>
      <c r="D5089" s="385">
        <v>5524.23</v>
      </c>
      <c r="E5089" s="383" t="s">
        <v>413</v>
      </c>
    </row>
    <row r="5090" spans="1:5" s="11" customFormat="1" ht="36" customHeight="1">
      <c r="A5090" s="381">
        <v>98085</v>
      </c>
      <c r="B5090" s="382" t="s">
        <v>6900</v>
      </c>
      <c r="C5090" s="383" t="s">
        <v>297</v>
      </c>
      <c r="D5090" s="385">
        <v>7501.37</v>
      </c>
      <c r="E5090" s="383" t="s">
        <v>413</v>
      </c>
    </row>
    <row r="5091" spans="1:5" s="11" customFormat="1" ht="36" customHeight="1">
      <c r="A5091" s="381">
        <v>98086</v>
      </c>
      <c r="B5091" s="382" t="s">
        <v>6901</v>
      </c>
      <c r="C5091" s="383" t="s">
        <v>297</v>
      </c>
      <c r="D5091" s="385">
        <v>8440.16</v>
      </c>
      <c r="E5091" s="383" t="s">
        <v>413</v>
      </c>
    </row>
    <row r="5092" spans="1:5" s="11" customFormat="1" ht="36" customHeight="1">
      <c r="A5092" s="381">
        <v>98087</v>
      </c>
      <c r="B5092" s="382" t="s">
        <v>6902</v>
      </c>
      <c r="C5092" s="383" t="s">
        <v>297</v>
      </c>
      <c r="D5092" s="385">
        <v>8955.59</v>
      </c>
      <c r="E5092" s="383" t="s">
        <v>413</v>
      </c>
    </row>
    <row r="5093" spans="1:5" s="11" customFormat="1" ht="36" customHeight="1">
      <c r="A5093" s="381">
        <v>98088</v>
      </c>
      <c r="B5093" s="382" t="s">
        <v>6903</v>
      </c>
      <c r="C5093" s="383" t="s">
        <v>297</v>
      </c>
      <c r="D5093" s="385">
        <v>2601.31</v>
      </c>
      <c r="E5093" s="383" t="s">
        <v>413</v>
      </c>
    </row>
    <row r="5094" spans="1:5" s="11" customFormat="1" ht="36" customHeight="1">
      <c r="A5094" s="381">
        <v>98089</v>
      </c>
      <c r="B5094" s="382" t="s">
        <v>6904</v>
      </c>
      <c r="C5094" s="383" t="s">
        <v>297</v>
      </c>
      <c r="D5094" s="385">
        <v>4111.28</v>
      </c>
      <c r="E5094" s="383" t="s">
        <v>413</v>
      </c>
    </row>
    <row r="5095" spans="1:5" s="11" customFormat="1" ht="36" customHeight="1">
      <c r="A5095" s="381">
        <v>98090</v>
      </c>
      <c r="B5095" s="382" t="s">
        <v>6905</v>
      </c>
      <c r="C5095" s="383" t="s">
        <v>297</v>
      </c>
      <c r="D5095" s="385">
        <v>6461.24</v>
      </c>
      <c r="E5095" s="383" t="s">
        <v>413</v>
      </c>
    </row>
    <row r="5096" spans="1:5" s="11" customFormat="1" ht="36" customHeight="1">
      <c r="A5096" s="381">
        <v>98091</v>
      </c>
      <c r="B5096" s="382" t="s">
        <v>6906</v>
      </c>
      <c r="C5096" s="383" t="s">
        <v>297</v>
      </c>
      <c r="D5096" s="385">
        <v>8440.81</v>
      </c>
      <c r="E5096" s="383" t="s">
        <v>413</v>
      </c>
    </row>
    <row r="5097" spans="1:5" s="11" customFormat="1" ht="36" customHeight="1">
      <c r="A5097" s="381">
        <v>98092</v>
      </c>
      <c r="B5097" s="382" t="s">
        <v>6907</v>
      </c>
      <c r="C5097" s="383" t="s">
        <v>297</v>
      </c>
      <c r="D5097" s="385">
        <v>9811.42</v>
      </c>
      <c r="E5097" s="383" t="s">
        <v>413</v>
      </c>
    </row>
    <row r="5098" spans="1:5" s="11" customFormat="1" ht="36" customHeight="1">
      <c r="A5098" s="381">
        <v>98093</v>
      </c>
      <c r="B5098" s="382" t="s">
        <v>6908</v>
      </c>
      <c r="C5098" s="383" t="s">
        <v>297</v>
      </c>
      <c r="D5098" s="385">
        <v>11582.89</v>
      </c>
      <c r="E5098" s="383" t="s">
        <v>413</v>
      </c>
    </row>
    <row r="5099" spans="1:5" s="11" customFormat="1" ht="36" customHeight="1">
      <c r="A5099" s="381">
        <v>98094</v>
      </c>
      <c r="B5099" s="382" t="s">
        <v>6909</v>
      </c>
      <c r="C5099" s="383" t="s">
        <v>297</v>
      </c>
      <c r="D5099" s="385">
        <v>2095.77</v>
      </c>
      <c r="E5099" s="383" t="s">
        <v>413</v>
      </c>
    </row>
    <row r="5100" spans="1:5" s="11" customFormat="1" ht="36" customHeight="1">
      <c r="A5100" s="381">
        <v>98099</v>
      </c>
      <c r="B5100" s="382" t="s">
        <v>6910</v>
      </c>
      <c r="C5100" s="383" t="s">
        <v>297</v>
      </c>
      <c r="D5100" s="385">
        <v>3558.33</v>
      </c>
      <c r="E5100" s="383" t="s">
        <v>413</v>
      </c>
    </row>
    <row r="5101" spans="1:5" s="11" customFormat="1" ht="36" customHeight="1">
      <c r="A5101" s="381">
        <v>98100</v>
      </c>
      <c r="B5101" s="382" t="s">
        <v>6911</v>
      </c>
      <c r="C5101" s="383" t="s">
        <v>297</v>
      </c>
      <c r="D5101" s="385">
        <v>4657.57</v>
      </c>
      <c r="E5101" s="383" t="s">
        <v>413</v>
      </c>
    </row>
    <row r="5102" spans="1:5" s="11" customFormat="1" ht="36" customHeight="1">
      <c r="A5102" s="381">
        <v>98101</v>
      </c>
      <c r="B5102" s="382" t="s">
        <v>6912</v>
      </c>
      <c r="C5102" s="383" t="s">
        <v>297</v>
      </c>
      <c r="D5102" s="385">
        <v>6868.53</v>
      </c>
      <c r="E5102" s="383" t="s">
        <v>413</v>
      </c>
    </row>
    <row r="5103" spans="1:5" s="11" customFormat="1" ht="36" customHeight="1">
      <c r="A5103" s="381">
        <v>98109</v>
      </c>
      <c r="B5103" s="382" t="s">
        <v>6913</v>
      </c>
      <c r="C5103" s="383" t="s">
        <v>297</v>
      </c>
      <c r="D5103" s="384">
        <v>624.67999999999995</v>
      </c>
      <c r="E5103" s="383" t="s">
        <v>413</v>
      </c>
    </row>
    <row r="5104" spans="1:5" s="11" customFormat="1" ht="24" customHeight="1">
      <c r="A5104" s="381">
        <v>98110</v>
      </c>
      <c r="B5104" s="382" t="s">
        <v>6914</v>
      </c>
      <c r="C5104" s="383" t="s">
        <v>297</v>
      </c>
      <c r="D5104" s="384">
        <v>423.55</v>
      </c>
      <c r="E5104" s="383" t="s">
        <v>413</v>
      </c>
    </row>
    <row r="5105" spans="1:5" s="11" customFormat="1" ht="24" customHeight="1">
      <c r="A5105" s="381">
        <v>98111</v>
      </c>
      <c r="B5105" s="382" t="s">
        <v>6915</v>
      </c>
      <c r="C5105" s="383" t="s">
        <v>297</v>
      </c>
      <c r="D5105" s="384">
        <v>53.95</v>
      </c>
      <c r="E5105" s="383" t="s">
        <v>413</v>
      </c>
    </row>
    <row r="5106" spans="1:5" s="11" customFormat="1" ht="24" customHeight="1">
      <c r="A5106" s="381">
        <v>98112</v>
      </c>
      <c r="B5106" s="382" t="s">
        <v>6916</v>
      </c>
      <c r="C5106" s="383" t="s">
        <v>297</v>
      </c>
      <c r="D5106" s="384">
        <v>84.2</v>
      </c>
      <c r="E5106" s="383" t="s">
        <v>413</v>
      </c>
    </row>
    <row r="5107" spans="1:5" s="11" customFormat="1" ht="24" customHeight="1">
      <c r="A5107" s="381">
        <v>98114</v>
      </c>
      <c r="B5107" s="382" t="s">
        <v>6917</v>
      </c>
      <c r="C5107" s="383" t="s">
        <v>297</v>
      </c>
      <c r="D5107" s="384">
        <v>696.75</v>
      </c>
      <c r="E5107" s="383" t="s">
        <v>413</v>
      </c>
    </row>
    <row r="5108" spans="1:5" s="11" customFormat="1" ht="24" customHeight="1">
      <c r="A5108" s="381">
        <v>98115</v>
      </c>
      <c r="B5108" s="382" t="s">
        <v>6918</v>
      </c>
      <c r="C5108" s="383" t="s">
        <v>297</v>
      </c>
      <c r="D5108" s="384">
        <v>80.489999999999995</v>
      </c>
      <c r="E5108" s="383" t="s">
        <v>413</v>
      </c>
    </row>
    <row r="5109" spans="1:5" s="11" customFormat="1" ht="36" customHeight="1">
      <c r="A5109" s="381">
        <v>89957</v>
      </c>
      <c r="B5109" s="382" t="s">
        <v>6919</v>
      </c>
      <c r="C5109" s="383" t="s">
        <v>297</v>
      </c>
      <c r="D5109" s="384">
        <v>110.62</v>
      </c>
      <c r="E5109" s="383" t="s">
        <v>413</v>
      </c>
    </row>
    <row r="5110" spans="1:5" s="11" customFormat="1" ht="36" customHeight="1">
      <c r="A5110" s="381">
        <v>89959</v>
      </c>
      <c r="B5110" s="382" t="s">
        <v>6920</v>
      </c>
      <c r="C5110" s="383" t="s">
        <v>297</v>
      </c>
      <c r="D5110" s="384">
        <v>193.29</v>
      </c>
      <c r="E5110" s="383" t="s">
        <v>413</v>
      </c>
    </row>
    <row r="5111" spans="1:5" s="11" customFormat="1" ht="24" customHeight="1">
      <c r="A5111" s="381">
        <v>89349</v>
      </c>
      <c r="B5111" s="382" t="s">
        <v>1288</v>
      </c>
      <c r="C5111" s="383" t="s">
        <v>297</v>
      </c>
      <c r="D5111" s="384">
        <v>24.65</v>
      </c>
      <c r="E5111" s="383" t="s">
        <v>413</v>
      </c>
    </row>
    <row r="5112" spans="1:5" s="11" customFormat="1" ht="24" customHeight="1">
      <c r="A5112" s="381">
        <v>89351</v>
      </c>
      <c r="B5112" s="382" t="s">
        <v>1293</v>
      </c>
      <c r="C5112" s="383" t="s">
        <v>297</v>
      </c>
      <c r="D5112" s="384">
        <v>30.23</v>
      </c>
      <c r="E5112" s="383" t="s">
        <v>413</v>
      </c>
    </row>
    <row r="5113" spans="1:5" s="11" customFormat="1" ht="24" customHeight="1">
      <c r="A5113" s="381">
        <v>89352</v>
      </c>
      <c r="B5113" s="382" t="s">
        <v>1298</v>
      </c>
      <c r="C5113" s="383" t="s">
        <v>297</v>
      </c>
      <c r="D5113" s="384">
        <v>33.78</v>
      </c>
      <c r="E5113" s="383" t="s">
        <v>413</v>
      </c>
    </row>
    <row r="5114" spans="1:5" s="11" customFormat="1" ht="24" customHeight="1">
      <c r="A5114" s="381">
        <v>89353</v>
      </c>
      <c r="B5114" s="382" t="s">
        <v>1299</v>
      </c>
      <c r="C5114" s="383" t="s">
        <v>297</v>
      </c>
      <c r="D5114" s="384">
        <v>36.78</v>
      </c>
      <c r="E5114" s="383" t="s">
        <v>413</v>
      </c>
    </row>
    <row r="5115" spans="1:5" s="11" customFormat="1" ht="24" customHeight="1">
      <c r="A5115" s="381">
        <v>89354</v>
      </c>
      <c r="B5115" s="382" t="s">
        <v>6921</v>
      </c>
      <c r="C5115" s="383" t="s">
        <v>297</v>
      </c>
      <c r="D5115" s="384">
        <v>367.93</v>
      </c>
      <c r="E5115" s="383" t="s">
        <v>413</v>
      </c>
    </row>
    <row r="5116" spans="1:5" s="11" customFormat="1" ht="36" customHeight="1">
      <c r="A5116" s="381">
        <v>89969</v>
      </c>
      <c r="B5116" s="382" t="s">
        <v>6922</v>
      </c>
      <c r="C5116" s="383" t="s">
        <v>297</v>
      </c>
      <c r="D5116" s="384">
        <v>39.08</v>
      </c>
      <c r="E5116" s="383" t="s">
        <v>413</v>
      </c>
    </row>
    <row r="5117" spans="1:5" s="11" customFormat="1" ht="24" customHeight="1">
      <c r="A5117" s="381">
        <v>89970</v>
      </c>
      <c r="B5117" s="382" t="s">
        <v>6923</v>
      </c>
      <c r="C5117" s="383" t="s">
        <v>297</v>
      </c>
      <c r="D5117" s="384">
        <v>41.4</v>
      </c>
      <c r="E5117" s="383" t="s">
        <v>413</v>
      </c>
    </row>
    <row r="5118" spans="1:5" s="11" customFormat="1" ht="24" customHeight="1">
      <c r="A5118" s="381">
        <v>89971</v>
      </c>
      <c r="B5118" s="382" t="s">
        <v>6924</v>
      </c>
      <c r="C5118" s="383" t="s">
        <v>297</v>
      </c>
      <c r="D5118" s="384">
        <v>42.28</v>
      </c>
      <c r="E5118" s="383" t="s">
        <v>413</v>
      </c>
    </row>
    <row r="5119" spans="1:5" s="11" customFormat="1" ht="24" customHeight="1">
      <c r="A5119" s="381">
        <v>89972</v>
      </c>
      <c r="B5119" s="382" t="s">
        <v>6925</v>
      </c>
      <c r="C5119" s="383" t="s">
        <v>297</v>
      </c>
      <c r="D5119" s="384">
        <v>46.94</v>
      </c>
      <c r="E5119" s="383" t="s">
        <v>413</v>
      </c>
    </row>
    <row r="5120" spans="1:5" s="11" customFormat="1" ht="36" customHeight="1">
      <c r="A5120" s="381">
        <v>89973</v>
      </c>
      <c r="B5120" s="382" t="s">
        <v>6926</v>
      </c>
      <c r="C5120" s="383" t="s">
        <v>297</v>
      </c>
      <c r="D5120" s="384">
        <v>548.59</v>
      </c>
      <c r="E5120" s="383" t="s">
        <v>413</v>
      </c>
    </row>
    <row r="5121" spans="1:5" s="11" customFormat="1" ht="36" customHeight="1">
      <c r="A5121" s="381">
        <v>89974</v>
      </c>
      <c r="B5121" s="382" t="s">
        <v>6927</v>
      </c>
      <c r="C5121" s="383" t="s">
        <v>297</v>
      </c>
      <c r="D5121" s="384">
        <v>257.02999999999997</v>
      </c>
      <c r="E5121" s="383" t="s">
        <v>413</v>
      </c>
    </row>
    <row r="5122" spans="1:5" s="11" customFormat="1" ht="24" customHeight="1">
      <c r="A5122" s="381">
        <v>89984</v>
      </c>
      <c r="B5122" s="382" t="s">
        <v>6928</v>
      </c>
      <c r="C5122" s="383" t="s">
        <v>297</v>
      </c>
      <c r="D5122" s="384">
        <v>79.63</v>
      </c>
      <c r="E5122" s="383" t="s">
        <v>413</v>
      </c>
    </row>
    <row r="5123" spans="1:5" s="11" customFormat="1" ht="24" customHeight="1">
      <c r="A5123" s="381">
        <v>89985</v>
      </c>
      <c r="B5123" s="382" t="s">
        <v>6929</v>
      </c>
      <c r="C5123" s="383" t="s">
        <v>297</v>
      </c>
      <c r="D5123" s="384">
        <v>83.38</v>
      </c>
      <c r="E5123" s="383" t="s">
        <v>413</v>
      </c>
    </row>
    <row r="5124" spans="1:5" s="11" customFormat="1" ht="24" customHeight="1">
      <c r="A5124" s="381">
        <v>89986</v>
      </c>
      <c r="B5124" s="382" t="s">
        <v>6930</v>
      </c>
      <c r="C5124" s="383" t="s">
        <v>297</v>
      </c>
      <c r="D5124" s="384">
        <v>77.53</v>
      </c>
      <c r="E5124" s="383" t="s">
        <v>413</v>
      </c>
    </row>
    <row r="5125" spans="1:5" s="11" customFormat="1" ht="24" customHeight="1">
      <c r="A5125" s="381">
        <v>89987</v>
      </c>
      <c r="B5125" s="382" t="s">
        <v>6931</v>
      </c>
      <c r="C5125" s="383" t="s">
        <v>297</v>
      </c>
      <c r="D5125" s="384">
        <v>87.97</v>
      </c>
      <c r="E5125" s="383" t="s">
        <v>413</v>
      </c>
    </row>
    <row r="5126" spans="1:5" s="11" customFormat="1" ht="24" customHeight="1">
      <c r="A5126" s="381">
        <v>90371</v>
      </c>
      <c r="B5126" s="382" t="s">
        <v>6932</v>
      </c>
      <c r="C5126" s="383" t="s">
        <v>297</v>
      </c>
      <c r="D5126" s="384">
        <v>35</v>
      </c>
      <c r="E5126" s="383" t="s">
        <v>413</v>
      </c>
    </row>
    <row r="5127" spans="1:5" s="11" customFormat="1" ht="24" customHeight="1">
      <c r="A5127" s="381">
        <v>94489</v>
      </c>
      <c r="B5127" s="382" t="s">
        <v>6933</v>
      </c>
      <c r="C5127" s="383" t="s">
        <v>297</v>
      </c>
      <c r="D5127" s="384">
        <v>35.659999999999997</v>
      </c>
      <c r="E5127" s="383" t="s">
        <v>413</v>
      </c>
    </row>
    <row r="5128" spans="1:5" s="11" customFormat="1" ht="24" customHeight="1">
      <c r="A5128" s="381">
        <v>94490</v>
      </c>
      <c r="B5128" s="382" t="s">
        <v>6934</v>
      </c>
      <c r="C5128" s="383" t="s">
        <v>297</v>
      </c>
      <c r="D5128" s="384">
        <v>54.31</v>
      </c>
      <c r="E5128" s="383" t="s">
        <v>413</v>
      </c>
    </row>
    <row r="5129" spans="1:5" s="11" customFormat="1" ht="24" customHeight="1">
      <c r="A5129" s="381">
        <v>94491</v>
      </c>
      <c r="B5129" s="382" t="s">
        <v>6935</v>
      </c>
      <c r="C5129" s="383" t="s">
        <v>297</v>
      </c>
      <c r="D5129" s="384">
        <v>73.52</v>
      </c>
      <c r="E5129" s="383" t="s">
        <v>413</v>
      </c>
    </row>
    <row r="5130" spans="1:5" s="11" customFormat="1" ht="24" customHeight="1">
      <c r="A5130" s="381">
        <v>94492</v>
      </c>
      <c r="B5130" s="382" t="s">
        <v>6936</v>
      </c>
      <c r="C5130" s="383" t="s">
        <v>297</v>
      </c>
      <c r="D5130" s="384">
        <v>75.73</v>
      </c>
      <c r="E5130" s="383" t="s">
        <v>413</v>
      </c>
    </row>
    <row r="5131" spans="1:5" s="11" customFormat="1" ht="24" customHeight="1">
      <c r="A5131" s="381">
        <v>94493</v>
      </c>
      <c r="B5131" s="382" t="s">
        <v>6937</v>
      </c>
      <c r="C5131" s="383" t="s">
        <v>297</v>
      </c>
      <c r="D5131" s="384">
        <v>138.88999999999999</v>
      </c>
      <c r="E5131" s="383" t="s">
        <v>413</v>
      </c>
    </row>
    <row r="5132" spans="1:5" s="11" customFormat="1" ht="24" customHeight="1">
      <c r="A5132" s="381">
        <v>94495</v>
      </c>
      <c r="B5132" s="382" t="s">
        <v>6938</v>
      </c>
      <c r="C5132" s="383" t="s">
        <v>297</v>
      </c>
      <c r="D5132" s="384">
        <v>57.17</v>
      </c>
      <c r="E5132" s="383" t="s">
        <v>413</v>
      </c>
    </row>
    <row r="5133" spans="1:5" s="11" customFormat="1" ht="24" customHeight="1">
      <c r="A5133" s="381">
        <v>94496</v>
      </c>
      <c r="B5133" s="382" t="s">
        <v>6939</v>
      </c>
      <c r="C5133" s="383" t="s">
        <v>297</v>
      </c>
      <c r="D5133" s="384">
        <v>77.900000000000006</v>
      </c>
      <c r="E5133" s="383" t="s">
        <v>413</v>
      </c>
    </row>
    <row r="5134" spans="1:5" s="11" customFormat="1" ht="24" customHeight="1">
      <c r="A5134" s="381">
        <v>94497</v>
      </c>
      <c r="B5134" s="382" t="s">
        <v>6940</v>
      </c>
      <c r="C5134" s="383" t="s">
        <v>297</v>
      </c>
      <c r="D5134" s="384">
        <v>98.58</v>
      </c>
      <c r="E5134" s="383" t="s">
        <v>413</v>
      </c>
    </row>
    <row r="5135" spans="1:5" s="11" customFormat="1" ht="24" customHeight="1">
      <c r="A5135" s="381">
        <v>94498</v>
      </c>
      <c r="B5135" s="382" t="s">
        <v>6941</v>
      </c>
      <c r="C5135" s="383" t="s">
        <v>297</v>
      </c>
      <c r="D5135" s="384">
        <v>136.41</v>
      </c>
      <c r="E5135" s="383" t="s">
        <v>413</v>
      </c>
    </row>
    <row r="5136" spans="1:5" s="11" customFormat="1" ht="24" customHeight="1">
      <c r="A5136" s="381">
        <v>94499</v>
      </c>
      <c r="B5136" s="382" t="s">
        <v>6942</v>
      </c>
      <c r="C5136" s="383" t="s">
        <v>297</v>
      </c>
      <c r="D5136" s="384">
        <v>274.54000000000002</v>
      </c>
      <c r="E5136" s="383" t="s">
        <v>413</v>
      </c>
    </row>
    <row r="5137" spans="1:5" s="11" customFormat="1" ht="24" customHeight="1">
      <c r="A5137" s="381">
        <v>94500</v>
      </c>
      <c r="B5137" s="382" t="s">
        <v>6943</v>
      </c>
      <c r="C5137" s="383" t="s">
        <v>297</v>
      </c>
      <c r="D5137" s="384">
        <v>332.97</v>
      </c>
      <c r="E5137" s="383" t="s">
        <v>413</v>
      </c>
    </row>
    <row r="5138" spans="1:5" s="11" customFormat="1" ht="24" customHeight="1">
      <c r="A5138" s="381">
        <v>94501</v>
      </c>
      <c r="B5138" s="382" t="s">
        <v>6944</v>
      </c>
      <c r="C5138" s="383" t="s">
        <v>297</v>
      </c>
      <c r="D5138" s="384">
        <v>678.35</v>
      </c>
      <c r="E5138" s="383" t="s">
        <v>413</v>
      </c>
    </row>
    <row r="5139" spans="1:5" s="11" customFormat="1" ht="24" customHeight="1">
      <c r="A5139" s="381">
        <v>94792</v>
      </c>
      <c r="B5139" s="382" t="s">
        <v>6945</v>
      </c>
      <c r="C5139" s="383" t="s">
        <v>297</v>
      </c>
      <c r="D5139" s="384">
        <v>107.32</v>
      </c>
      <c r="E5139" s="383" t="s">
        <v>413</v>
      </c>
    </row>
    <row r="5140" spans="1:5" s="11" customFormat="1" ht="24" customHeight="1">
      <c r="A5140" s="381">
        <v>94793</v>
      </c>
      <c r="B5140" s="382" t="s">
        <v>6946</v>
      </c>
      <c r="C5140" s="383" t="s">
        <v>297</v>
      </c>
      <c r="D5140" s="384">
        <v>147.65</v>
      </c>
      <c r="E5140" s="383" t="s">
        <v>413</v>
      </c>
    </row>
    <row r="5141" spans="1:5" s="11" customFormat="1" ht="24" customHeight="1">
      <c r="A5141" s="381">
        <v>94794</v>
      </c>
      <c r="B5141" s="382" t="s">
        <v>6947</v>
      </c>
      <c r="C5141" s="383" t="s">
        <v>297</v>
      </c>
      <c r="D5141" s="384">
        <v>155.99</v>
      </c>
      <c r="E5141" s="383" t="s">
        <v>413</v>
      </c>
    </row>
    <row r="5142" spans="1:5" s="11" customFormat="1" ht="24" customHeight="1">
      <c r="A5142" s="381">
        <v>94795</v>
      </c>
      <c r="B5142" s="382" t="s">
        <v>6948</v>
      </c>
      <c r="C5142" s="383" t="s">
        <v>297</v>
      </c>
      <c r="D5142" s="384">
        <v>31.61</v>
      </c>
      <c r="E5142" s="383" t="s">
        <v>413</v>
      </c>
    </row>
    <row r="5143" spans="1:5" s="11" customFormat="1" ht="24" customHeight="1">
      <c r="A5143" s="381">
        <v>94796</v>
      </c>
      <c r="B5143" s="382" t="s">
        <v>6949</v>
      </c>
      <c r="C5143" s="383" t="s">
        <v>297</v>
      </c>
      <c r="D5143" s="384">
        <v>35.97</v>
      </c>
      <c r="E5143" s="383" t="s">
        <v>413</v>
      </c>
    </row>
    <row r="5144" spans="1:5" s="11" customFormat="1" ht="24" customHeight="1">
      <c r="A5144" s="381">
        <v>94797</v>
      </c>
      <c r="B5144" s="382" t="s">
        <v>6950</v>
      </c>
      <c r="C5144" s="383" t="s">
        <v>297</v>
      </c>
      <c r="D5144" s="384">
        <v>75.290000000000006</v>
      </c>
      <c r="E5144" s="383" t="s">
        <v>413</v>
      </c>
    </row>
    <row r="5145" spans="1:5" s="11" customFormat="1" ht="24" customHeight="1">
      <c r="A5145" s="381">
        <v>94798</v>
      </c>
      <c r="B5145" s="382" t="s">
        <v>6951</v>
      </c>
      <c r="C5145" s="383" t="s">
        <v>297</v>
      </c>
      <c r="D5145" s="384">
        <v>125.35</v>
      </c>
      <c r="E5145" s="383" t="s">
        <v>413</v>
      </c>
    </row>
    <row r="5146" spans="1:5" s="11" customFormat="1" ht="24" customHeight="1">
      <c r="A5146" s="381">
        <v>94799</v>
      </c>
      <c r="B5146" s="382" t="s">
        <v>6952</v>
      </c>
      <c r="C5146" s="383" t="s">
        <v>297</v>
      </c>
      <c r="D5146" s="384">
        <v>153.72</v>
      </c>
      <c r="E5146" s="383" t="s">
        <v>413</v>
      </c>
    </row>
    <row r="5147" spans="1:5" s="11" customFormat="1" ht="24" customHeight="1">
      <c r="A5147" s="381">
        <v>94800</v>
      </c>
      <c r="B5147" s="382" t="s">
        <v>6953</v>
      </c>
      <c r="C5147" s="383" t="s">
        <v>297</v>
      </c>
      <c r="D5147" s="384">
        <v>197.34</v>
      </c>
      <c r="E5147" s="383" t="s">
        <v>413</v>
      </c>
    </row>
    <row r="5148" spans="1:5" s="11" customFormat="1" ht="24" customHeight="1">
      <c r="A5148" s="381">
        <v>95248</v>
      </c>
      <c r="B5148" s="382" t="s">
        <v>6954</v>
      </c>
      <c r="C5148" s="383" t="s">
        <v>297</v>
      </c>
      <c r="D5148" s="384">
        <v>49.42</v>
      </c>
      <c r="E5148" s="383" t="s">
        <v>413</v>
      </c>
    </row>
    <row r="5149" spans="1:5" s="11" customFormat="1" ht="24" customHeight="1">
      <c r="A5149" s="381">
        <v>95249</v>
      </c>
      <c r="B5149" s="382" t="s">
        <v>6955</v>
      </c>
      <c r="C5149" s="383" t="s">
        <v>297</v>
      </c>
      <c r="D5149" s="384">
        <v>57.95</v>
      </c>
      <c r="E5149" s="383" t="s">
        <v>413</v>
      </c>
    </row>
    <row r="5150" spans="1:5" s="11" customFormat="1" ht="24" customHeight="1">
      <c r="A5150" s="381">
        <v>95250</v>
      </c>
      <c r="B5150" s="382" t="s">
        <v>6956</v>
      </c>
      <c r="C5150" s="383" t="s">
        <v>297</v>
      </c>
      <c r="D5150" s="384">
        <v>78.2</v>
      </c>
      <c r="E5150" s="383" t="s">
        <v>413</v>
      </c>
    </row>
    <row r="5151" spans="1:5" s="11" customFormat="1" ht="24" customHeight="1">
      <c r="A5151" s="381">
        <v>95251</v>
      </c>
      <c r="B5151" s="382" t="s">
        <v>6957</v>
      </c>
      <c r="C5151" s="383" t="s">
        <v>297</v>
      </c>
      <c r="D5151" s="384">
        <v>115.91</v>
      </c>
      <c r="E5151" s="383" t="s">
        <v>413</v>
      </c>
    </row>
    <row r="5152" spans="1:5" s="11" customFormat="1" ht="24" customHeight="1">
      <c r="A5152" s="381">
        <v>95252</v>
      </c>
      <c r="B5152" s="382" t="s">
        <v>6958</v>
      </c>
      <c r="C5152" s="383" t="s">
        <v>297</v>
      </c>
      <c r="D5152" s="384">
        <v>140.29</v>
      </c>
      <c r="E5152" s="383" t="s">
        <v>413</v>
      </c>
    </row>
    <row r="5153" spans="1:5" s="11" customFormat="1" ht="24" customHeight="1">
      <c r="A5153" s="381">
        <v>95253</v>
      </c>
      <c r="B5153" s="382" t="s">
        <v>6959</v>
      </c>
      <c r="C5153" s="383" t="s">
        <v>297</v>
      </c>
      <c r="D5153" s="384">
        <v>214.11</v>
      </c>
      <c r="E5153" s="383" t="s">
        <v>413</v>
      </c>
    </row>
    <row r="5154" spans="1:5" s="11" customFormat="1" ht="24" customHeight="1">
      <c r="A5154" s="381">
        <v>99619</v>
      </c>
      <c r="B5154" s="382" t="s">
        <v>6960</v>
      </c>
      <c r="C5154" s="383" t="s">
        <v>297</v>
      </c>
      <c r="D5154" s="384">
        <v>88.97</v>
      </c>
      <c r="E5154" s="383" t="s">
        <v>413</v>
      </c>
    </row>
    <row r="5155" spans="1:5" s="11" customFormat="1" ht="24" customHeight="1">
      <c r="A5155" s="381">
        <v>99620</v>
      </c>
      <c r="B5155" s="382" t="s">
        <v>6961</v>
      </c>
      <c r="C5155" s="383" t="s">
        <v>297</v>
      </c>
      <c r="D5155" s="384">
        <v>120.86</v>
      </c>
      <c r="E5155" s="383" t="s">
        <v>413</v>
      </c>
    </row>
    <row r="5156" spans="1:5" s="11" customFormat="1" ht="24" customHeight="1">
      <c r="A5156" s="381">
        <v>99621</v>
      </c>
      <c r="B5156" s="382" t="s">
        <v>6962</v>
      </c>
      <c r="C5156" s="383" t="s">
        <v>297</v>
      </c>
      <c r="D5156" s="384">
        <v>180.26</v>
      </c>
      <c r="E5156" s="383" t="s">
        <v>413</v>
      </c>
    </row>
    <row r="5157" spans="1:5" s="11" customFormat="1" ht="24" customHeight="1">
      <c r="A5157" s="381">
        <v>99622</v>
      </c>
      <c r="B5157" s="382" t="s">
        <v>6963</v>
      </c>
      <c r="C5157" s="383" t="s">
        <v>297</v>
      </c>
      <c r="D5157" s="384">
        <v>202.66</v>
      </c>
      <c r="E5157" s="383" t="s">
        <v>413</v>
      </c>
    </row>
    <row r="5158" spans="1:5" s="11" customFormat="1" ht="24" customHeight="1">
      <c r="A5158" s="381">
        <v>99623</v>
      </c>
      <c r="B5158" s="382" t="s">
        <v>6964</v>
      </c>
      <c r="C5158" s="383" t="s">
        <v>297</v>
      </c>
      <c r="D5158" s="384">
        <v>282.95</v>
      </c>
      <c r="E5158" s="383" t="s">
        <v>413</v>
      </c>
    </row>
    <row r="5159" spans="1:5" s="11" customFormat="1" ht="24" customHeight="1">
      <c r="A5159" s="381">
        <v>99624</v>
      </c>
      <c r="B5159" s="382" t="s">
        <v>6965</v>
      </c>
      <c r="C5159" s="383" t="s">
        <v>297</v>
      </c>
      <c r="D5159" s="384">
        <v>403.58</v>
      </c>
      <c r="E5159" s="383" t="s">
        <v>413</v>
      </c>
    </row>
    <row r="5160" spans="1:5" s="11" customFormat="1" ht="24" customHeight="1">
      <c r="A5160" s="381">
        <v>99625</v>
      </c>
      <c r="B5160" s="382" t="s">
        <v>6966</v>
      </c>
      <c r="C5160" s="383" t="s">
        <v>297</v>
      </c>
      <c r="D5160" s="384">
        <v>555.42999999999995</v>
      </c>
      <c r="E5160" s="383" t="s">
        <v>413</v>
      </c>
    </row>
    <row r="5161" spans="1:5" s="11" customFormat="1" ht="24" customHeight="1">
      <c r="A5161" s="381">
        <v>99626</v>
      </c>
      <c r="B5161" s="382" t="s">
        <v>6967</v>
      </c>
      <c r="C5161" s="383" t="s">
        <v>297</v>
      </c>
      <c r="D5161" s="384">
        <v>856.14</v>
      </c>
      <c r="E5161" s="383" t="s">
        <v>413</v>
      </c>
    </row>
    <row r="5162" spans="1:5" s="11" customFormat="1" ht="24" customHeight="1">
      <c r="A5162" s="381">
        <v>99627</v>
      </c>
      <c r="B5162" s="382" t="s">
        <v>6968</v>
      </c>
      <c r="C5162" s="383" t="s">
        <v>297</v>
      </c>
      <c r="D5162" s="384">
        <v>53.65</v>
      </c>
      <c r="E5162" s="383" t="s">
        <v>413</v>
      </c>
    </row>
    <row r="5163" spans="1:5" s="11" customFormat="1" ht="24" customHeight="1">
      <c r="A5163" s="381">
        <v>99628</v>
      </c>
      <c r="B5163" s="382" t="s">
        <v>6969</v>
      </c>
      <c r="C5163" s="383" t="s">
        <v>297</v>
      </c>
      <c r="D5163" s="384">
        <v>58.37</v>
      </c>
      <c r="E5163" s="383" t="s">
        <v>413</v>
      </c>
    </row>
    <row r="5164" spans="1:5" s="11" customFormat="1" ht="24" customHeight="1">
      <c r="A5164" s="381">
        <v>99629</v>
      </c>
      <c r="B5164" s="382" t="s">
        <v>6970</v>
      </c>
      <c r="C5164" s="383" t="s">
        <v>297</v>
      </c>
      <c r="D5164" s="384">
        <v>64.7</v>
      </c>
      <c r="E5164" s="383" t="s">
        <v>413</v>
      </c>
    </row>
    <row r="5165" spans="1:5" s="11" customFormat="1" ht="24" customHeight="1">
      <c r="A5165" s="381">
        <v>99630</v>
      </c>
      <c r="B5165" s="382" t="s">
        <v>6971</v>
      </c>
      <c r="C5165" s="383" t="s">
        <v>297</v>
      </c>
      <c r="D5165" s="384">
        <v>96.37</v>
      </c>
      <c r="E5165" s="383" t="s">
        <v>413</v>
      </c>
    </row>
    <row r="5166" spans="1:5" s="11" customFormat="1" ht="24" customHeight="1">
      <c r="A5166" s="381">
        <v>99631</v>
      </c>
      <c r="B5166" s="382" t="s">
        <v>6972</v>
      </c>
      <c r="C5166" s="383" t="s">
        <v>297</v>
      </c>
      <c r="D5166" s="384">
        <v>112</v>
      </c>
      <c r="E5166" s="383" t="s">
        <v>413</v>
      </c>
    </row>
    <row r="5167" spans="1:5" s="11" customFormat="1" ht="24" customHeight="1">
      <c r="A5167" s="381">
        <v>99632</v>
      </c>
      <c r="B5167" s="382" t="s">
        <v>6973</v>
      </c>
      <c r="C5167" s="383" t="s">
        <v>297</v>
      </c>
      <c r="D5167" s="384">
        <v>161.72</v>
      </c>
      <c r="E5167" s="383" t="s">
        <v>413</v>
      </c>
    </row>
    <row r="5168" spans="1:5" s="11" customFormat="1" ht="24" customHeight="1">
      <c r="A5168" s="381">
        <v>99633</v>
      </c>
      <c r="B5168" s="382" t="s">
        <v>6974</v>
      </c>
      <c r="C5168" s="383" t="s">
        <v>297</v>
      </c>
      <c r="D5168" s="384">
        <v>348.02</v>
      </c>
      <c r="E5168" s="383" t="s">
        <v>413</v>
      </c>
    </row>
    <row r="5169" spans="1:5" s="11" customFormat="1" ht="24" customHeight="1">
      <c r="A5169" s="381">
        <v>99634</v>
      </c>
      <c r="B5169" s="382" t="s">
        <v>6975</v>
      </c>
      <c r="C5169" s="383" t="s">
        <v>297</v>
      </c>
      <c r="D5169" s="384">
        <v>595.17999999999995</v>
      </c>
      <c r="E5169" s="383" t="s">
        <v>413</v>
      </c>
    </row>
    <row r="5170" spans="1:5" s="11" customFormat="1" ht="24" customHeight="1">
      <c r="A5170" s="381">
        <v>99635</v>
      </c>
      <c r="B5170" s="382" t="s">
        <v>6976</v>
      </c>
      <c r="C5170" s="383" t="s">
        <v>297</v>
      </c>
      <c r="D5170" s="384">
        <v>333.32</v>
      </c>
      <c r="E5170" s="383" t="s">
        <v>413</v>
      </c>
    </row>
    <row r="5171" spans="1:5" s="11" customFormat="1" ht="24" customHeight="1">
      <c r="A5171" s="381">
        <v>103008</v>
      </c>
      <c r="B5171" s="382" t="s">
        <v>6977</v>
      </c>
      <c r="C5171" s="383" t="s">
        <v>297</v>
      </c>
      <c r="D5171" s="384">
        <v>72.790000000000006</v>
      </c>
      <c r="E5171" s="383" t="s">
        <v>413</v>
      </c>
    </row>
    <row r="5172" spans="1:5" s="11" customFormat="1" ht="24" customHeight="1">
      <c r="A5172" s="381">
        <v>103009</v>
      </c>
      <c r="B5172" s="382" t="s">
        <v>6978</v>
      </c>
      <c r="C5172" s="383" t="s">
        <v>297</v>
      </c>
      <c r="D5172" s="384">
        <v>256.14</v>
      </c>
      <c r="E5172" s="383" t="s">
        <v>413</v>
      </c>
    </row>
    <row r="5173" spans="1:5" s="11" customFormat="1" ht="24" customHeight="1">
      <c r="A5173" s="381">
        <v>103010</v>
      </c>
      <c r="B5173" s="382" t="s">
        <v>6979</v>
      </c>
      <c r="C5173" s="383" t="s">
        <v>297</v>
      </c>
      <c r="D5173" s="384">
        <v>55.19</v>
      </c>
      <c r="E5173" s="383" t="s">
        <v>413</v>
      </c>
    </row>
    <row r="5174" spans="1:5" s="11" customFormat="1" ht="24" customHeight="1">
      <c r="A5174" s="381">
        <v>103011</v>
      </c>
      <c r="B5174" s="382" t="s">
        <v>6980</v>
      </c>
      <c r="C5174" s="383" t="s">
        <v>297</v>
      </c>
      <c r="D5174" s="384">
        <v>61.46</v>
      </c>
      <c r="E5174" s="383" t="s">
        <v>413</v>
      </c>
    </row>
    <row r="5175" spans="1:5" s="11" customFormat="1" ht="24" customHeight="1">
      <c r="A5175" s="381">
        <v>103012</v>
      </c>
      <c r="B5175" s="382" t="s">
        <v>6981</v>
      </c>
      <c r="C5175" s="383" t="s">
        <v>297</v>
      </c>
      <c r="D5175" s="384">
        <v>97.02</v>
      </c>
      <c r="E5175" s="383" t="s">
        <v>413</v>
      </c>
    </row>
    <row r="5176" spans="1:5" s="11" customFormat="1" ht="24" customHeight="1">
      <c r="A5176" s="381">
        <v>103013</v>
      </c>
      <c r="B5176" s="382" t="s">
        <v>6982</v>
      </c>
      <c r="C5176" s="383" t="s">
        <v>297</v>
      </c>
      <c r="D5176" s="384">
        <v>104.3</v>
      </c>
      <c r="E5176" s="383" t="s">
        <v>413</v>
      </c>
    </row>
    <row r="5177" spans="1:5" s="11" customFormat="1" ht="24" customHeight="1">
      <c r="A5177" s="381">
        <v>103014</v>
      </c>
      <c r="B5177" s="382" t="s">
        <v>6983</v>
      </c>
      <c r="C5177" s="383" t="s">
        <v>297</v>
      </c>
      <c r="D5177" s="384">
        <v>157.01</v>
      </c>
      <c r="E5177" s="383" t="s">
        <v>413</v>
      </c>
    </row>
    <row r="5178" spans="1:5" s="11" customFormat="1" ht="24" customHeight="1">
      <c r="A5178" s="381">
        <v>103015</v>
      </c>
      <c r="B5178" s="382" t="s">
        <v>6984</v>
      </c>
      <c r="C5178" s="383" t="s">
        <v>297</v>
      </c>
      <c r="D5178" s="384">
        <v>278.05</v>
      </c>
      <c r="E5178" s="383" t="s">
        <v>413</v>
      </c>
    </row>
    <row r="5179" spans="1:5" s="11" customFormat="1" ht="24" customHeight="1">
      <c r="A5179" s="381">
        <v>103016</v>
      </c>
      <c r="B5179" s="382" t="s">
        <v>6985</v>
      </c>
      <c r="C5179" s="383" t="s">
        <v>297</v>
      </c>
      <c r="D5179" s="384">
        <v>380.26</v>
      </c>
      <c r="E5179" s="383" t="s">
        <v>413</v>
      </c>
    </row>
    <row r="5180" spans="1:5" s="11" customFormat="1" ht="24" customHeight="1">
      <c r="A5180" s="381">
        <v>103017</v>
      </c>
      <c r="B5180" s="382" t="s">
        <v>6986</v>
      </c>
      <c r="C5180" s="383" t="s">
        <v>297</v>
      </c>
      <c r="D5180" s="384">
        <v>664.56</v>
      </c>
      <c r="E5180" s="383" t="s">
        <v>413</v>
      </c>
    </row>
    <row r="5181" spans="1:5" s="11" customFormat="1" ht="24" customHeight="1">
      <c r="A5181" s="381">
        <v>103018</v>
      </c>
      <c r="B5181" s="382" t="s">
        <v>6987</v>
      </c>
      <c r="C5181" s="383" t="s">
        <v>297</v>
      </c>
      <c r="D5181" s="384">
        <v>271.77999999999997</v>
      </c>
      <c r="E5181" s="383" t="s">
        <v>413</v>
      </c>
    </row>
    <row r="5182" spans="1:5" s="11" customFormat="1" ht="36" customHeight="1">
      <c r="A5182" s="381">
        <v>103019</v>
      </c>
      <c r="B5182" s="382" t="s">
        <v>6988</v>
      </c>
      <c r="C5182" s="383" t="s">
        <v>297</v>
      </c>
      <c r="D5182" s="384">
        <v>260.18</v>
      </c>
      <c r="E5182" s="383" t="s">
        <v>413</v>
      </c>
    </row>
    <row r="5183" spans="1:5" s="11" customFormat="1" ht="24" customHeight="1">
      <c r="A5183" s="381">
        <v>103029</v>
      </c>
      <c r="B5183" s="382" t="s">
        <v>6989</v>
      </c>
      <c r="C5183" s="383" t="s">
        <v>297</v>
      </c>
      <c r="D5183" s="384">
        <v>42.24</v>
      </c>
      <c r="E5183" s="383" t="s">
        <v>413</v>
      </c>
    </row>
    <row r="5184" spans="1:5" s="11" customFormat="1" ht="24" customHeight="1">
      <c r="A5184" s="381">
        <v>103036</v>
      </c>
      <c r="B5184" s="382" t="s">
        <v>6990</v>
      </c>
      <c r="C5184" s="383" t="s">
        <v>297</v>
      </c>
      <c r="D5184" s="384">
        <v>28.55</v>
      </c>
      <c r="E5184" s="383" t="s">
        <v>413</v>
      </c>
    </row>
    <row r="5185" spans="1:5" s="11" customFormat="1" ht="24" customHeight="1">
      <c r="A5185" s="381">
        <v>103037</v>
      </c>
      <c r="B5185" s="382" t="s">
        <v>6991</v>
      </c>
      <c r="C5185" s="383" t="s">
        <v>297</v>
      </c>
      <c r="D5185" s="384">
        <v>56.03</v>
      </c>
      <c r="E5185" s="383" t="s">
        <v>413</v>
      </c>
    </row>
    <row r="5186" spans="1:5" s="11" customFormat="1" ht="24" customHeight="1">
      <c r="A5186" s="381">
        <v>103038</v>
      </c>
      <c r="B5186" s="382" t="s">
        <v>6992</v>
      </c>
      <c r="C5186" s="383" t="s">
        <v>297</v>
      </c>
      <c r="D5186" s="384">
        <v>74.95</v>
      </c>
      <c r="E5186" s="383" t="s">
        <v>413</v>
      </c>
    </row>
    <row r="5187" spans="1:5" s="11" customFormat="1" ht="24" customHeight="1">
      <c r="A5187" s="381">
        <v>103039</v>
      </c>
      <c r="B5187" s="382" t="s">
        <v>6993</v>
      </c>
      <c r="C5187" s="383" t="s">
        <v>297</v>
      </c>
      <c r="D5187" s="384">
        <v>80.37</v>
      </c>
      <c r="E5187" s="383" t="s">
        <v>413</v>
      </c>
    </row>
    <row r="5188" spans="1:5" s="11" customFormat="1" ht="24" customHeight="1">
      <c r="A5188" s="381">
        <v>103040</v>
      </c>
      <c r="B5188" s="382" t="s">
        <v>6994</v>
      </c>
      <c r="C5188" s="383" t="s">
        <v>297</v>
      </c>
      <c r="D5188" s="384">
        <v>120.88</v>
      </c>
      <c r="E5188" s="383" t="s">
        <v>413</v>
      </c>
    </row>
    <row r="5189" spans="1:5" s="11" customFormat="1" ht="24" customHeight="1">
      <c r="A5189" s="381">
        <v>103041</v>
      </c>
      <c r="B5189" s="382" t="s">
        <v>6995</v>
      </c>
      <c r="C5189" s="383" t="s">
        <v>297</v>
      </c>
      <c r="D5189" s="384">
        <v>23.46</v>
      </c>
      <c r="E5189" s="383" t="s">
        <v>413</v>
      </c>
    </row>
    <row r="5190" spans="1:5" s="11" customFormat="1" ht="24" customHeight="1">
      <c r="A5190" s="381">
        <v>103042</v>
      </c>
      <c r="B5190" s="382" t="s">
        <v>6996</v>
      </c>
      <c r="C5190" s="383" t="s">
        <v>297</v>
      </c>
      <c r="D5190" s="384">
        <v>28.42</v>
      </c>
      <c r="E5190" s="383" t="s">
        <v>413</v>
      </c>
    </row>
    <row r="5191" spans="1:5" s="11" customFormat="1" ht="24" customHeight="1">
      <c r="A5191" s="381">
        <v>103043</v>
      </c>
      <c r="B5191" s="382" t="s">
        <v>6997</v>
      </c>
      <c r="C5191" s="383" t="s">
        <v>297</v>
      </c>
      <c r="D5191" s="384">
        <v>27.4</v>
      </c>
      <c r="E5191" s="383" t="s">
        <v>413</v>
      </c>
    </row>
    <row r="5192" spans="1:5" s="11" customFormat="1" ht="24" customHeight="1">
      <c r="A5192" s="381">
        <v>103044</v>
      </c>
      <c r="B5192" s="382" t="s">
        <v>6998</v>
      </c>
      <c r="C5192" s="383" t="s">
        <v>297</v>
      </c>
      <c r="D5192" s="384">
        <v>36.619999999999997</v>
      </c>
      <c r="E5192" s="383" t="s">
        <v>413</v>
      </c>
    </row>
    <row r="5193" spans="1:5" s="11" customFormat="1" ht="24" customHeight="1">
      <c r="A5193" s="381">
        <v>103045</v>
      </c>
      <c r="B5193" s="382" t="s">
        <v>6999</v>
      </c>
      <c r="C5193" s="383" t="s">
        <v>297</v>
      </c>
      <c r="D5193" s="384">
        <v>10.52</v>
      </c>
      <c r="E5193" s="383" t="s">
        <v>413</v>
      </c>
    </row>
    <row r="5194" spans="1:5" s="11" customFormat="1" ht="24" customHeight="1">
      <c r="A5194" s="381">
        <v>103046</v>
      </c>
      <c r="B5194" s="382" t="s">
        <v>7000</v>
      </c>
      <c r="C5194" s="383" t="s">
        <v>297</v>
      </c>
      <c r="D5194" s="384">
        <v>26.77</v>
      </c>
      <c r="E5194" s="383" t="s">
        <v>413</v>
      </c>
    </row>
    <row r="5195" spans="1:5" s="11" customFormat="1" ht="24" customHeight="1">
      <c r="A5195" s="381">
        <v>103047</v>
      </c>
      <c r="B5195" s="382" t="s">
        <v>7001</v>
      </c>
      <c r="C5195" s="383" t="s">
        <v>297</v>
      </c>
      <c r="D5195" s="384">
        <v>28.41</v>
      </c>
      <c r="E5195" s="383" t="s">
        <v>413</v>
      </c>
    </row>
    <row r="5196" spans="1:5" s="11" customFormat="1" ht="24" customHeight="1">
      <c r="A5196" s="381">
        <v>103048</v>
      </c>
      <c r="B5196" s="382" t="s">
        <v>7002</v>
      </c>
      <c r="C5196" s="383" t="s">
        <v>297</v>
      </c>
      <c r="D5196" s="384">
        <v>20.58</v>
      </c>
      <c r="E5196" s="383" t="s">
        <v>413</v>
      </c>
    </row>
    <row r="5197" spans="1:5" s="11" customFormat="1" ht="24" customHeight="1">
      <c r="A5197" s="381">
        <v>103049</v>
      </c>
      <c r="B5197" s="382" t="s">
        <v>7003</v>
      </c>
      <c r="C5197" s="383" t="s">
        <v>297</v>
      </c>
      <c r="D5197" s="384">
        <v>22.64</v>
      </c>
      <c r="E5197" s="383" t="s">
        <v>413</v>
      </c>
    </row>
    <row r="5198" spans="1:5" s="11" customFormat="1" ht="12" customHeight="1">
      <c r="A5198" s="381">
        <v>103050</v>
      </c>
      <c r="B5198" s="382" t="s">
        <v>7004</v>
      </c>
      <c r="C5198" s="383" t="s">
        <v>297</v>
      </c>
      <c r="D5198" s="384">
        <v>18.079999999999998</v>
      </c>
      <c r="E5198" s="383" t="s">
        <v>413</v>
      </c>
    </row>
    <row r="5199" spans="1:5" s="11" customFormat="1" ht="12" customHeight="1">
      <c r="A5199" s="381">
        <v>103051</v>
      </c>
      <c r="B5199" s="382" t="s">
        <v>7005</v>
      </c>
      <c r="C5199" s="383" t="s">
        <v>297</v>
      </c>
      <c r="D5199" s="384">
        <v>22.23</v>
      </c>
      <c r="E5199" s="383" t="s">
        <v>413</v>
      </c>
    </row>
    <row r="5200" spans="1:5" s="11" customFormat="1" ht="12" customHeight="1">
      <c r="A5200" s="381">
        <v>103052</v>
      </c>
      <c r="B5200" s="382" t="s">
        <v>7006</v>
      </c>
      <c r="C5200" s="383" t="s">
        <v>297</v>
      </c>
      <c r="D5200" s="384">
        <v>31.65</v>
      </c>
      <c r="E5200" s="383" t="s">
        <v>413</v>
      </c>
    </row>
    <row r="5201" spans="1:5" s="11" customFormat="1" ht="24" customHeight="1">
      <c r="A5201" s="381">
        <v>95634</v>
      </c>
      <c r="B5201" s="382" t="s">
        <v>7007</v>
      </c>
      <c r="C5201" s="383" t="s">
        <v>297</v>
      </c>
      <c r="D5201" s="384">
        <v>161.19999999999999</v>
      </c>
      <c r="E5201" s="383" t="s">
        <v>413</v>
      </c>
    </row>
    <row r="5202" spans="1:5" s="11" customFormat="1" ht="24" customHeight="1">
      <c r="A5202" s="381">
        <v>95635</v>
      </c>
      <c r="B5202" s="382" t="s">
        <v>7008</v>
      </c>
      <c r="C5202" s="383" t="s">
        <v>297</v>
      </c>
      <c r="D5202" s="384">
        <v>170.83</v>
      </c>
      <c r="E5202" s="383" t="s">
        <v>413</v>
      </c>
    </row>
    <row r="5203" spans="1:5" s="11" customFormat="1" ht="24" customHeight="1">
      <c r="A5203" s="381">
        <v>95636</v>
      </c>
      <c r="B5203" s="382" t="s">
        <v>7009</v>
      </c>
      <c r="C5203" s="383" t="s">
        <v>297</v>
      </c>
      <c r="D5203" s="384">
        <v>327.42</v>
      </c>
      <c r="E5203" s="383" t="s">
        <v>413</v>
      </c>
    </row>
    <row r="5204" spans="1:5" s="11" customFormat="1" ht="24" customHeight="1">
      <c r="A5204" s="381">
        <v>95637</v>
      </c>
      <c r="B5204" s="382" t="s">
        <v>7010</v>
      </c>
      <c r="C5204" s="383" t="s">
        <v>297</v>
      </c>
      <c r="D5204" s="384">
        <v>497.61</v>
      </c>
      <c r="E5204" s="383" t="s">
        <v>413</v>
      </c>
    </row>
    <row r="5205" spans="1:5" s="11" customFormat="1" ht="24" customHeight="1">
      <c r="A5205" s="381">
        <v>95638</v>
      </c>
      <c r="B5205" s="382" t="s">
        <v>7011</v>
      </c>
      <c r="C5205" s="383" t="s">
        <v>297</v>
      </c>
      <c r="D5205" s="384">
        <v>610.63</v>
      </c>
      <c r="E5205" s="383" t="s">
        <v>413</v>
      </c>
    </row>
    <row r="5206" spans="1:5" s="11" customFormat="1" ht="24" customHeight="1">
      <c r="A5206" s="381">
        <v>95639</v>
      </c>
      <c r="B5206" s="382" t="s">
        <v>7012</v>
      </c>
      <c r="C5206" s="383" t="s">
        <v>297</v>
      </c>
      <c r="D5206" s="384">
        <v>812.64</v>
      </c>
      <c r="E5206" s="383" t="s">
        <v>413</v>
      </c>
    </row>
    <row r="5207" spans="1:5" s="11" customFormat="1" ht="36" customHeight="1">
      <c r="A5207" s="381">
        <v>95641</v>
      </c>
      <c r="B5207" s="382" t="s">
        <v>7013</v>
      </c>
      <c r="C5207" s="383" t="s">
        <v>297</v>
      </c>
      <c r="D5207" s="384">
        <v>275.64999999999998</v>
      </c>
      <c r="E5207" s="383" t="s">
        <v>413</v>
      </c>
    </row>
    <row r="5208" spans="1:5" s="11" customFormat="1" ht="36" customHeight="1">
      <c r="A5208" s="381">
        <v>95642</v>
      </c>
      <c r="B5208" s="382" t="s">
        <v>7013</v>
      </c>
      <c r="C5208" s="383" t="s">
        <v>297</v>
      </c>
      <c r="D5208" s="384">
        <v>407.18</v>
      </c>
      <c r="E5208" s="383" t="s">
        <v>413</v>
      </c>
    </row>
    <row r="5209" spans="1:5" s="11" customFormat="1" ht="36" customHeight="1">
      <c r="A5209" s="381">
        <v>95643</v>
      </c>
      <c r="B5209" s="382" t="s">
        <v>7013</v>
      </c>
      <c r="C5209" s="383" t="s">
        <v>297</v>
      </c>
      <c r="D5209" s="384">
        <v>533.02</v>
      </c>
      <c r="E5209" s="383" t="s">
        <v>413</v>
      </c>
    </row>
    <row r="5210" spans="1:5" s="11" customFormat="1" ht="36" customHeight="1">
      <c r="A5210" s="381">
        <v>95644</v>
      </c>
      <c r="B5210" s="382" t="s">
        <v>7014</v>
      </c>
      <c r="C5210" s="383" t="s">
        <v>297</v>
      </c>
      <c r="D5210" s="384">
        <v>208.03</v>
      </c>
      <c r="E5210" s="383" t="s">
        <v>413</v>
      </c>
    </row>
    <row r="5211" spans="1:5" s="11" customFormat="1" ht="36" customHeight="1">
      <c r="A5211" s="381">
        <v>95645</v>
      </c>
      <c r="B5211" s="382" t="s">
        <v>7014</v>
      </c>
      <c r="C5211" s="383" t="s">
        <v>297</v>
      </c>
      <c r="D5211" s="384">
        <v>381.64</v>
      </c>
      <c r="E5211" s="383" t="s">
        <v>413</v>
      </c>
    </row>
    <row r="5212" spans="1:5" s="11" customFormat="1" ht="36" customHeight="1">
      <c r="A5212" s="381">
        <v>95646</v>
      </c>
      <c r="B5212" s="382" t="s">
        <v>7014</v>
      </c>
      <c r="C5212" s="383" t="s">
        <v>297</v>
      </c>
      <c r="D5212" s="384">
        <v>569</v>
      </c>
      <c r="E5212" s="383" t="s">
        <v>413</v>
      </c>
    </row>
    <row r="5213" spans="1:5" s="11" customFormat="1" ht="36" customHeight="1">
      <c r="A5213" s="381">
        <v>95647</v>
      </c>
      <c r="B5213" s="382" t="s">
        <v>7014</v>
      </c>
      <c r="C5213" s="383" t="s">
        <v>297</v>
      </c>
      <c r="D5213" s="384">
        <v>746.5</v>
      </c>
      <c r="E5213" s="383" t="s">
        <v>413</v>
      </c>
    </row>
    <row r="5214" spans="1:5" s="11" customFormat="1" ht="12" customHeight="1">
      <c r="A5214" s="381">
        <v>95673</v>
      </c>
      <c r="B5214" s="382" t="s">
        <v>7015</v>
      </c>
      <c r="C5214" s="383" t="s">
        <v>297</v>
      </c>
      <c r="D5214" s="384">
        <v>130.36000000000001</v>
      </c>
      <c r="E5214" s="383" t="s">
        <v>413</v>
      </c>
    </row>
    <row r="5215" spans="1:5" s="11" customFormat="1" ht="12" customHeight="1">
      <c r="A5215" s="381">
        <v>95674</v>
      </c>
      <c r="B5215" s="382" t="s">
        <v>7015</v>
      </c>
      <c r="C5215" s="383" t="s">
        <v>297</v>
      </c>
      <c r="D5215" s="384">
        <v>138.84</v>
      </c>
      <c r="E5215" s="383" t="s">
        <v>413</v>
      </c>
    </row>
    <row r="5216" spans="1:5" s="11" customFormat="1" ht="12" customHeight="1">
      <c r="A5216" s="381">
        <v>95675</v>
      </c>
      <c r="B5216" s="382" t="s">
        <v>7016</v>
      </c>
      <c r="C5216" s="383" t="s">
        <v>297</v>
      </c>
      <c r="D5216" s="384">
        <v>170.05</v>
      </c>
      <c r="E5216" s="383" t="s">
        <v>413</v>
      </c>
    </row>
    <row r="5217" spans="1:5" s="11" customFormat="1" ht="24" customHeight="1">
      <c r="A5217" s="381">
        <v>95676</v>
      </c>
      <c r="B5217" s="382" t="s">
        <v>7017</v>
      </c>
      <c r="C5217" s="383" t="s">
        <v>297</v>
      </c>
      <c r="D5217" s="384">
        <v>129.81</v>
      </c>
      <c r="E5217" s="383" t="s">
        <v>413</v>
      </c>
    </row>
    <row r="5218" spans="1:5" s="11" customFormat="1" ht="36" customHeight="1">
      <c r="A5218" s="381">
        <v>97741</v>
      </c>
      <c r="B5218" s="382" t="s">
        <v>7013</v>
      </c>
      <c r="C5218" s="383" t="s">
        <v>297</v>
      </c>
      <c r="D5218" s="384">
        <v>154.47</v>
      </c>
      <c r="E5218" s="383" t="s">
        <v>413</v>
      </c>
    </row>
    <row r="5219" spans="1:5" s="11" customFormat="1" ht="12" customHeight="1">
      <c r="A5219" s="381">
        <v>90436</v>
      </c>
      <c r="B5219" s="382" t="s">
        <v>7018</v>
      </c>
      <c r="C5219" s="383" t="s">
        <v>297</v>
      </c>
      <c r="D5219" s="384">
        <v>10.11</v>
      </c>
      <c r="E5219" s="383" t="s">
        <v>413</v>
      </c>
    </row>
    <row r="5220" spans="1:5" s="11" customFormat="1" ht="24" customHeight="1">
      <c r="A5220" s="381">
        <v>90437</v>
      </c>
      <c r="B5220" s="382" t="s">
        <v>7019</v>
      </c>
      <c r="C5220" s="383" t="s">
        <v>297</v>
      </c>
      <c r="D5220" s="384">
        <v>24.57</v>
      </c>
      <c r="E5220" s="383" t="s">
        <v>413</v>
      </c>
    </row>
    <row r="5221" spans="1:5" s="11" customFormat="1" ht="12" customHeight="1">
      <c r="A5221" s="381">
        <v>90438</v>
      </c>
      <c r="B5221" s="382" t="s">
        <v>7020</v>
      </c>
      <c r="C5221" s="383" t="s">
        <v>297</v>
      </c>
      <c r="D5221" s="384">
        <v>35.21</v>
      </c>
      <c r="E5221" s="383" t="s">
        <v>413</v>
      </c>
    </row>
    <row r="5222" spans="1:5" s="11" customFormat="1" ht="12" customHeight="1">
      <c r="A5222" s="381">
        <v>90439</v>
      </c>
      <c r="B5222" s="382" t="s">
        <v>7021</v>
      </c>
      <c r="C5222" s="383" t="s">
        <v>297</v>
      </c>
      <c r="D5222" s="384">
        <v>43.18</v>
      </c>
      <c r="E5222" s="383" t="s">
        <v>413</v>
      </c>
    </row>
    <row r="5223" spans="1:5" s="11" customFormat="1" ht="24" customHeight="1">
      <c r="A5223" s="381">
        <v>90440</v>
      </c>
      <c r="B5223" s="382" t="s">
        <v>7022</v>
      </c>
      <c r="C5223" s="383" t="s">
        <v>297</v>
      </c>
      <c r="D5223" s="384">
        <v>69.17</v>
      </c>
      <c r="E5223" s="383" t="s">
        <v>413</v>
      </c>
    </row>
    <row r="5224" spans="1:5" s="11" customFormat="1" ht="12" customHeight="1">
      <c r="A5224" s="381">
        <v>90441</v>
      </c>
      <c r="B5224" s="382" t="s">
        <v>7023</v>
      </c>
      <c r="C5224" s="383" t="s">
        <v>297</v>
      </c>
      <c r="D5224" s="384">
        <v>88.34</v>
      </c>
      <c r="E5224" s="383" t="s">
        <v>413</v>
      </c>
    </row>
    <row r="5225" spans="1:5" s="11" customFormat="1" ht="24" customHeight="1">
      <c r="A5225" s="381">
        <v>90443</v>
      </c>
      <c r="B5225" s="382" t="s">
        <v>1429</v>
      </c>
      <c r="C5225" s="383" t="s">
        <v>53</v>
      </c>
      <c r="D5225" s="384">
        <v>9.18</v>
      </c>
      <c r="E5225" s="383" t="s">
        <v>413</v>
      </c>
    </row>
    <row r="5226" spans="1:5" s="11" customFormat="1" ht="24" customHeight="1">
      <c r="A5226" s="381">
        <v>90444</v>
      </c>
      <c r="B5226" s="382" t="s">
        <v>7024</v>
      </c>
      <c r="C5226" s="383" t="s">
        <v>53</v>
      </c>
      <c r="D5226" s="384">
        <v>18.53</v>
      </c>
      <c r="E5226" s="383" t="s">
        <v>413</v>
      </c>
    </row>
    <row r="5227" spans="1:5" s="11" customFormat="1" ht="24" customHeight="1">
      <c r="A5227" s="381">
        <v>90445</v>
      </c>
      <c r="B5227" s="382" t="s">
        <v>7025</v>
      </c>
      <c r="C5227" s="383" t="s">
        <v>53</v>
      </c>
      <c r="D5227" s="384">
        <v>19.77</v>
      </c>
      <c r="E5227" s="383" t="s">
        <v>413</v>
      </c>
    </row>
    <row r="5228" spans="1:5" s="11" customFormat="1" ht="24" customHeight="1">
      <c r="A5228" s="381">
        <v>90446</v>
      </c>
      <c r="B5228" s="382" t="s">
        <v>7026</v>
      </c>
      <c r="C5228" s="383" t="s">
        <v>53</v>
      </c>
      <c r="D5228" s="384">
        <v>21.48</v>
      </c>
      <c r="E5228" s="383" t="s">
        <v>413</v>
      </c>
    </row>
    <row r="5229" spans="1:5" s="11" customFormat="1" ht="24" customHeight="1">
      <c r="A5229" s="381">
        <v>90447</v>
      </c>
      <c r="B5229" s="382" t="s">
        <v>7027</v>
      </c>
      <c r="C5229" s="383" t="s">
        <v>53</v>
      </c>
      <c r="D5229" s="384">
        <v>4.63</v>
      </c>
      <c r="E5229" s="383" t="s">
        <v>413</v>
      </c>
    </row>
    <row r="5230" spans="1:5" s="11" customFormat="1" ht="24" customHeight="1">
      <c r="A5230" s="381">
        <v>90451</v>
      </c>
      <c r="B5230" s="382" t="s">
        <v>7028</v>
      </c>
      <c r="C5230" s="383" t="s">
        <v>297</v>
      </c>
      <c r="D5230" s="384">
        <v>3.26</v>
      </c>
      <c r="E5230" s="383" t="s">
        <v>413</v>
      </c>
    </row>
    <row r="5231" spans="1:5" s="11" customFormat="1" ht="24" customHeight="1">
      <c r="A5231" s="381">
        <v>90452</v>
      </c>
      <c r="B5231" s="382" t="s">
        <v>7029</v>
      </c>
      <c r="C5231" s="383" t="s">
        <v>297</v>
      </c>
      <c r="D5231" s="384">
        <v>14.69</v>
      </c>
      <c r="E5231" s="383" t="s">
        <v>413</v>
      </c>
    </row>
    <row r="5232" spans="1:5" s="11" customFormat="1" ht="24" customHeight="1">
      <c r="A5232" s="381">
        <v>90453</v>
      </c>
      <c r="B5232" s="382" t="s">
        <v>7030</v>
      </c>
      <c r="C5232" s="383" t="s">
        <v>297</v>
      </c>
      <c r="D5232" s="384">
        <v>2.33</v>
      </c>
      <c r="E5232" s="383" t="s">
        <v>413</v>
      </c>
    </row>
    <row r="5233" spans="1:5" s="11" customFormat="1" ht="24" customHeight="1">
      <c r="A5233" s="381">
        <v>90454</v>
      </c>
      <c r="B5233" s="382" t="s">
        <v>7031</v>
      </c>
      <c r="C5233" s="383" t="s">
        <v>297</v>
      </c>
      <c r="D5233" s="384">
        <v>4.34</v>
      </c>
      <c r="E5233" s="383" t="s">
        <v>413</v>
      </c>
    </row>
    <row r="5234" spans="1:5" s="11" customFormat="1" ht="12" customHeight="1">
      <c r="A5234" s="381">
        <v>90455</v>
      </c>
      <c r="B5234" s="382" t="s">
        <v>7032</v>
      </c>
      <c r="C5234" s="383" t="s">
        <v>297</v>
      </c>
      <c r="D5234" s="384">
        <v>5.56</v>
      </c>
      <c r="E5234" s="383" t="s">
        <v>413</v>
      </c>
    </row>
    <row r="5235" spans="1:5" s="11" customFormat="1" ht="24" customHeight="1">
      <c r="A5235" s="381">
        <v>90456</v>
      </c>
      <c r="B5235" s="382" t="s">
        <v>7033</v>
      </c>
      <c r="C5235" s="383" t="s">
        <v>297</v>
      </c>
      <c r="D5235" s="384">
        <v>2.94</v>
      </c>
      <c r="E5235" s="383" t="s">
        <v>413</v>
      </c>
    </row>
    <row r="5236" spans="1:5" s="11" customFormat="1" ht="24" customHeight="1">
      <c r="A5236" s="381">
        <v>90457</v>
      </c>
      <c r="B5236" s="382" t="s">
        <v>7034</v>
      </c>
      <c r="C5236" s="383" t="s">
        <v>297</v>
      </c>
      <c r="D5236" s="384">
        <v>6.72</v>
      </c>
      <c r="E5236" s="383" t="s">
        <v>413</v>
      </c>
    </row>
    <row r="5237" spans="1:5" s="11" customFormat="1" ht="24" customHeight="1">
      <c r="A5237" s="381">
        <v>90458</v>
      </c>
      <c r="B5237" s="382" t="s">
        <v>7035</v>
      </c>
      <c r="C5237" s="383" t="s">
        <v>297</v>
      </c>
      <c r="D5237" s="384">
        <v>19.09</v>
      </c>
      <c r="E5237" s="383" t="s">
        <v>413</v>
      </c>
    </row>
    <row r="5238" spans="1:5" s="11" customFormat="1" ht="24" customHeight="1">
      <c r="A5238" s="381">
        <v>90459</v>
      </c>
      <c r="B5238" s="382" t="s">
        <v>7036</v>
      </c>
      <c r="C5238" s="383" t="s">
        <v>297</v>
      </c>
      <c r="D5238" s="384">
        <v>26.93</v>
      </c>
      <c r="E5238" s="383" t="s">
        <v>413</v>
      </c>
    </row>
    <row r="5239" spans="1:5" s="11" customFormat="1" ht="24" customHeight="1">
      <c r="A5239" s="381">
        <v>90460</v>
      </c>
      <c r="B5239" s="382" t="s">
        <v>7037</v>
      </c>
      <c r="C5239" s="383" t="s">
        <v>53</v>
      </c>
      <c r="D5239" s="384">
        <v>11.7</v>
      </c>
      <c r="E5239" s="383" t="s">
        <v>413</v>
      </c>
    </row>
    <row r="5240" spans="1:5" s="11" customFormat="1" ht="24" customHeight="1">
      <c r="A5240" s="381">
        <v>90461</v>
      </c>
      <c r="B5240" s="382" t="s">
        <v>7038</v>
      </c>
      <c r="C5240" s="383" t="s">
        <v>53</v>
      </c>
      <c r="D5240" s="384">
        <v>7.37</v>
      </c>
      <c r="E5240" s="383" t="s">
        <v>413</v>
      </c>
    </row>
    <row r="5241" spans="1:5" s="11" customFormat="1" ht="24" customHeight="1">
      <c r="A5241" s="381">
        <v>90462</v>
      </c>
      <c r="B5241" s="382" t="s">
        <v>7039</v>
      </c>
      <c r="C5241" s="383" t="s">
        <v>53</v>
      </c>
      <c r="D5241" s="384">
        <v>1.49</v>
      </c>
      <c r="E5241" s="383" t="s">
        <v>413</v>
      </c>
    </row>
    <row r="5242" spans="1:5" s="11" customFormat="1" ht="24" customHeight="1">
      <c r="A5242" s="381">
        <v>90463</v>
      </c>
      <c r="B5242" s="382" t="s">
        <v>7040</v>
      </c>
      <c r="C5242" s="383" t="s">
        <v>53</v>
      </c>
      <c r="D5242" s="384">
        <v>1.26</v>
      </c>
      <c r="E5242" s="383" t="s">
        <v>413</v>
      </c>
    </row>
    <row r="5243" spans="1:5" s="11" customFormat="1" ht="24" customHeight="1">
      <c r="A5243" s="381">
        <v>90466</v>
      </c>
      <c r="B5243" s="382" t="s">
        <v>1431</v>
      </c>
      <c r="C5243" s="383" t="s">
        <v>53</v>
      </c>
      <c r="D5243" s="384">
        <v>9.83</v>
      </c>
      <c r="E5243" s="383" t="s">
        <v>413</v>
      </c>
    </row>
    <row r="5244" spans="1:5" s="11" customFormat="1" ht="24" customHeight="1">
      <c r="A5244" s="381">
        <v>90467</v>
      </c>
      <c r="B5244" s="382" t="s">
        <v>7041</v>
      </c>
      <c r="C5244" s="383" t="s">
        <v>53</v>
      </c>
      <c r="D5244" s="384">
        <v>15.61</v>
      </c>
      <c r="E5244" s="383" t="s">
        <v>413</v>
      </c>
    </row>
    <row r="5245" spans="1:5" s="11" customFormat="1" ht="24" customHeight="1">
      <c r="A5245" s="381">
        <v>90468</v>
      </c>
      <c r="B5245" s="382" t="s">
        <v>7042</v>
      </c>
      <c r="C5245" s="383" t="s">
        <v>53</v>
      </c>
      <c r="D5245" s="384">
        <v>4.6900000000000004</v>
      </c>
      <c r="E5245" s="383" t="s">
        <v>413</v>
      </c>
    </row>
    <row r="5246" spans="1:5" s="11" customFormat="1" ht="24" customHeight="1">
      <c r="A5246" s="381">
        <v>90469</v>
      </c>
      <c r="B5246" s="382" t="s">
        <v>7043</v>
      </c>
      <c r="C5246" s="383" t="s">
        <v>53</v>
      </c>
      <c r="D5246" s="384">
        <v>7.54</v>
      </c>
      <c r="E5246" s="383" t="s">
        <v>413</v>
      </c>
    </row>
    <row r="5247" spans="1:5" s="11" customFormat="1" ht="24" customHeight="1">
      <c r="A5247" s="381">
        <v>90470</v>
      </c>
      <c r="B5247" s="382" t="s">
        <v>7044</v>
      </c>
      <c r="C5247" s="383" t="s">
        <v>53</v>
      </c>
      <c r="D5247" s="384">
        <v>10.62</v>
      </c>
      <c r="E5247" s="383" t="s">
        <v>413</v>
      </c>
    </row>
    <row r="5248" spans="1:5" s="11" customFormat="1" ht="24" customHeight="1">
      <c r="A5248" s="381">
        <v>91166</v>
      </c>
      <c r="B5248" s="382" t="s">
        <v>7045</v>
      </c>
      <c r="C5248" s="383" t="s">
        <v>53</v>
      </c>
      <c r="D5248" s="384">
        <v>3.19</v>
      </c>
      <c r="E5248" s="383" t="s">
        <v>413</v>
      </c>
    </row>
    <row r="5249" spans="1:5" s="11" customFormat="1" ht="36" customHeight="1">
      <c r="A5249" s="381">
        <v>91167</v>
      </c>
      <c r="B5249" s="382" t="s">
        <v>7046</v>
      </c>
      <c r="C5249" s="383" t="s">
        <v>53</v>
      </c>
      <c r="D5249" s="384">
        <v>12.36</v>
      </c>
      <c r="E5249" s="383" t="s">
        <v>413</v>
      </c>
    </row>
    <row r="5250" spans="1:5" s="11" customFormat="1" ht="36" customHeight="1">
      <c r="A5250" s="381">
        <v>91168</v>
      </c>
      <c r="B5250" s="382" t="s">
        <v>7047</v>
      </c>
      <c r="C5250" s="383" t="s">
        <v>53</v>
      </c>
      <c r="D5250" s="384">
        <v>9.51</v>
      </c>
      <c r="E5250" s="383" t="s">
        <v>413</v>
      </c>
    </row>
    <row r="5251" spans="1:5" s="11" customFormat="1" ht="36" customHeight="1">
      <c r="A5251" s="381">
        <v>91169</v>
      </c>
      <c r="B5251" s="382" t="s">
        <v>7048</v>
      </c>
      <c r="C5251" s="383" t="s">
        <v>53</v>
      </c>
      <c r="D5251" s="384">
        <v>11.21</v>
      </c>
      <c r="E5251" s="383" t="s">
        <v>413</v>
      </c>
    </row>
    <row r="5252" spans="1:5" s="11" customFormat="1" ht="36" customHeight="1">
      <c r="A5252" s="381">
        <v>91170</v>
      </c>
      <c r="B5252" s="382" t="s">
        <v>1110</v>
      </c>
      <c r="C5252" s="383" t="s">
        <v>53</v>
      </c>
      <c r="D5252" s="384">
        <v>3.17</v>
      </c>
      <c r="E5252" s="383" t="s">
        <v>413</v>
      </c>
    </row>
    <row r="5253" spans="1:5" s="11" customFormat="1" ht="36" customHeight="1">
      <c r="A5253" s="381">
        <v>91171</v>
      </c>
      <c r="B5253" s="382" t="s">
        <v>7049</v>
      </c>
      <c r="C5253" s="383" t="s">
        <v>53</v>
      </c>
      <c r="D5253" s="384">
        <v>4.0599999999999996</v>
      </c>
      <c r="E5253" s="383" t="s">
        <v>413</v>
      </c>
    </row>
    <row r="5254" spans="1:5" s="11" customFormat="1" ht="36" customHeight="1">
      <c r="A5254" s="381">
        <v>91172</v>
      </c>
      <c r="B5254" s="382" t="s">
        <v>7050</v>
      </c>
      <c r="C5254" s="383" t="s">
        <v>53</v>
      </c>
      <c r="D5254" s="384">
        <v>5.93</v>
      </c>
      <c r="E5254" s="383" t="s">
        <v>413</v>
      </c>
    </row>
    <row r="5255" spans="1:5" s="11" customFormat="1" ht="36" customHeight="1">
      <c r="A5255" s="381">
        <v>91173</v>
      </c>
      <c r="B5255" s="382" t="s">
        <v>1222</v>
      </c>
      <c r="C5255" s="383" t="s">
        <v>53</v>
      </c>
      <c r="D5255" s="384">
        <v>1.61</v>
      </c>
      <c r="E5255" s="383" t="s">
        <v>413</v>
      </c>
    </row>
    <row r="5256" spans="1:5" s="11" customFormat="1" ht="36" customHeight="1">
      <c r="A5256" s="381">
        <v>91174</v>
      </c>
      <c r="B5256" s="382" t="s">
        <v>7051</v>
      </c>
      <c r="C5256" s="383" t="s">
        <v>53</v>
      </c>
      <c r="D5256" s="384">
        <v>3.22</v>
      </c>
      <c r="E5256" s="383" t="s">
        <v>413</v>
      </c>
    </row>
    <row r="5257" spans="1:5" s="11" customFormat="1" ht="36" customHeight="1">
      <c r="A5257" s="381">
        <v>91175</v>
      </c>
      <c r="B5257" s="382" t="s">
        <v>7052</v>
      </c>
      <c r="C5257" s="383" t="s">
        <v>53</v>
      </c>
      <c r="D5257" s="384">
        <v>5.2</v>
      </c>
      <c r="E5257" s="383" t="s">
        <v>413</v>
      </c>
    </row>
    <row r="5258" spans="1:5" s="11" customFormat="1" ht="36" customHeight="1">
      <c r="A5258" s="381">
        <v>91176</v>
      </c>
      <c r="B5258" s="382" t="s">
        <v>7053</v>
      </c>
      <c r="C5258" s="383" t="s">
        <v>53</v>
      </c>
      <c r="D5258" s="384">
        <v>25.68</v>
      </c>
      <c r="E5258" s="383" t="s">
        <v>413</v>
      </c>
    </row>
    <row r="5259" spans="1:5" s="11" customFormat="1" ht="36" customHeight="1">
      <c r="A5259" s="381">
        <v>91177</v>
      </c>
      <c r="B5259" s="382" t="s">
        <v>7054</v>
      </c>
      <c r="C5259" s="383" t="s">
        <v>53</v>
      </c>
      <c r="D5259" s="384">
        <v>11.83</v>
      </c>
      <c r="E5259" s="383" t="s">
        <v>413</v>
      </c>
    </row>
    <row r="5260" spans="1:5" s="11" customFormat="1" ht="36" customHeight="1">
      <c r="A5260" s="381">
        <v>91178</v>
      </c>
      <c r="B5260" s="382" t="s">
        <v>7055</v>
      </c>
      <c r="C5260" s="383" t="s">
        <v>53</v>
      </c>
      <c r="D5260" s="384">
        <v>14.97</v>
      </c>
      <c r="E5260" s="383" t="s">
        <v>413</v>
      </c>
    </row>
    <row r="5261" spans="1:5" s="11" customFormat="1" ht="36" customHeight="1">
      <c r="A5261" s="381">
        <v>91179</v>
      </c>
      <c r="B5261" s="382" t="s">
        <v>7056</v>
      </c>
      <c r="C5261" s="383" t="s">
        <v>53</v>
      </c>
      <c r="D5261" s="384">
        <v>6.6</v>
      </c>
      <c r="E5261" s="383" t="s">
        <v>413</v>
      </c>
    </row>
    <row r="5262" spans="1:5" s="11" customFormat="1" ht="36" customHeight="1">
      <c r="A5262" s="381">
        <v>91180</v>
      </c>
      <c r="B5262" s="382" t="s">
        <v>7057</v>
      </c>
      <c r="C5262" s="383" t="s">
        <v>53</v>
      </c>
      <c r="D5262" s="384">
        <v>6.23</v>
      </c>
      <c r="E5262" s="383" t="s">
        <v>413</v>
      </c>
    </row>
    <row r="5263" spans="1:5" s="11" customFormat="1" ht="36" customHeight="1">
      <c r="A5263" s="381">
        <v>91181</v>
      </c>
      <c r="B5263" s="382" t="s">
        <v>7058</v>
      </c>
      <c r="C5263" s="383" t="s">
        <v>53</v>
      </c>
      <c r="D5263" s="384">
        <v>6.64</v>
      </c>
      <c r="E5263" s="383" t="s">
        <v>413</v>
      </c>
    </row>
    <row r="5264" spans="1:5" s="11" customFormat="1" ht="24" customHeight="1">
      <c r="A5264" s="381">
        <v>91182</v>
      </c>
      <c r="B5264" s="382" t="s">
        <v>7059</v>
      </c>
      <c r="C5264" s="383" t="s">
        <v>53</v>
      </c>
      <c r="D5264" s="384">
        <v>20.64</v>
      </c>
      <c r="E5264" s="383" t="s">
        <v>413</v>
      </c>
    </row>
    <row r="5265" spans="1:5" s="11" customFormat="1" ht="36" customHeight="1">
      <c r="A5265" s="381">
        <v>91183</v>
      </c>
      <c r="B5265" s="382" t="s">
        <v>7060</v>
      </c>
      <c r="C5265" s="383" t="s">
        <v>53</v>
      </c>
      <c r="D5265" s="384">
        <v>10.08</v>
      </c>
      <c r="E5265" s="383" t="s">
        <v>413</v>
      </c>
    </row>
    <row r="5266" spans="1:5" s="11" customFormat="1" ht="24" customHeight="1">
      <c r="A5266" s="381">
        <v>91184</v>
      </c>
      <c r="B5266" s="382" t="s">
        <v>7061</v>
      </c>
      <c r="C5266" s="383" t="s">
        <v>53</v>
      </c>
      <c r="D5266" s="384">
        <v>9.32</v>
      </c>
      <c r="E5266" s="383" t="s">
        <v>413</v>
      </c>
    </row>
    <row r="5267" spans="1:5" s="11" customFormat="1" ht="36" customHeight="1">
      <c r="A5267" s="381">
        <v>91185</v>
      </c>
      <c r="B5267" s="382" t="s">
        <v>7062</v>
      </c>
      <c r="C5267" s="383" t="s">
        <v>53</v>
      </c>
      <c r="D5267" s="384">
        <v>5.29</v>
      </c>
      <c r="E5267" s="383" t="s">
        <v>413</v>
      </c>
    </row>
    <row r="5268" spans="1:5" s="11" customFormat="1" ht="36" customHeight="1">
      <c r="A5268" s="381">
        <v>91186</v>
      </c>
      <c r="B5268" s="382" t="s">
        <v>7063</v>
      </c>
      <c r="C5268" s="383" t="s">
        <v>53</v>
      </c>
      <c r="D5268" s="384">
        <v>4.3</v>
      </c>
      <c r="E5268" s="383" t="s">
        <v>413</v>
      </c>
    </row>
    <row r="5269" spans="1:5" s="11" customFormat="1" ht="36" customHeight="1">
      <c r="A5269" s="381">
        <v>91187</v>
      </c>
      <c r="B5269" s="382" t="s">
        <v>7064</v>
      </c>
      <c r="C5269" s="383" t="s">
        <v>53</v>
      </c>
      <c r="D5269" s="384">
        <v>4.91</v>
      </c>
      <c r="E5269" s="383" t="s">
        <v>413</v>
      </c>
    </row>
    <row r="5270" spans="1:5" s="11" customFormat="1" ht="24" customHeight="1">
      <c r="A5270" s="381">
        <v>91188</v>
      </c>
      <c r="B5270" s="382" t="s">
        <v>7065</v>
      </c>
      <c r="C5270" s="383" t="s">
        <v>297</v>
      </c>
      <c r="D5270" s="384">
        <v>5.98</v>
      </c>
      <c r="E5270" s="383" t="s">
        <v>413</v>
      </c>
    </row>
    <row r="5271" spans="1:5" s="11" customFormat="1" ht="24" customHeight="1">
      <c r="A5271" s="381">
        <v>91189</v>
      </c>
      <c r="B5271" s="382" t="s">
        <v>7066</v>
      </c>
      <c r="C5271" s="383" t="s">
        <v>297</v>
      </c>
      <c r="D5271" s="384">
        <v>49.75</v>
      </c>
      <c r="E5271" s="383" t="s">
        <v>413</v>
      </c>
    </row>
    <row r="5272" spans="1:5" s="11" customFormat="1" ht="24" customHeight="1">
      <c r="A5272" s="381">
        <v>91190</v>
      </c>
      <c r="B5272" s="382" t="s">
        <v>7067</v>
      </c>
      <c r="C5272" s="383" t="s">
        <v>297</v>
      </c>
      <c r="D5272" s="384">
        <v>3.78</v>
      </c>
      <c r="E5272" s="383" t="s">
        <v>413</v>
      </c>
    </row>
    <row r="5273" spans="1:5" s="11" customFormat="1" ht="24" customHeight="1">
      <c r="A5273" s="381">
        <v>91191</v>
      </c>
      <c r="B5273" s="382" t="s">
        <v>7068</v>
      </c>
      <c r="C5273" s="383" t="s">
        <v>297</v>
      </c>
      <c r="D5273" s="384">
        <v>3.99</v>
      </c>
      <c r="E5273" s="383" t="s">
        <v>413</v>
      </c>
    </row>
    <row r="5274" spans="1:5" s="11" customFormat="1" ht="24" customHeight="1">
      <c r="A5274" s="381">
        <v>91192</v>
      </c>
      <c r="B5274" s="382" t="s">
        <v>7069</v>
      </c>
      <c r="C5274" s="383" t="s">
        <v>297</v>
      </c>
      <c r="D5274" s="384">
        <v>4.4000000000000004</v>
      </c>
      <c r="E5274" s="383" t="s">
        <v>413</v>
      </c>
    </row>
    <row r="5275" spans="1:5" s="11" customFormat="1" ht="24" customHeight="1">
      <c r="A5275" s="381">
        <v>91222</v>
      </c>
      <c r="B5275" s="382" t="s">
        <v>7070</v>
      </c>
      <c r="C5275" s="383" t="s">
        <v>53</v>
      </c>
      <c r="D5275" s="384">
        <v>9.89</v>
      </c>
      <c r="E5275" s="383" t="s">
        <v>413</v>
      </c>
    </row>
    <row r="5276" spans="1:5" s="11" customFormat="1" ht="36" customHeight="1">
      <c r="A5276" s="381">
        <v>94480</v>
      </c>
      <c r="B5276" s="382" t="s">
        <v>7071</v>
      </c>
      <c r="C5276" s="383" t="s">
        <v>297</v>
      </c>
      <c r="D5276" s="385">
        <v>2441.67</v>
      </c>
      <c r="E5276" s="383" t="s">
        <v>413</v>
      </c>
    </row>
    <row r="5277" spans="1:5" s="11" customFormat="1" ht="36" customHeight="1">
      <c r="A5277" s="381">
        <v>94481</v>
      </c>
      <c r="B5277" s="382" t="s">
        <v>7072</v>
      </c>
      <c r="C5277" s="383" t="s">
        <v>297</v>
      </c>
      <c r="D5277" s="385">
        <v>1671.03</v>
      </c>
      <c r="E5277" s="383" t="s">
        <v>413</v>
      </c>
    </row>
    <row r="5278" spans="1:5" s="11" customFormat="1" ht="36" customHeight="1">
      <c r="A5278" s="381">
        <v>94482</v>
      </c>
      <c r="B5278" s="382" t="s">
        <v>7073</v>
      </c>
      <c r="C5278" s="383" t="s">
        <v>297</v>
      </c>
      <c r="D5278" s="385">
        <v>1289.7</v>
      </c>
      <c r="E5278" s="383" t="s">
        <v>413</v>
      </c>
    </row>
    <row r="5279" spans="1:5" s="11" customFormat="1" ht="36" customHeight="1">
      <c r="A5279" s="381">
        <v>94483</v>
      </c>
      <c r="B5279" s="382" t="s">
        <v>7074</v>
      </c>
      <c r="C5279" s="383" t="s">
        <v>297</v>
      </c>
      <c r="D5279" s="385">
        <v>1068.01</v>
      </c>
      <c r="E5279" s="383" t="s">
        <v>413</v>
      </c>
    </row>
    <row r="5280" spans="1:5" s="11" customFormat="1" ht="24" customHeight="1">
      <c r="A5280" s="381">
        <v>95541</v>
      </c>
      <c r="B5280" s="382" t="s">
        <v>7075</v>
      </c>
      <c r="C5280" s="383" t="s">
        <v>297</v>
      </c>
      <c r="D5280" s="384">
        <v>3.27</v>
      </c>
      <c r="E5280" s="383" t="s">
        <v>413</v>
      </c>
    </row>
    <row r="5281" spans="1:5" s="11" customFormat="1" ht="24" customHeight="1">
      <c r="A5281" s="381">
        <v>96559</v>
      </c>
      <c r="B5281" s="382" t="s">
        <v>7076</v>
      </c>
      <c r="C5281" s="383" t="s">
        <v>47</v>
      </c>
      <c r="D5281" s="384">
        <v>32.380000000000003</v>
      </c>
      <c r="E5281" s="383" t="s">
        <v>413</v>
      </c>
    </row>
    <row r="5282" spans="1:5" s="11" customFormat="1" ht="24" customHeight="1">
      <c r="A5282" s="381">
        <v>96560</v>
      </c>
      <c r="B5282" s="382" t="s">
        <v>7077</v>
      </c>
      <c r="C5282" s="383" t="s">
        <v>47</v>
      </c>
      <c r="D5282" s="384">
        <v>22.07</v>
      </c>
      <c r="E5282" s="383" t="s">
        <v>413</v>
      </c>
    </row>
    <row r="5283" spans="1:5" s="11" customFormat="1" ht="24" customHeight="1">
      <c r="A5283" s="381">
        <v>96561</v>
      </c>
      <c r="B5283" s="382" t="s">
        <v>7078</v>
      </c>
      <c r="C5283" s="383" t="s">
        <v>47</v>
      </c>
      <c r="D5283" s="384">
        <v>17.04</v>
      </c>
      <c r="E5283" s="383" t="s">
        <v>413</v>
      </c>
    </row>
    <row r="5284" spans="1:5" s="11" customFormat="1" ht="36" customHeight="1">
      <c r="A5284" s="381">
        <v>96562</v>
      </c>
      <c r="B5284" s="382" t="s">
        <v>7079</v>
      </c>
      <c r="C5284" s="383" t="s">
        <v>53</v>
      </c>
      <c r="D5284" s="384">
        <v>19.899999999999999</v>
      </c>
      <c r="E5284" s="383" t="s">
        <v>413</v>
      </c>
    </row>
    <row r="5285" spans="1:5" s="11" customFormat="1" ht="36" customHeight="1">
      <c r="A5285" s="381">
        <v>96563</v>
      </c>
      <c r="B5285" s="382" t="s">
        <v>7080</v>
      </c>
      <c r="C5285" s="383" t="s">
        <v>53</v>
      </c>
      <c r="D5285" s="384">
        <v>26.37</v>
      </c>
      <c r="E5285" s="383" t="s">
        <v>413</v>
      </c>
    </row>
    <row r="5286" spans="1:5" s="11" customFormat="1" ht="36" customHeight="1">
      <c r="A5286" s="381">
        <v>101802</v>
      </c>
      <c r="B5286" s="382" t="s">
        <v>7081</v>
      </c>
      <c r="C5286" s="383" t="s">
        <v>297</v>
      </c>
      <c r="D5286" s="385">
        <v>1389.73</v>
      </c>
      <c r="E5286" s="383" t="s">
        <v>413</v>
      </c>
    </row>
    <row r="5287" spans="1:5" s="11" customFormat="1" ht="36" customHeight="1">
      <c r="A5287" s="381">
        <v>101803</v>
      </c>
      <c r="B5287" s="382" t="s">
        <v>7082</v>
      </c>
      <c r="C5287" s="383" t="s">
        <v>297</v>
      </c>
      <c r="D5287" s="384">
        <v>883.15</v>
      </c>
      <c r="E5287" s="383" t="s">
        <v>413</v>
      </c>
    </row>
    <row r="5288" spans="1:5" s="11" customFormat="1" ht="36" customHeight="1">
      <c r="A5288" s="381">
        <v>101804</v>
      </c>
      <c r="B5288" s="382" t="s">
        <v>7083</v>
      </c>
      <c r="C5288" s="383" t="s">
        <v>297</v>
      </c>
      <c r="D5288" s="385">
        <v>1125.48</v>
      </c>
      <c r="E5288" s="383" t="s">
        <v>413</v>
      </c>
    </row>
    <row r="5289" spans="1:5" s="11" customFormat="1" ht="36" customHeight="1">
      <c r="A5289" s="381">
        <v>101805</v>
      </c>
      <c r="B5289" s="382" t="s">
        <v>7084</v>
      </c>
      <c r="C5289" s="383" t="s">
        <v>297</v>
      </c>
      <c r="D5289" s="385">
        <v>1437.36</v>
      </c>
      <c r="E5289" s="383" t="s">
        <v>413</v>
      </c>
    </row>
    <row r="5290" spans="1:5" s="11" customFormat="1" ht="24" customHeight="1">
      <c r="A5290" s="381">
        <v>102111</v>
      </c>
      <c r="B5290" s="382" t="s">
        <v>7085</v>
      </c>
      <c r="C5290" s="383" t="s">
        <v>297</v>
      </c>
      <c r="D5290" s="385">
        <v>1217.55</v>
      </c>
      <c r="E5290" s="383" t="s">
        <v>413</v>
      </c>
    </row>
    <row r="5291" spans="1:5" s="11" customFormat="1" ht="24" customHeight="1">
      <c r="A5291" s="381">
        <v>102112</v>
      </c>
      <c r="B5291" s="382" t="s">
        <v>7086</v>
      </c>
      <c r="C5291" s="383" t="s">
        <v>297</v>
      </c>
      <c r="D5291" s="384">
        <v>94.67</v>
      </c>
      <c r="E5291" s="383" t="s">
        <v>413</v>
      </c>
    </row>
    <row r="5292" spans="1:5" s="11" customFormat="1" ht="24" customHeight="1">
      <c r="A5292" s="381">
        <v>102113</v>
      </c>
      <c r="B5292" s="382" t="s">
        <v>7087</v>
      </c>
      <c r="C5292" s="383" t="s">
        <v>297</v>
      </c>
      <c r="D5292" s="385">
        <v>1989.83</v>
      </c>
      <c r="E5292" s="383" t="s">
        <v>413</v>
      </c>
    </row>
    <row r="5293" spans="1:5" s="11" customFormat="1" ht="24" customHeight="1">
      <c r="A5293" s="381">
        <v>102114</v>
      </c>
      <c r="B5293" s="382" t="s">
        <v>7088</v>
      </c>
      <c r="C5293" s="383" t="s">
        <v>297</v>
      </c>
      <c r="D5293" s="384">
        <v>97.02</v>
      </c>
      <c r="E5293" s="383" t="s">
        <v>413</v>
      </c>
    </row>
    <row r="5294" spans="1:5" s="11" customFormat="1" ht="24" customHeight="1">
      <c r="A5294" s="381">
        <v>102115</v>
      </c>
      <c r="B5294" s="382" t="s">
        <v>7089</v>
      </c>
      <c r="C5294" s="383" t="s">
        <v>297</v>
      </c>
      <c r="D5294" s="385">
        <v>3502.43</v>
      </c>
      <c r="E5294" s="383" t="s">
        <v>413</v>
      </c>
    </row>
    <row r="5295" spans="1:5" s="11" customFormat="1" ht="24" customHeight="1">
      <c r="A5295" s="381">
        <v>102116</v>
      </c>
      <c r="B5295" s="382" t="s">
        <v>7090</v>
      </c>
      <c r="C5295" s="383" t="s">
        <v>297</v>
      </c>
      <c r="D5295" s="385">
        <v>2128.9499999999998</v>
      </c>
      <c r="E5295" s="383" t="s">
        <v>413</v>
      </c>
    </row>
    <row r="5296" spans="1:5" s="11" customFormat="1" ht="24" customHeight="1">
      <c r="A5296" s="381">
        <v>102117</v>
      </c>
      <c r="B5296" s="382" t="s">
        <v>7091</v>
      </c>
      <c r="C5296" s="383" t="s">
        <v>297</v>
      </c>
      <c r="D5296" s="384">
        <v>99.86</v>
      </c>
      <c r="E5296" s="383" t="s">
        <v>413</v>
      </c>
    </row>
    <row r="5297" spans="1:5" s="11" customFormat="1" ht="24" customHeight="1">
      <c r="A5297" s="381">
        <v>102118</v>
      </c>
      <c r="B5297" s="382" t="s">
        <v>7092</v>
      </c>
      <c r="C5297" s="383" t="s">
        <v>297</v>
      </c>
      <c r="D5297" s="385">
        <v>2933.52</v>
      </c>
      <c r="E5297" s="383" t="s">
        <v>413</v>
      </c>
    </row>
    <row r="5298" spans="1:5" s="11" customFormat="1" ht="24" customHeight="1">
      <c r="A5298" s="381">
        <v>102119</v>
      </c>
      <c r="B5298" s="382" t="s">
        <v>7093</v>
      </c>
      <c r="C5298" s="383" t="s">
        <v>297</v>
      </c>
      <c r="D5298" s="384">
        <v>102.31</v>
      </c>
      <c r="E5298" s="383" t="s">
        <v>413</v>
      </c>
    </row>
    <row r="5299" spans="1:5" s="11" customFormat="1" ht="24" customHeight="1">
      <c r="A5299" s="381">
        <v>102121</v>
      </c>
      <c r="B5299" s="382" t="s">
        <v>7094</v>
      </c>
      <c r="C5299" s="383" t="s">
        <v>297</v>
      </c>
      <c r="D5299" s="384">
        <v>127.93</v>
      </c>
      <c r="E5299" s="383" t="s">
        <v>413</v>
      </c>
    </row>
    <row r="5300" spans="1:5" s="11" customFormat="1" ht="24" customHeight="1">
      <c r="A5300" s="381">
        <v>102122</v>
      </c>
      <c r="B5300" s="382" t="s">
        <v>7095</v>
      </c>
      <c r="C5300" s="383" t="s">
        <v>297</v>
      </c>
      <c r="D5300" s="385">
        <v>10120.49</v>
      </c>
      <c r="E5300" s="383" t="s">
        <v>413</v>
      </c>
    </row>
    <row r="5301" spans="1:5" s="11" customFormat="1" ht="24" customHeight="1">
      <c r="A5301" s="381">
        <v>102123</v>
      </c>
      <c r="B5301" s="382" t="s">
        <v>7096</v>
      </c>
      <c r="C5301" s="383" t="s">
        <v>297</v>
      </c>
      <c r="D5301" s="384">
        <v>135.22</v>
      </c>
      <c r="E5301" s="383" t="s">
        <v>413</v>
      </c>
    </row>
    <row r="5302" spans="1:5" s="11" customFormat="1" ht="24" customHeight="1">
      <c r="A5302" s="381">
        <v>102136</v>
      </c>
      <c r="B5302" s="382" t="s">
        <v>7097</v>
      </c>
      <c r="C5302" s="383" t="s">
        <v>297</v>
      </c>
      <c r="D5302" s="384">
        <v>48.7</v>
      </c>
      <c r="E5302" s="383" t="s">
        <v>413</v>
      </c>
    </row>
    <row r="5303" spans="1:5" s="11" customFormat="1" ht="24" customHeight="1">
      <c r="A5303" s="381">
        <v>102137</v>
      </c>
      <c r="B5303" s="382" t="s">
        <v>7098</v>
      </c>
      <c r="C5303" s="383" t="s">
        <v>297</v>
      </c>
      <c r="D5303" s="384">
        <v>71.900000000000006</v>
      </c>
      <c r="E5303" s="383" t="s">
        <v>413</v>
      </c>
    </row>
    <row r="5304" spans="1:5" s="11" customFormat="1" ht="24" customHeight="1">
      <c r="A5304" s="381">
        <v>102138</v>
      </c>
      <c r="B5304" s="382" t="s">
        <v>7099</v>
      </c>
      <c r="C5304" s="383" t="s">
        <v>297</v>
      </c>
      <c r="D5304" s="384">
        <v>147.1</v>
      </c>
      <c r="E5304" s="383" t="s">
        <v>413</v>
      </c>
    </row>
    <row r="5305" spans="1:5" s="11" customFormat="1" ht="36" customHeight="1">
      <c r="A5305" s="381">
        <v>103517</v>
      </c>
      <c r="B5305" s="382" t="s">
        <v>7100</v>
      </c>
      <c r="C5305" s="383" t="s">
        <v>297</v>
      </c>
      <c r="D5305" s="385">
        <v>3438.43</v>
      </c>
      <c r="E5305" s="383" t="s">
        <v>413</v>
      </c>
    </row>
    <row r="5306" spans="1:5" s="11" customFormat="1" ht="24" customHeight="1">
      <c r="A5306" s="381">
        <v>103519</v>
      </c>
      <c r="B5306" s="382" t="s">
        <v>7101</v>
      </c>
      <c r="C5306" s="383" t="s">
        <v>297</v>
      </c>
      <c r="D5306" s="384">
        <v>8.5399999999999991</v>
      </c>
      <c r="E5306" s="383" t="s">
        <v>413</v>
      </c>
    </row>
    <row r="5307" spans="1:5" s="11" customFormat="1" ht="36" customHeight="1">
      <c r="A5307" s="381">
        <v>103520</v>
      </c>
      <c r="B5307" s="382" t="s">
        <v>7102</v>
      </c>
      <c r="C5307" s="383" t="s">
        <v>297</v>
      </c>
      <c r="D5307" s="385">
        <v>5724.32</v>
      </c>
      <c r="E5307" s="383" t="s">
        <v>413</v>
      </c>
    </row>
    <row r="5308" spans="1:5" s="11" customFormat="1" ht="36" customHeight="1">
      <c r="A5308" s="381">
        <v>103521</v>
      </c>
      <c r="B5308" s="382" t="s">
        <v>7103</v>
      </c>
      <c r="C5308" s="383" t="s">
        <v>297</v>
      </c>
      <c r="D5308" s="385">
        <v>7599.51</v>
      </c>
      <c r="E5308" s="383" t="s">
        <v>413</v>
      </c>
    </row>
    <row r="5309" spans="1:5" s="11" customFormat="1" ht="36" customHeight="1">
      <c r="A5309" s="381">
        <v>103522</v>
      </c>
      <c r="B5309" s="382" t="s">
        <v>7104</v>
      </c>
      <c r="C5309" s="383" t="s">
        <v>297</v>
      </c>
      <c r="D5309" s="385">
        <v>7592.89</v>
      </c>
      <c r="E5309" s="383" t="s">
        <v>413</v>
      </c>
    </row>
    <row r="5310" spans="1:5" s="11" customFormat="1" ht="36" customHeight="1">
      <c r="A5310" s="381">
        <v>103523</v>
      </c>
      <c r="B5310" s="382" t="s">
        <v>7105</v>
      </c>
      <c r="C5310" s="383" t="s">
        <v>297</v>
      </c>
      <c r="D5310" s="385">
        <v>11465.14</v>
      </c>
      <c r="E5310" s="383" t="s">
        <v>413</v>
      </c>
    </row>
    <row r="5311" spans="1:5" s="11" customFormat="1" ht="24" customHeight="1">
      <c r="A5311" s="381">
        <v>104031</v>
      </c>
      <c r="B5311" s="382" t="s">
        <v>7106</v>
      </c>
      <c r="C5311" s="383" t="s">
        <v>297</v>
      </c>
      <c r="D5311" s="384">
        <v>18.13</v>
      </c>
      <c r="E5311" s="383" t="s">
        <v>7107</v>
      </c>
    </row>
    <row r="5312" spans="1:5" s="11" customFormat="1" ht="24" customHeight="1">
      <c r="A5312" s="381">
        <v>104032</v>
      </c>
      <c r="B5312" s="382" t="s">
        <v>7108</v>
      </c>
      <c r="C5312" s="383" t="s">
        <v>297</v>
      </c>
      <c r="D5312" s="384">
        <v>24.13</v>
      </c>
      <c r="E5312" s="383" t="s">
        <v>7107</v>
      </c>
    </row>
    <row r="5313" spans="1:5" s="11" customFormat="1" ht="24" customHeight="1">
      <c r="A5313" s="381">
        <v>104033</v>
      </c>
      <c r="B5313" s="382" t="s">
        <v>7109</v>
      </c>
      <c r="C5313" s="383" t="s">
        <v>297</v>
      </c>
      <c r="D5313" s="384">
        <v>21.44</v>
      </c>
      <c r="E5313" s="383" t="s">
        <v>7107</v>
      </c>
    </row>
    <row r="5314" spans="1:5" s="11" customFormat="1" ht="24" customHeight="1">
      <c r="A5314" s="381">
        <v>104034</v>
      </c>
      <c r="B5314" s="382" t="s">
        <v>7110</v>
      </c>
      <c r="C5314" s="383" t="s">
        <v>297</v>
      </c>
      <c r="D5314" s="384">
        <v>29.58</v>
      </c>
      <c r="E5314" s="383" t="s">
        <v>7107</v>
      </c>
    </row>
    <row r="5315" spans="1:5" s="11" customFormat="1" ht="24" customHeight="1">
      <c r="A5315" s="381">
        <v>104035</v>
      </c>
      <c r="B5315" s="382" t="s">
        <v>7111</v>
      </c>
      <c r="C5315" s="383" t="s">
        <v>297</v>
      </c>
      <c r="D5315" s="384">
        <v>32.89</v>
      </c>
      <c r="E5315" s="383" t="s">
        <v>7107</v>
      </c>
    </row>
    <row r="5316" spans="1:5" s="11" customFormat="1" ht="24" customHeight="1">
      <c r="A5316" s="381">
        <v>104036</v>
      </c>
      <c r="B5316" s="382" t="s">
        <v>7112</v>
      </c>
      <c r="C5316" s="383" t="s">
        <v>297</v>
      </c>
      <c r="D5316" s="384">
        <v>33.89</v>
      </c>
      <c r="E5316" s="383" t="s">
        <v>7107</v>
      </c>
    </row>
    <row r="5317" spans="1:5" s="11" customFormat="1" ht="24" customHeight="1">
      <c r="A5317" s="381">
        <v>104039</v>
      </c>
      <c r="B5317" s="382" t="s">
        <v>7113</v>
      </c>
      <c r="C5317" s="383" t="s">
        <v>297</v>
      </c>
      <c r="D5317" s="384">
        <v>74.28</v>
      </c>
      <c r="E5317" s="383" t="s">
        <v>7107</v>
      </c>
    </row>
    <row r="5318" spans="1:5" s="11" customFormat="1" ht="24" customHeight="1">
      <c r="A5318" s="381">
        <v>104043</v>
      </c>
      <c r="B5318" s="382" t="s">
        <v>7114</v>
      </c>
      <c r="C5318" s="383" t="s">
        <v>297</v>
      </c>
      <c r="D5318" s="384">
        <v>7.59</v>
      </c>
      <c r="E5318" s="383" t="s">
        <v>7107</v>
      </c>
    </row>
    <row r="5319" spans="1:5" s="11" customFormat="1" ht="24" customHeight="1">
      <c r="A5319" s="381">
        <v>104044</v>
      </c>
      <c r="B5319" s="382" t="s">
        <v>7115</v>
      </c>
      <c r="C5319" s="383" t="s">
        <v>297</v>
      </c>
      <c r="D5319" s="384">
        <v>7.81</v>
      </c>
      <c r="E5319" s="383" t="s">
        <v>7107</v>
      </c>
    </row>
    <row r="5320" spans="1:5" s="11" customFormat="1" ht="24" customHeight="1">
      <c r="A5320" s="381">
        <v>104045</v>
      </c>
      <c r="B5320" s="382" t="s">
        <v>7116</v>
      </c>
      <c r="C5320" s="383" t="s">
        <v>297</v>
      </c>
      <c r="D5320" s="384">
        <v>13.34</v>
      </c>
      <c r="E5320" s="383" t="s">
        <v>7107</v>
      </c>
    </row>
    <row r="5321" spans="1:5" s="11" customFormat="1" ht="24" customHeight="1">
      <c r="A5321" s="381">
        <v>104046</v>
      </c>
      <c r="B5321" s="382" t="s">
        <v>7117</v>
      </c>
      <c r="C5321" s="383" t="s">
        <v>297</v>
      </c>
      <c r="D5321" s="384">
        <v>7.15</v>
      </c>
      <c r="E5321" s="383" t="s">
        <v>7107</v>
      </c>
    </row>
    <row r="5322" spans="1:5" s="11" customFormat="1" ht="24" customHeight="1">
      <c r="A5322" s="381">
        <v>104047</v>
      </c>
      <c r="B5322" s="382" t="s">
        <v>7118</v>
      </c>
      <c r="C5322" s="383" t="s">
        <v>297</v>
      </c>
      <c r="D5322" s="384">
        <v>8.25</v>
      </c>
      <c r="E5322" s="383" t="s">
        <v>7107</v>
      </c>
    </row>
    <row r="5323" spans="1:5" s="11" customFormat="1" ht="24" customHeight="1">
      <c r="A5323" s="381">
        <v>104048</v>
      </c>
      <c r="B5323" s="382" t="s">
        <v>7119</v>
      </c>
      <c r="C5323" s="383" t="s">
        <v>297</v>
      </c>
      <c r="D5323" s="384">
        <v>12.95</v>
      </c>
      <c r="E5323" s="383" t="s">
        <v>7107</v>
      </c>
    </row>
    <row r="5324" spans="1:5" s="11" customFormat="1" ht="24" customHeight="1">
      <c r="A5324" s="381">
        <v>104049</v>
      </c>
      <c r="B5324" s="382" t="s">
        <v>7120</v>
      </c>
      <c r="C5324" s="383" t="s">
        <v>297</v>
      </c>
      <c r="D5324" s="384">
        <v>4.09</v>
      </c>
      <c r="E5324" s="383" t="s">
        <v>7107</v>
      </c>
    </row>
    <row r="5325" spans="1:5" s="11" customFormat="1" ht="24" customHeight="1">
      <c r="A5325" s="381">
        <v>104050</v>
      </c>
      <c r="B5325" s="382" t="s">
        <v>7121</v>
      </c>
      <c r="C5325" s="383" t="s">
        <v>297</v>
      </c>
      <c r="D5325" s="384">
        <v>6.81</v>
      </c>
      <c r="E5325" s="383" t="s">
        <v>7107</v>
      </c>
    </row>
    <row r="5326" spans="1:5" s="11" customFormat="1" ht="24" customHeight="1">
      <c r="A5326" s="381">
        <v>104051</v>
      </c>
      <c r="B5326" s="382" t="s">
        <v>7122</v>
      </c>
      <c r="C5326" s="383" t="s">
        <v>297</v>
      </c>
      <c r="D5326" s="384">
        <v>6.66</v>
      </c>
      <c r="E5326" s="383" t="s">
        <v>7107</v>
      </c>
    </row>
    <row r="5327" spans="1:5" s="11" customFormat="1" ht="24" customHeight="1">
      <c r="A5327" s="381">
        <v>104052</v>
      </c>
      <c r="B5327" s="382" t="s">
        <v>7123</v>
      </c>
      <c r="C5327" s="383" t="s">
        <v>297</v>
      </c>
      <c r="D5327" s="384">
        <v>9.42</v>
      </c>
      <c r="E5327" s="383" t="s">
        <v>7107</v>
      </c>
    </row>
    <row r="5328" spans="1:5" s="11" customFormat="1" ht="24" customHeight="1">
      <c r="A5328" s="381">
        <v>104053</v>
      </c>
      <c r="B5328" s="382" t="s">
        <v>7124</v>
      </c>
      <c r="C5328" s="383" t="s">
        <v>297</v>
      </c>
      <c r="D5328" s="384">
        <v>8.11</v>
      </c>
      <c r="E5328" s="383" t="s">
        <v>7107</v>
      </c>
    </row>
    <row r="5329" spans="1:5" s="11" customFormat="1" ht="24" customHeight="1">
      <c r="A5329" s="381">
        <v>104054</v>
      </c>
      <c r="B5329" s="382" t="s">
        <v>7125</v>
      </c>
      <c r="C5329" s="383" t="s">
        <v>297</v>
      </c>
      <c r="D5329" s="384">
        <v>17.39</v>
      </c>
      <c r="E5329" s="383" t="s">
        <v>7107</v>
      </c>
    </row>
    <row r="5330" spans="1:5" s="11" customFormat="1" ht="24" customHeight="1">
      <c r="A5330" s="381">
        <v>104055</v>
      </c>
      <c r="B5330" s="382" t="s">
        <v>7126</v>
      </c>
      <c r="C5330" s="383" t="s">
        <v>297</v>
      </c>
      <c r="D5330" s="384">
        <v>17.829999999999998</v>
      </c>
      <c r="E5330" s="383" t="s">
        <v>7107</v>
      </c>
    </row>
    <row r="5331" spans="1:5" s="11" customFormat="1" ht="24" customHeight="1">
      <c r="A5331" s="381">
        <v>104056</v>
      </c>
      <c r="B5331" s="382" t="s">
        <v>7127</v>
      </c>
      <c r="C5331" s="383" t="s">
        <v>297</v>
      </c>
      <c r="D5331" s="384">
        <v>27.75</v>
      </c>
      <c r="E5331" s="383" t="s">
        <v>7107</v>
      </c>
    </row>
    <row r="5332" spans="1:5" s="11" customFormat="1" ht="12" customHeight="1">
      <c r="A5332" s="381">
        <v>104058</v>
      </c>
      <c r="B5332" s="382" t="s">
        <v>7128</v>
      </c>
      <c r="C5332" s="383" t="s">
        <v>297</v>
      </c>
      <c r="D5332" s="384">
        <v>5.38</v>
      </c>
      <c r="E5332" s="383" t="s">
        <v>7107</v>
      </c>
    </row>
    <row r="5333" spans="1:5" s="11" customFormat="1" ht="12" customHeight="1">
      <c r="A5333" s="381">
        <v>104059</v>
      </c>
      <c r="B5333" s="382" t="s">
        <v>7129</v>
      </c>
      <c r="C5333" s="383" t="s">
        <v>297</v>
      </c>
      <c r="D5333" s="384">
        <v>8.83</v>
      </c>
      <c r="E5333" s="383" t="s">
        <v>7107</v>
      </c>
    </row>
    <row r="5334" spans="1:5" s="11" customFormat="1" ht="24" customHeight="1">
      <c r="A5334" s="381">
        <v>104060</v>
      </c>
      <c r="B5334" s="382" t="s">
        <v>7130</v>
      </c>
      <c r="C5334" s="383" t="s">
        <v>53</v>
      </c>
      <c r="D5334" s="384">
        <v>8</v>
      </c>
      <c r="E5334" s="383" t="s">
        <v>7107</v>
      </c>
    </row>
    <row r="5335" spans="1:5" s="11" customFormat="1" ht="24" customHeight="1">
      <c r="A5335" s="381">
        <v>104061</v>
      </c>
      <c r="B5335" s="382" t="s">
        <v>7131</v>
      </c>
      <c r="C5335" s="383" t="s">
        <v>53</v>
      </c>
      <c r="D5335" s="384">
        <v>14.8</v>
      </c>
      <c r="E5335" s="383" t="s">
        <v>7107</v>
      </c>
    </row>
    <row r="5336" spans="1:5" s="11" customFormat="1" ht="48" customHeight="1">
      <c r="A5336" s="381">
        <v>104112</v>
      </c>
      <c r="B5336" s="382" t="s">
        <v>7132</v>
      </c>
      <c r="C5336" s="383" t="s">
        <v>297</v>
      </c>
      <c r="D5336" s="384">
        <v>135</v>
      </c>
      <c r="E5336" s="383" t="s">
        <v>7107</v>
      </c>
    </row>
    <row r="5337" spans="1:5" s="11" customFormat="1" ht="48" customHeight="1">
      <c r="A5337" s="381">
        <v>104114</v>
      </c>
      <c r="B5337" s="382" t="s">
        <v>7133</v>
      </c>
      <c r="C5337" s="383" t="s">
        <v>297</v>
      </c>
      <c r="D5337" s="384">
        <v>195.29</v>
      </c>
      <c r="E5337" s="383" t="s">
        <v>7107</v>
      </c>
    </row>
    <row r="5338" spans="1:5" s="11" customFormat="1" ht="48" customHeight="1">
      <c r="A5338" s="381">
        <v>104116</v>
      </c>
      <c r="B5338" s="382" t="s">
        <v>7134</v>
      </c>
      <c r="C5338" s="383" t="s">
        <v>297</v>
      </c>
      <c r="D5338" s="384">
        <v>255.57</v>
      </c>
      <c r="E5338" s="383" t="s">
        <v>7107</v>
      </c>
    </row>
    <row r="5339" spans="1:5" s="11" customFormat="1" ht="48" customHeight="1">
      <c r="A5339" s="381">
        <v>104118</v>
      </c>
      <c r="B5339" s="382" t="s">
        <v>7135</v>
      </c>
      <c r="C5339" s="383" t="s">
        <v>297</v>
      </c>
      <c r="D5339" s="384">
        <v>199.02</v>
      </c>
      <c r="E5339" s="383" t="s">
        <v>7107</v>
      </c>
    </row>
    <row r="5340" spans="1:5" s="11" customFormat="1" ht="48" customHeight="1">
      <c r="A5340" s="381">
        <v>104120</v>
      </c>
      <c r="B5340" s="382" t="s">
        <v>7136</v>
      </c>
      <c r="C5340" s="383" t="s">
        <v>297</v>
      </c>
      <c r="D5340" s="384">
        <v>303.69</v>
      </c>
      <c r="E5340" s="383" t="s">
        <v>7107</v>
      </c>
    </row>
    <row r="5341" spans="1:5" s="11" customFormat="1" ht="48" customHeight="1">
      <c r="A5341" s="381">
        <v>104122</v>
      </c>
      <c r="B5341" s="382" t="s">
        <v>7137</v>
      </c>
      <c r="C5341" s="383" t="s">
        <v>297</v>
      </c>
      <c r="D5341" s="384">
        <v>408.36</v>
      </c>
      <c r="E5341" s="383" t="s">
        <v>7107</v>
      </c>
    </row>
    <row r="5342" spans="1:5" s="11" customFormat="1" ht="24" customHeight="1">
      <c r="A5342" s="381">
        <v>104062</v>
      </c>
      <c r="B5342" s="382" t="s">
        <v>7138</v>
      </c>
      <c r="C5342" s="383" t="s">
        <v>297</v>
      </c>
      <c r="D5342" s="384">
        <v>77.72</v>
      </c>
      <c r="E5342" s="383" t="s">
        <v>7107</v>
      </c>
    </row>
    <row r="5343" spans="1:5" s="11" customFormat="1" ht="24" customHeight="1">
      <c r="A5343" s="381">
        <v>104063</v>
      </c>
      <c r="B5343" s="382" t="s">
        <v>7139</v>
      </c>
      <c r="C5343" s="383" t="s">
        <v>297</v>
      </c>
      <c r="D5343" s="384">
        <v>56.75</v>
      </c>
      <c r="E5343" s="383" t="s">
        <v>7107</v>
      </c>
    </row>
    <row r="5344" spans="1:5" s="11" customFormat="1" ht="24" customHeight="1">
      <c r="A5344" s="381">
        <v>104064</v>
      </c>
      <c r="B5344" s="382" t="s">
        <v>7140</v>
      </c>
      <c r="C5344" s="383" t="s">
        <v>297</v>
      </c>
      <c r="D5344" s="384">
        <v>265.64999999999998</v>
      </c>
      <c r="E5344" s="383" t="s">
        <v>7107</v>
      </c>
    </row>
    <row r="5345" spans="1:5" s="11" customFormat="1" ht="24" customHeight="1">
      <c r="A5345" s="381">
        <v>104065</v>
      </c>
      <c r="B5345" s="382" t="s">
        <v>7141</v>
      </c>
      <c r="C5345" s="383" t="s">
        <v>297</v>
      </c>
      <c r="D5345" s="384">
        <v>190.95</v>
      </c>
      <c r="E5345" s="383" t="s">
        <v>7107</v>
      </c>
    </row>
    <row r="5346" spans="1:5" s="11" customFormat="1" ht="24" customHeight="1">
      <c r="A5346" s="381">
        <v>104066</v>
      </c>
      <c r="B5346" s="382" t="s">
        <v>7142</v>
      </c>
      <c r="C5346" s="383" t="s">
        <v>297</v>
      </c>
      <c r="D5346" s="384">
        <v>43.09</v>
      </c>
      <c r="E5346" s="383" t="s">
        <v>7107</v>
      </c>
    </row>
    <row r="5347" spans="1:5" s="11" customFormat="1" ht="24" customHeight="1">
      <c r="A5347" s="381">
        <v>104067</v>
      </c>
      <c r="B5347" s="382" t="s">
        <v>7143</v>
      </c>
      <c r="C5347" s="383" t="s">
        <v>297</v>
      </c>
      <c r="D5347" s="384">
        <v>126.04</v>
      </c>
      <c r="E5347" s="383" t="s">
        <v>7107</v>
      </c>
    </row>
    <row r="5348" spans="1:5" s="11" customFormat="1" ht="24" customHeight="1">
      <c r="A5348" s="381">
        <v>104068</v>
      </c>
      <c r="B5348" s="382" t="s">
        <v>7144</v>
      </c>
      <c r="C5348" s="383" t="s">
        <v>297</v>
      </c>
      <c r="D5348" s="384">
        <v>154.76</v>
      </c>
      <c r="E5348" s="383" t="s">
        <v>7107</v>
      </c>
    </row>
    <row r="5349" spans="1:5" s="11" customFormat="1" ht="24" customHeight="1">
      <c r="A5349" s="381">
        <v>104069</v>
      </c>
      <c r="B5349" s="382" t="s">
        <v>7145</v>
      </c>
      <c r="C5349" s="383" t="s">
        <v>297</v>
      </c>
      <c r="D5349" s="384">
        <v>291.77</v>
      </c>
      <c r="E5349" s="383" t="s">
        <v>7107</v>
      </c>
    </row>
    <row r="5350" spans="1:5" s="11" customFormat="1" ht="24" customHeight="1">
      <c r="A5350" s="381">
        <v>104070</v>
      </c>
      <c r="B5350" s="382" t="s">
        <v>7146</v>
      </c>
      <c r="C5350" s="383" t="s">
        <v>297</v>
      </c>
      <c r="D5350" s="384">
        <v>98.09</v>
      </c>
      <c r="E5350" s="383" t="s">
        <v>7107</v>
      </c>
    </row>
    <row r="5351" spans="1:5" s="11" customFormat="1" ht="24" customHeight="1">
      <c r="A5351" s="381">
        <v>104071</v>
      </c>
      <c r="B5351" s="382" t="s">
        <v>7147</v>
      </c>
      <c r="C5351" s="383" t="s">
        <v>297</v>
      </c>
      <c r="D5351" s="384">
        <v>218.41</v>
      </c>
      <c r="E5351" s="383" t="s">
        <v>7107</v>
      </c>
    </row>
    <row r="5352" spans="1:5" s="11" customFormat="1" ht="24" customHeight="1">
      <c r="A5352" s="381">
        <v>104072</v>
      </c>
      <c r="B5352" s="382" t="s">
        <v>7148</v>
      </c>
      <c r="C5352" s="383" t="s">
        <v>297</v>
      </c>
      <c r="D5352" s="384">
        <v>311.99</v>
      </c>
      <c r="E5352" s="383" t="s">
        <v>7107</v>
      </c>
    </row>
    <row r="5353" spans="1:5" s="11" customFormat="1" ht="24" customHeight="1">
      <c r="A5353" s="381">
        <v>104076</v>
      </c>
      <c r="B5353" s="382" t="s">
        <v>7149</v>
      </c>
      <c r="C5353" s="383" t="s">
        <v>297</v>
      </c>
      <c r="D5353" s="384">
        <v>45.67</v>
      </c>
      <c r="E5353" s="383" t="s">
        <v>7107</v>
      </c>
    </row>
    <row r="5354" spans="1:5" s="11" customFormat="1" ht="24" customHeight="1">
      <c r="A5354" s="381">
        <v>104077</v>
      </c>
      <c r="B5354" s="382" t="s">
        <v>7150</v>
      </c>
      <c r="C5354" s="383" t="s">
        <v>297</v>
      </c>
      <c r="D5354" s="384">
        <v>68.98</v>
      </c>
      <c r="E5354" s="383" t="s">
        <v>7107</v>
      </c>
    </row>
    <row r="5355" spans="1:5" s="11" customFormat="1" ht="24" customHeight="1">
      <c r="A5355" s="381">
        <v>104078</v>
      </c>
      <c r="B5355" s="382" t="s">
        <v>7151</v>
      </c>
      <c r="C5355" s="383" t="s">
        <v>297</v>
      </c>
      <c r="D5355" s="384">
        <v>116.92</v>
      </c>
      <c r="E5355" s="383" t="s">
        <v>7107</v>
      </c>
    </row>
    <row r="5356" spans="1:5" s="11" customFormat="1" ht="24" customHeight="1">
      <c r="A5356" s="381">
        <v>104079</v>
      </c>
      <c r="B5356" s="382" t="s">
        <v>7152</v>
      </c>
      <c r="C5356" s="383" t="s">
        <v>297</v>
      </c>
      <c r="D5356" s="384">
        <v>150.44999999999999</v>
      </c>
      <c r="E5356" s="383" t="s">
        <v>7107</v>
      </c>
    </row>
    <row r="5357" spans="1:5" s="11" customFormat="1" ht="24" customHeight="1">
      <c r="A5357" s="381">
        <v>104080</v>
      </c>
      <c r="B5357" s="382" t="s">
        <v>7153</v>
      </c>
      <c r="C5357" s="383" t="s">
        <v>297</v>
      </c>
      <c r="D5357" s="384">
        <v>158.83000000000001</v>
      </c>
      <c r="E5357" s="383" t="s">
        <v>7107</v>
      </c>
    </row>
    <row r="5358" spans="1:5" s="11" customFormat="1" ht="24" customHeight="1">
      <c r="A5358" s="381">
        <v>104081</v>
      </c>
      <c r="B5358" s="382" t="s">
        <v>7154</v>
      </c>
      <c r="C5358" s="383" t="s">
        <v>297</v>
      </c>
      <c r="D5358" s="384">
        <v>332.87</v>
      </c>
      <c r="E5358" s="383" t="s">
        <v>7107</v>
      </c>
    </row>
    <row r="5359" spans="1:5" s="11" customFormat="1" ht="24" customHeight="1">
      <c r="A5359" s="381">
        <v>104082</v>
      </c>
      <c r="B5359" s="382" t="s">
        <v>7155</v>
      </c>
      <c r="C5359" s="383" t="s">
        <v>297</v>
      </c>
      <c r="D5359" s="384">
        <v>47.33</v>
      </c>
      <c r="E5359" s="383" t="s">
        <v>7107</v>
      </c>
    </row>
    <row r="5360" spans="1:5" s="11" customFormat="1" ht="24" customHeight="1">
      <c r="A5360" s="381">
        <v>104083</v>
      </c>
      <c r="B5360" s="382" t="s">
        <v>7156</v>
      </c>
      <c r="C5360" s="383" t="s">
        <v>297</v>
      </c>
      <c r="D5360" s="384">
        <v>107.05</v>
      </c>
      <c r="E5360" s="383" t="s">
        <v>7107</v>
      </c>
    </row>
    <row r="5361" spans="1:5" s="11" customFormat="1" ht="24" customHeight="1">
      <c r="A5361" s="381">
        <v>104084</v>
      </c>
      <c r="B5361" s="382" t="s">
        <v>7157</v>
      </c>
      <c r="C5361" s="383" t="s">
        <v>297</v>
      </c>
      <c r="D5361" s="384">
        <v>118.74</v>
      </c>
      <c r="E5361" s="383" t="s">
        <v>7107</v>
      </c>
    </row>
    <row r="5362" spans="1:5" s="11" customFormat="1" ht="24" customHeight="1">
      <c r="A5362" s="381">
        <v>104085</v>
      </c>
      <c r="B5362" s="382" t="s">
        <v>7158</v>
      </c>
      <c r="C5362" s="383" t="s">
        <v>53</v>
      </c>
      <c r="D5362" s="384">
        <v>50.74</v>
      </c>
      <c r="E5362" s="383" t="s">
        <v>7107</v>
      </c>
    </row>
    <row r="5363" spans="1:5" s="11" customFormat="1" ht="24" customHeight="1">
      <c r="A5363" s="381">
        <v>104086</v>
      </c>
      <c r="B5363" s="382" t="s">
        <v>7159</v>
      </c>
      <c r="C5363" s="383" t="s">
        <v>53</v>
      </c>
      <c r="D5363" s="384">
        <v>102.07</v>
      </c>
      <c r="E5363" s="383" t="s">
        <v>7107</v>
      </c>
    </row>
    <row r="5364" spans="1:5" s="11" customFormat="1" ht="48" customHeight="1">
      <c r="A5364" s="381">
        <v>104124</v>
      </c>
      <c r="B5364" s="382" t="s">
        <v>7160</v>
      </c>
      <c r="C5364" s="383" t="s">
        <v>297</v>
      </c>
      <c r="D5364" s="384">
        <v>319.99</v>
      </c>
      <c r="E5364" s="383" t="s">
        <v>7107</v>
      </c>
    </row>
    <row r="5365" spans="1:5" s="11" customFormat="1" ht="48" customHeight="1">
      <c r="A5365" s="381">
        <v>104125</v>
      </c>
      <c r="B5365" s="382" t="s">
        <v>7161</v>
      </c>
      <c r="C5365" s="383" t="s">
        <v>297</v>
      </c>
      <c r="D5365" s="384">
        <v>440.92</v>
      </c>
      <c r="E5365" s="383" t="s">
        <v>7107</v>
      </c>
    </row>
    <row r="5366" spans="1:5" s="11" customFormat="1" ht="48" customHeight="1">
      <c r="A5366" s="381">
        <v>104127</v>
      </c>
      <c r="B5366" s="382" t="s">
        <v>7162</v>
      </c>
      <c r="C5366" s="383" t="s">
        <v>297</v>
      </c>
      <c r="D5366" s="384">
        <v>796.26</v>
      </c>
      <c r="E5366" s="383" t="s">
        <v>7107</v>
      </c>
    </row>
    <row r="5367" spans="1:5" s="11" customFormat="1" ht="48" customHeight="1">
      <c r="A5367" s="381">
        <v>104130</v>
      </c>
      <c r="B5367" s="382" t="s">
        <v>7163</v>
      </c>
      <c r="C5367" s="383" t="s">
        <v>297</v>
      </c>
      <c r="D5367" s="384">
        <v>480.3</v>
      </c>
      <c r="E5367" s="383" t="s">
        <v>7107</v>
      </c>
    </row>
    <row r="5368" spans="1:5" s="11" customFormat="1" ht="48" customHeight="1">
      <c r="A5368" s="381">
        <v>104131</v>
      </c>
      <c r="B5368" s="382" t="s">
        <v>7164</v>
      </c>
      <c r="C5368" s="383" t="s">
        <v>297</v>
      </c>
      <c r="D5368" s="384">
        <v>601.39</v>
      </c>
      <c r="E5368" s="383" t="s">
        <v>7107</v>
      </c>
    </row>
    <row r="5369" spans="1:5" s="11" customFormat="1" ht="48" customHeight="1">
      <c r="A5369" s="381">
        <v>104133</v>
      </c>
      <c r="B5369" s="382" t="s">
        <v>7165</v>
      </c>
      <c r="C5369" s="383" t="s">
        <v>297</v>
      </c>
      <c r="D5369" s="385">
        <v>1061.1400000000001</v>
      </c>
      <c r="E5369" s="383" t="s">
        <v>7107</v>
      </c>
    </row>
    <row r="5370" spans="1:5" s="11" customFormat="1" ht="48" customHeight="1">
      <c r="A5370" s="381">
        <v>104136</v>
      </c>
      <c r="B5370" s="382" t="s">
        <v>7166</v>
      </c>
      <c r="C5370" s="383" t="s">
        <v>297</v>
      </c>
      <c r="D5370" s="384">
        <v>641.54999999999995</v>
      </c>
      <c r="E5370" s="383" t="s">
        <v>7107</v>
      </c>
    </row>
    <row r="5371" spans="1:5" s="11" customFormat="1" ht="48" customHeight="1">
      <c r="A5371" s="381">
        <v>104137</v>
      </c>
      <c r="B5371" s="382" t="s">
        <v>7167</v>
      </c>
      <c r="C5371" s="383" t="s">
        <v>297</v>
      </c>
      <c r="D5371" s="384">
        <v>762.81</v>
      </c>
      <c r="E5371" s="383" t="s">
        <v>7107</v>
      </c>
    </row>
    <row r="5372" spans="1:5" s="11" customFormat="1" ht="48" customHeight="1">
      <c r="A5372" s="381">
        <v>104139</v>
      </c>
      <c r="B5372" s="382" t="s">
        <v>7168</v>
      </c>
      <c r="C5372" s="383" t="s">
        <v>297</v>
      </c>
      <c r="D5372" s="385">
        <v>1326.97</v>
      </c>
      <c r="E5372" s="383" t="s">
        <v>7107</v>
      </c>
    </row>
    <row r="5373" spans="1:5" s="11" customFormat="1" ht="48" customHeight="1">
      <c r="A5373" s="381">
        <v>104142</v>
      </c>
      <c r="B5373" s="382" t="s">
        <v>7169</v>
      </c>
      <c r="C5373" s="383" t="s">
        <v>297</v>
      </c>
      <c r="D5373" s="384">
        <v>413.79</v>
      </c>
      <c r="E5373" s="383" t="s">
        <v>7107</v>
      </c>
    </row>
    <row r="5374" spans="1:5" s="11" customFormat="1" ht="48" customHeight="1">
      <c r="A5374" s="381">
        <v>104143</v>
      </c>
      <c r="B5374" s="382" t="s">
        <v>7170</v>
      </c>
      <c r="C5374" s="383" t="s">
        <v>297</v>
      </c>
      <c r="D5374" s="384">
        <v>554.19000000000005</v>
      </c>
      <c r="E5374" s="383" t="s">
        <v>7107</v>
      </c>
    </row>
    <row r="5375" spans="1:5" s="11" customFormat="1" ht="48" customHeight="1">
      <c r="A5375" s="381">
        <v>104145</v>
      </c>
      <c r="B5375" s="382" t="s">
        <v>7171</v>
      </c>
      <c r="C5375" s="383" t="s">
        <v>297</v>
      </c>
      <c r="D5375" s="384">
        <v>893.81</v>
      </c>
      <c r="E5375" s="383" t="s">
        <v>7107</v>
      </c>
    </row>
    <row r="5376" spans="1:5" s="11" customFormat="1" ht="48" customHeight="1">
      <c r="A5376" s="381">
        <v>104148</v>
      </c>
      <c r="B5376" s="382" t="s">
        <v>7172</v>
      </c>
      <c r="C5376" s="383" t="s">
        <v>297</v>
      </c>
      <c r="D5376" s="384">
        <v>636.41</v>
      </c>
      <c r="E5376" s="383" t="s">
        <v>7107</v>
      </c>
    </row>
    <row r="5377" spans="1:5" s="11" customFormat="1" ht="48" customHeight="1">
      <c r="A5377" s="381">
        <v>104149</v>
      </c>
      <c r="B5377" s="382" t="s">
        <v>7173</v>
      </c>
      <c r="C5377" s="383" t="s">
        <v>297</v>
      </c>
      <c r="D5377" s="384">
        <v>777.15</v>
      </c>
      <c r="E5377" s="383" t="s">
        <v>7107</v>
      </c>
    </row>
    <row r="5378" spans="1:5" s="11" customFormat="1" ht="48" customHeight="1">
      <c r="A5378" s="381">
        <v>104151</v>
      </c>
      <c r="B5378" s="382" t="s">
        <v>7174</v>
      </c>
      <c r="C5378" s="383" t="s">
        <v>297</v>
      </c>
      <c r="D5378" s="385">
        <v>1223.83</v>
      </c>
      <c r="E5378" s="383" t="s">
        <v>7107</v>
      </c>
    </row>
    <row r="5379" spans="1:5" s="11" customFormat="1" ht="48" customHeight="1">
      <c r="A5379" s="381">
        <v>104154</v>
      </c>
      <c r="B5379" s="382" t="s">
        <v>7175</v>
      </c>
      <c r="C5379" s="383" t="s">
        <v>297</v>
      </c>
      <c r="D5379" s="384">
        <v>861.1</v>
      </c>
      <c r="E5379" s="383" t="s">
        <v>7107</v>
      </c>
    </row>
    <row r="5380" spans="1:5" s="11" customFormat="1" ht="48" customHeight="1">
      <c r="A5380" s="381">
        <v>104155</v>
      </c>
      <c r="B5380" s="382" t="s">
        <v>7176</v>
      </c>
      <c r="C5380" s="383" t="s">
        <v>297</v>
      </c>
      <c r="D5380" s="385">
        <v>1002.2</v>
      </c>
      <c r="E5380" s="383" t="s">
        <v>7107</v>
      </c>
    </row>
    <row r="5381" spans="1:5" s="11" customFormat="1" ht="48" customHeight="1">
      <c r="A5381" s="381">
        <v>104157</v>
      </c>
      <c r="B5381" s="382" t="s">
        <v>7177</v>
      </c>
      <c r="C5381" s="383" t="s">
        <v>297</v>
      </c>
      <c r="D5381" s="385">
        <v>1555.93</v>
      </c>
      <c r="E5381" s="383" t="s">
        <v>7107</v>
      </c>
    </row>
    <row r="5382" spans="1:5" s="11" customFormat="1" ht="24" customHeight="1">
      <c r="A5382" s="381">
        <v>96520</v>
      </c>
      <c r="B5382" s="382" t="s">
        <v>7178</v>
      </c>
      <c r="C5382" s="383" t="s">
        <v>235</v>
      </c>
      <c r="D5382" s="384">
        <v>83.63</v>
      </c>
      <c r="E5382" s="383" t="s">
        <v>414</v>
      </c>
    </row>
    <row r="5383" spans="1:5" s="11" customFormat="1" ht="24" customHeight="1">
      <c r="A5383" s="381">
        <v>96521</v>
      </c>
      <c r="B5383" s="382" t="s">
        <v>7179</v>
      </c>
      <c r="C5383" s="383" t="s">
        <v>235</v>
      </c>
      <c r="D5383" s="384">
        <v>40.36</v>
      </c>
      <c r="E5383" s="383" t="s">
        <v>414</v>
      </c>
    </row>
    <row r="5384" spans="1:5" s="11" customFormat="1" ht="24" customHeight="1">
      <c r="A5384" s="381">
        <v>96522</v>
      </c>
      <c r="B5384" s="382" t="s">
        <v>7180</v>
      </c>
      <c r="C5384" s="383" t="s">
        <v>235</v>
      </c>
      <c r="D5384" s="384">
        <v>104.55</v>
      </c>
      <c r="E5384" s="383" t="s">
        <v>414</v>
      </c>
    </row>
    <row r="5385" spans="1:5" s="11" customFormat="1" ht="24" customHeight="1">
      <c r="A5385" s="381">
        <v>96523</v>
      </c>
      <c r="B5385" s="382" t="s">
        <v>7181</v>
      </c>
      <c r="C5385" s="383" t="s">
        <v>235</v>
      </c>
      <c r="D5385" s="384">
        <v>66.599999999999994</v>
      </c>
      <c r="E5385" s="383" t="s">
        <v>414</v>
      </c>
    </row>
    <row r="5386" spans="1:5" s="11" customFormat="1" ht="24" customHeight="1">
      <c r="A5386" s="381">
        <v>96524</v>
      </c>
      <c r="B5386" s="382" t="s">
        <v>7182</v>
      </c>
      <c r="C5386" s="383" t="s">
        <v>235</v>
      </c>
      <c r="D5386" s="384">
        <v>137.71</v>
      </c>
      <c r="E5386" s="383" t="s">
        <v>414</v>
      </c>
    </row>
    <row r="5387" spans="1:5" s="11" customFormat="1" ht="24" customHeight="1">
      <c r="A5387" s="381">
        <v>96525</v>
      </c>
      <c r="B5387" s="382" t="s">
        <v>7183</v>
      </c>
      <c r="C5387" s="383" t="s">
        <v>235</v>
      </c>
      <c r="D5387" s="384">
        <v>36.58</v>
      </c>
      <c r="E5387" s="383" t="s">
        <v>414</v>
      </c>
    </row>
    <row r="5388" spans="1:5" s="11" customFormat="1" ht="24" customHeight="1">
      <c r="A5388" s="381">
        <v>96526</v>
      </c>
      <c r="B5388" s="382" t="s">
        <v>7184</v>
      </c>
      <c r="C5388" s="383" t="s">
        <v>235</v>
      </c>
      <c r="D5388" s="384">
        <v>211.25</v>
      </c>
      <c r="E5388" s="383" t="s">
        <v>414</v>
      </c>
    </row>
    <row r="5389" spans="1:5" s="11" customFormat="1" ht="24" customHeight="1">
      <c r="A5389" s="381">
        <v>96527</v>
      </c>
      <c r="B5389" s="382" t="s">
        <v>7185</v>
      </c>
      <c r="C5389" s="383" t="s">
        <v>235</v>
      </c>
      <c r="D5389" s="384">
        <v>87.4</v>
      </c>
      <c r="E5389" s="383" t="s">
        <v>414</v>
      </c>
    </row>
    <row r="5390" spans="1:5" s="11" customFormat="1" ht="24" customHeight="1">
      <c r="A5390" s="381">
        <v>96528</v>
      </c>
      <c r="B5390" s="382" t="s">
        <v>7186</v>
      </c>
      <c r="C5390" s="383" t="s">
        <v>47</v>
      </c>
      <c r="D5390" s="384">
        <v>207.49</v>
      </c>
      <c r="E5390" s="383" t="s">
        <v>414</v>
      </c>
    </row>
    <row r="5391" spans="1:5" s="11" customFormat="1" ht="24" customHeight="1">
      <c r="A5391" s="381">
        <v>101114</v>
      </c>
      <c r="B5391" s="382" t="s">
        <v>7187</v>
      </c>
      <c r="C5391" s="383" t="s">
        <v>235</v>
      </c>
      <c r="D5391" s="384">
        <v>3.72</v>
      </c>
      <c r="E5391" s="383" t="s">
        <v>414</v>
      </c>
    </row>
    <row r="5392" spans="1:5" s="11" customFormat="1" ht="24" customHeight="1">
      <c r="A5392" s="381">
        <v>101115</v>
      </c>
      <c r="B5392" s="382" t="s">
        <v>7188</v>
      </c>
      <c r="C5392" s="383" t="s">
        <v>235</v>
      </c>
      <c r="D5392" s="384">
        <v>3.24</v>
      </c>
      <c r="E5392" s="383" t="s">
        <v>414</v>
      </c>
    </row>
    <row r="5393" spans="1:5" s="11" customFormat="1" ht="24" customHeight="1">
      <c r="A5393" s="381">
        <v>101116</v>
      </c>
      <c r="B5393" s="382" t="s">
        <v>7189</v>
      </c>
      <c r="C5393" s="383" t="s">
        <v>235</v>
      </c>
      <c r="D5393" s="384">
        <v>2.0299999999999998</v>
      </c>
      <c r="E5393" s="383" t="s">
        <v>414</v>
      </c>
    </row>
    <row r="5394" spans="1:5" s="11" customFormat="1" ht="24" customHeight="1">
      <c r="A5394" s="381">
        <v>101117</v>
      </c>
      <c r="B5394" s="382" t="s">
        <v>7190</v>
      </c>
      <c r="C5394" s="383" t="s">
        <v>235</v>
      </c>
      <c r="D5394" s="384">
        <v>3</v>
      </c>
      <c r="E5394" s="383" t="s">
        <v>414</v>
      </c>
    </row>
    <row r="5395" spans="1:5" s="11" customFormat="1" ht="24" customHeight="1">
      <c r="A5395" s="381">
        <v>101118</v>
      </c>
      <c r="B5395" s="382" t="s">
        <v>7191</v>
      </c>
      <c r="C5395" s="383" t="s">
        <v>235</v>
      </c>
      <c r="D5395" s="384">
        <v>3.26</v>
      </c>
      <c r="E5395" s="383" t="s">
        <v>414</v>
      </c>
    </row>
    <row r="5396" spans="1:5" s="11" customFormat="1" ht="24" customHeight="1">
      <c r="A5396" s="381">
        <v>101119</v>
      </c>
      <c r="B5396" s="382" t="s">
        <v>7192</v>
      </c>
      <c r="C5396" s="383" t="s">
        <v>235</v>
      </c>
      <c r="D5396" s="384">
        <v>7.1</v>
      </c>
      <c r="E5396" s="383" t="s">
        <v>414</v>
      </c>
    </row>
    <row r="5397" spans="1:5" s="11" customFormat="1" ht="24" customHeight="1">
      <c r="A5397" s="381">
        <v>101120</v>
      </c>
      <c r="B5397" s="382" t="s">
        <v>7193</v>
      </c>
      <c r="C5397" s="383" t="s">
        <v>235</v>
      </c>
      <c r="D5397" s="384">
        <v>6.2</v>
      </c>
      <c r="E5397" s="383" t="s">
        <v>414</v>
      </c>
    </row>
    <row r="5398" spans="1:5" s="11" customFormat="1" ht="24" customHeight="1">
      <c r="A5398" s="381">
        <v>101121</v>
      </c>
      <c r="B5398" s="382" t="s">
        <v>7194</v>
      </c>
      <c r="C5398" s="383" t="s">
        <v>235</v>
      </c>
      <c r="D5398" s="384">
        <v>3.92</v>
      </c>
      <c r="E5398" s="383" t="s">
        <v>414</v>
      </c>
    </row>
    <row r="5399" spans="1:5" s="11" customFormat="1" ht="24" customHeight="1">
      <c r="A5399" s="381">
        <v>101122</v>
      </c>
      <c r="B5399" s="382" t="s">
        <v>7195</v>
      </c>
      <c r="C5399" s="383" t="s">
        <v>235</v>
      </c>
      <c r="D5399" s="384">
        <v>5.73</v>
      </c>
      <c r="E5399" s="383" t="s">
        <v>414</v>
      </c>
    </row>
    <row r="5400" spans="1:5" s="11" customFormat="1" ht="24" customHeight="1">
      <c r="A5400" s="381">
        <v>101123</v>
      </c>
      <c r="B5400" s="382" t="s">
        <v>7196</v>
      </c>
      <c r="C5400" s="383" t="s">
        <v>235</v>
      </c>
      <c r="D5400" s="384">
        <v>6.23</v>
      </c>
      <c r="E5400" s="383" t="s">
        <v>414</v>
      </c>
    </row>
    <row r="5401" spans="1:5" s="11" customFormat="1" ht="24" customHeight="1">
      <c r="A5401" s="381">
        <v>101124</v>
      </c>
      <c r="B5401" s="382" t="s">
        <v>7197</v>
      </c>
      <c r="C5401" s="383" t="s">
        <v>235</v>
      </c>
      <c r="D5401" s="384">
        <v>14.03</v>
      </c>
      <c r="E5401" s="383" t="s">
        <v>414</v>
      </c>
    </row>
    <row r="5402" spans="1:5" s="11" customFormat="1" ht="24" customHeight="1">
      <c r="A5402" s="381">
        <v>101125</v>
      </c>
      <c r="B5402" s="382" t="s">
        <v>7198</v>
      </c>
      <c r="C5402" s="383" t="s">
        <v>235</v>
      </c>
      <c r="D5402" s="384">
        <v>13.55</v>
      </c>
      <c r="E5402" s="383" t="s">
        <v>414</v>
      </c>
    </row>
    <row r="5403" spans="1:5" s="11" customFormat="1" ht="24" customHeight="1">
      <c r="A5403" s="381">
        <v>101126</v>
      </c>
      <c r="B5403" s="382" t="s">
        <v>7199</v>
      </c>
      <c r="C5403" s="383" t="s">
        <v>235</v>
      </c>
      <c r="D5403" s="384">
        <v>12.34</v>
      </c>
      <c r="E5403" s="383" t="s">
        <v>414</v>
      </c>
    </row>
    <row r="5404" spans="1:5" s="11" customFormat="1" ht="24" customHeight="1">
      <c r="A5404" s="381">
        <v>101127</v>
      </c>
      <c r="B5404" s="382" t="s">
        <v>7200</v>
      </c>
      <c r="C5404" s="383" t="s">
        <v>235</v>
      </c>
      <c r="D5404" s="384">
        <v>13.31</v>
      </c>
      <c r="E5404" s="383" t="s">
        <v>414</v>
      </c>
    </row>
    <row r="5405" spans="1:5" s="11" customFormat="1" ht="24" customHeight="1">
      <c r="A5405" s="381">
        <v>101128</v>
      </c>
      <c r="B5405" s="382" t="s">
        <v>7201</v>
      </c>
      <c r="C5405" s="383" t="s">
        <v>235</v>
      </c>
      <c r="D5405" s="384">
        <v>13.57</v>
      </c>
      <c r="E5405" s="383" t="s">
        <v>414</v>
      </c>
    </row>
    <row r="5406" spans="1:5" s="11" customFormat="1" ht="24" customHeight="1">
      <c r="A5406" s="381">
        <v>101129</v>
      </c>
      <c r="B5406" s="382" t="s">
        <v>7202</v>
      </c>
      <c r="C5406" s="383" t="s">
        <v>235</v>
      </c>
      <c r="D5406" s="384">
        <v>17.82</v>
      </c>
      <c r="E5406" s="383" t="s">
        <v>414</v>
      </c>
    </row>
    <row r="5407" spans="1:5" s="11" customFormat="1" ht="24" customHeight="1">
      <c r="A5407" s="381">
        <v>101130</v>
      </c>
      <c r="B5407" s="382" t="s">
        <v>7203</v>
      </c>
      <c r="C5407" s="383" t="s">
        <v>235</v>
      </c>
      <c r="D5407" s="384">
        <v>16.920000000000002</v>
      </c>
      <c r="E5407" s="383" t="s">
        <v>414</v>
      </c>
    </row>
    <row r="5408" spans="1:5" s="11" customFormat="1" ht="24" customHeight="1">
      <c r="A5408" s="381">
        <v>101131</v>
      </c>
      <c r="B5408" s="382" t="s">
        <v>7204</v>
      </c>
      <c r="C5408" s="383" t="s">
        <v>235</v>
      </c>
      <c r="D5408" s="384">
        <v>14.64</v>
      </c>
      <c r="E5408" s="383" t="s">
        <v>414</v>
      </c>
    </row>
    <row r="5409" spans="1:5" s="11" customFormat="1" ht="24" customHeight="1">
      <c r="A5409" s="381">
        <v>101132</v>
      </c>
      <c r="B5409" s="382" t="s">
        <v>7205</v>
      </c>
      <c r="C5409" s="383" t="s">
        <v>235</v>
      </c>
      <c r="D5409" s="384">
        <v>16.45</v>
      </c>
      <c r="E5409" s="383" t="s">
        <v>414</v>
      </c>
    </row>
    <row r="5410" spans="1:5" s="11" customFormat="1" ht="24" customHeight="1">
      <c r="A5410" s="381">
        <v>101133</v>
      </c>
      <c r="B5410" s="382" t="s">
        <v>7206</v>
      </c>
      <c r="C5410" s="383" t="s">
        <v>235</v>
      </c>
      <c r="D5410" s="384">
        <v>16.95</v>
      </c>
      <c r="E5410" s="383" t="s">
        <v>414</v>
      </c>
    </row>
    <row r="5411" spans="1:5" s="11" customFormat="1" ht="36" customHeight="1">
      <c r="A5411" s="381">
        <v>101134</v>
      </c>
      <c r="B5411" s="382" t="s">
        <v>7207</v>
      </c>
      <c r="C5411" s="383" t="s">
        <v>235</v>
      </c>
      <c r="D5411" s="384">
        <v>14.7</v>
      </c>
      <c r="E5411" s="383" t="s">
        <v>414</v>
      </c>
    </row>
    <row r="5412" spans="1:5" s="11" customFormat="1" ht="36" customHeight="1">
      <c r="A5412" s="381">
        <v>101135</v>
      </c>
      <c r="B5412" s="382" t="s">
        <v>7208</v>
      </c>
      <c r="C5412" s="383" t="s">
        <v>235</v>
      </c>
      <c r="D5412" s="384">
        <v>14.22</v>
      </c>
      <c r="E5412" s="383" t="s">
        <v>414</v>
      </c>
    </row>
    <row r="5413" spans="1:5" s="11" customFormat="1" ht="36" customHeight="1">
      <c r="A5413" s="381">
        <v>101136</v>
      </c>
      <c r="B5413" s="382" t="s">
        <v>7209</v>
      </c>
      <c r="C5413" s="383" t="s">
        <v>235</v>
      </c>
      <c r="D5413" s="384">
        <v>13.01</v>
      </c>
      <c r="E5413" s="383" t="s">
        <v>414</v>
      </c>
    </row>
    <row r="5414" spans="1:5" s="11" customFormat="1" ht="36" customHeight="1">
      <c r="A5414" s="381">
        <v>101137</v>
      </c>
      <c r="B5414" s="382" t="s">
        <v>7210</v>
      </c>
      <c r="C5414" s="383" t="s">
        <v>235</v>
      </c>
      <c r="D5414" s="384">
        <v>13.98</v>
      </c>
      <c r="E5414" s="383" t="s">
        <v>414</v>
      </c>
    </row>
    <row r="5415" spans="1:5" s="11" customFormat="1" ht="36" customHeight="1">
      <c r="A5415" s="381">
        <v>101138</v>
      </c>
      <c r="B5415" s="382" t="s">
        <v>7211</v>
      </c>
      <c r="C5415" s="383" t="s">
        <v>235</v>
      </c>
      <c r="D5415" s="384">
        <v>14.24</v>
      </c>
      <c r="E5415" s="383" t="s">
        <v>414</v>
      </c>
    </row>
    <row r="5416" spans="1:5" s="11" customFormat="1" ht="36" customHeight="1">
      <c r="A5416" s="381">
        <v>101139</v>
      </c>
      <c r="B5416" s="382" t="s">
        <v>7212</v>
      </c>
      <c r="C5416" s="383" t="s">
        <v>235</v>
      </c>
      <c r="D5416" s="384">
        <v>18.52</v>
      </c>
      <c r="E5416" s="383" t="s">
        <v>414</v>
      </c>
    </row>
    <row r="5417" spans="1:5" s="11" customFormat="1" ht="36" customHeight="1">
      <c r="A5417" s="381">
        <v>101140</v>
      </c>
      <c r="B5417" s="382" t="s">
        <v>7213</v>
      </c>
      <c r="C5417" s="383" t="s">
        <v>235</v>
      </c>
      <c r="D5417" s="384">
        <v>17.62</v>
      </c>
      <c r="E5417" s="383" t="s">
        <v>414</v>
      </c>
    </row>
    <row r="5418" spans="1:5" s="11" customFormat="1" ht="36" customHeight="1">
      <c r="A5418" s="381">
        <v>101141</v>
      </c>
      <c r="B5418" s="382" t="s">
        <v>7214</v>
      </c>
      <c r="C5418" s="383" t="s">
        <v>235</v>
      </c>
      <c r="D5418" s="384">
        <v>15.34</v>
      </c>
      <c r="E5418" s="383" t="s">
        <v>414</v>
      </c>
    </row>
    <row r="5419" spans="1:5" s="11" customFormat="1" ht="36" customHeight="1">
      <c r="A5419" s="381">
        <v>101142</v>
      </c>
      <c r="B5419" s="382" t="s">
        <v>7215</v>
      </c>
      <c r="C5419" s="383" t="s">
        <v>235</v>
      </c>
      <c r="D5419" s="384">
        <v>17.149999999999999</v>
      </c>
      <c r="E5419" s="383" t="s">
        <v>414</v>
      </c>
    </row>
    <row r="5420" spans="1:5" s="11" customFormat="1" ht="36" customHeight="1">
      <c r="A5420" s="381">
        <v>101143</v>
      </c>
      <c r="B5420" s="382" t="s">
        <v>7216</v>
      </c>
      <c r="C5420" s="383" t="s">
        <v>235</v>
      </c>
      <c r="D5420" s="384">
        <v>17.649999999999999</v>
      </c>
      <c r="E5420" s="383" t="s">
        <v>414</v>
      </c>
    </row>
    <row r="5421" spans="1:5" s="11" customFormat="1" ht="36" customHeight="1">
      <c r="A5421" s="381">
        <v>101144</v>
      </c>
      <c r="B5421" s="382" t="s">
        <v>7217</v>
      </c>
      <c r="C5421" s="383" t="s">
        <v>235</v>
      </c>
      <c r="D5421" s="384">
        <v>14.57</v>
      </c>
      <c r="E5421" s="383" t="s">
        <v>414</v>
      </c>
    </row>
    <row r="5422" spans="1:5" s="11" customFormat="1" ht="36" customHeight="1">
      <c r="A5422" s="381">
        <v>101145</v>
      </c>
      <c r="B5422" s="382" t="s">
        <v>7218</v>
      </c>
      <c r="C5422" s="383" t="s">
        <v>235</v>
      </c>
      <c r="D5422" s="384">
        <v>14.09</v>
      </c>
      <c r="E5422" s="383" t="s">
        <v>414</v>
      </c>
    </row>
    <row r="5423" spans="1:5" s="11" customFormat="1" ht="36" customHeight="1">
      <c r="A5423" s="381">
        <v>101146</v>
      </c>
      <c r="B5423" s="382" t="s">
        <v>7219</v>
      </c>
      <c r="C5423" s="383" t="s">
        <v>235</v>
      </c>
      <c r="D5423" s="384">
        <v>12.88</v>
      </c>
      <c r="E5423" s="383" t="s">
        <v>414</v>
      </c>
    </row>
    <row r="5424" spans="1:5" s="11" customFormat="1" ht="36" customHeight="1">
      <c r="A5424" s="381">
        <v>101147</v>
      </c>
      <c r="B5424" s="382" t="s">
        <v>7220</v>
      </c>
      <c r="C5424" s="383" t="s">
        <v>235</v>
      </c>
      <c r="D5424" s="384">
        <v>13.85</v>
      </c>
      <c r="E5424" s="383" t="s">
        <v>414</v>
      </c>
    </row>
    <row r="5425" spans="1:5" s="11" customFormat="1" ht="36" customHeight="1">
      <c r="A5425" s="381">
        <v>101148</v>
      </c>
      <c r="B5425" s="382" t="s">
        <v>7221</v>
      </c>
      <c r="C5425" s="383" t="s">
        <v>235</v>
      </c>
      <c r="D5425" s="384">
        <v>14.11</v>
      </c>
      <c r="E5425" s="383" t="s">
        <v>414</v>
      </c>
    </row>
    <row r="5426" spans="1:5" s="11" customFormat="1" ht="36" customHeight="1">
      <c r="A5426" s="381">
        <v>101149</v>
      </c>
      <c r="B5426" s="382" t="s">
        <v>7222</v>
      </c>
      <c r="C5426" s="383" t="s">
        <v>235</v>
      </c>
      <c r="D5426" s="384">
        <v>18.38</v>
      </c>
      <c r="E5426" s="383" t="s">
        <v>414</v>
      </c>
    </row>
    <row r="5427" spans="1:5" s="11" customFormat="1" ht="36" customHeight="1">
      <c r="A5427" s="381">
        <v>101150</v>
      </c>
      <c r="B5427" s="382" t="s">
        <v>7223</v>
      </c>
      <c r="C5427" s="383" t="s">
        <v>235</v>
      </c>
      <c r="D5427" s="384">
        <v>17.48</v>
      </c>
      <c r="E5427" s="383" t="s">
        <v>414</v>
      </c>
    </row>
    <row r="5428" spans="1:5" s="11" customFormat="1" ht="36" customHeight="1">
      <c r="A5428" s="381">
        <v>101151</v>
      </c>
      <c r="B5428" s="382" t="s">
        <v>7224</v>
      </c>
      <c r="C5428" s="383" t="s">
        <v>235</v>
      </c>
      <c r="D5428" s="384">
        <v>15.2</v>
      </c>
      <c r="E5428" s="383" t="s">
        <v>414</v>
      </c>
    </row>
    <row r="5429" spans="1:5" s="11" customFormat="1" ht="36" customHeight="1">
      <c r="A5429" s="381">
        <v>101152</v>
      </c>
      <c r="B5429" s="382" t="s">
        <v>7225</v>
      </c>
      <c r="C5429" s="383" t="s">
        <v>235</v>
      </c>
      <c r="D5429" s="384">
        <v>17.010000000000002</v>
      </c>
      <c r="E5429" s="383" t="s">
        <v>414</v>
      </c>
    </row>
    <row r="5430" spans="1:5" s="11" customFormat="1" ht="36" customHeight="1">
      <c r="A5430" s="381">
        <v>101153</v>
      </c>
      <c r="B5430" s="382" t="s">
        <v>7226</v>
      </c>
      <c r="C5430" s="383" t="s">
        <v>235</v>
      </c>
      <c r="D5430" s="384">
        <v>17.510000000000002</v>
      </c>
      <c r="E5430" s="383" t="s">
        <v>414</v>
      </c>
    </row>
    <row r="5431" spans="1:5" s="11" customFormat="1" ht="48" customHeight="1">
      <c r="A5431" s="381">
        <v>101206</v>
      </c>
      <c r="B5431" s="382" t="s">
        <v>7227</v>
      </c>
      <c r="C5431" s="383" t="s">
        <v>235</v>
      </c>
      <c r="D5431" s="384">
        <v>12.17</v>
      </c>
      <c r="E5431" s="383" t="s">
        <v>414</v>
      </c>
    </row>
    <row r="5432" spans="1:5" s="11" customFormat="1" ht="48" customHeight="1">
      <c r="A5432" s="381">
        <v>101207</v>
      </c>
      <c r="B5432" s="382" t="s">
        <v>7228</v>
      </c>
      <c r="C5432" s="383" t="s">
        <v>235</v>
      </c>
      <c r="D5432" s="384">
        <v>10.9</v>
      </c>
      <c r="E5432" s="383" t="s">
        <v>414</v>
      </c>
    </row>
    <row r="5433" spans="1:5" s="11" customFormat="1" ht="48" customHeight="1">
      <c r="A5433" s="381">
        <v>101208</v>
      </c>
      <c r="B5433" s="382" t="s">
        <v>7229</v>
      </c>
      <c r="C5433" s="383" t="s">
        <v>235</v>
      </c>
      <c r="D5433" s="384">
        <v>10.48</v>
      </c>
      <c r="E5433" s="383" t="s">
        <v>414</v>
      </c>
    </row>
    <row r="5434" spans="1:5" s="11" customFormat="1" ht="48" customHeight="1">
      <c r="A5434" s="381">
        <v>101209</v>
      </c>
      <c r="B5434" s="382" t="s">
        <v>7230</v>
      </c>
      <c r="C5434" s="383" t="s">
        <v>235</v>
      </c>
      <c r="D5434" s="384">
        <v>9.7799999999999994</v>
      </c>
      <c r="E5434" s="383" t="s">
        <v>414</v>
      </c>
    </row>
    <row r="5435" spans="1:5" s="11" customFormat="1" ht="48" customHeight="1">
      <c r="A5435" s="381">
        <v>101210</v>
      </c>
      <c r="B5435" s="382" t="s">
        <v>7231</v>
      </c>
      <c r="C5435" s="383" t="s">
        <v>235</v>
      </c>
      <c r="D5435" s="384">
        <v>17.48</v>
      </c>
      <c r="E5435" s="383" t="s">
        <v>414</v>
      </c>
    </row>
    <row r="5436" spans="1:5" s="11" customFormat="1" ht="48" customHeight="1">
      <c r="A5436" s="381">
        <v>101211</v>
      </c>
      <c r="B5436" s="382" t="s">
        <v>7232</v>
      </c>
      <c r="C5436" s="383" t="s">
        <v>235</v>
      </c>
      <c r="D5436" s="384">
        <v>18.79</v>
      </c>
      <c r="E5436" s="383" t="s">
        <v>414</v>
      </c>
    </row>
    <row r="5437" spans="1:5" s="11" customFormat="1" ht="48" customHeight="1">
      <c r="A5437" s="381">
        <v>101212</v>
      </c>
      <c r="B5437" s="382" t="s">
        <v>7233</v>
      </c>
      <c r="C5437" s="383" t="s">
        <v>235</v>
      </c>
      <c r="D5437" s="384">
        <v>21.83</v>
      </c>
      <c r="E5437" s="383" t="s">
        <v>414</v>
      </c>
    </row>
    <row r="5438" spans="1:5" s="11" customFormat="1" ht="48" customHeight="1">
      <c r="A5438" s="381">
        <v>101213</v>
      </c>
      <c r="B5438" s="382" t="s">
        <v>7234</v>
      </c>
      <c r="C5438" s="383" t="s">
        <v>235</v>
      </c>
      <c r="D5438" s="384">
        <v>24.24</v>
      </c>
      <c r="E5438" s="383" t="s">
        <v>414</v>
      </c>
    </row>
    <row r="5439" spans="1:5" s="11" customFormat="1" ht="48" customHeight="1">
      <c r="A5439" s="381">
        <v>101214</v>
      </c>
      <c r="B5439" s="382" t="s">
        <v>7235</v>
      </c>
      <c r="C5439" s="383" t="s">
        <v>235</v>
      </c>
      <c r="D5439" s="384">
        <v>29.57</v>
      </c>
      <c r="E5439" s="383" t="s">
        <v>414</v>
      </c>
    </row>
    <row r="5440" spans="1:5" s="11" customFormat="1" ht="48" customHeight="1">
      <c r="A5440" s="381">
        <v>101215</v>
      </c>
      <c r="B5440" s="382" t="s">
        <v>7236</v>
      </c>
      <c r="C5440" s="383" t="s">
        <v>235</v>
      </c>
      <c r="D5440" s="384">
        <v>16.73</v>
      </c>
      <c r="E5440" s="383" t="s">
        <v>414</v>
      </c>
    </row>
    <row r="5441" spans="1:5" s="11" customFormat="1" ht="48" customHeight="1">
      <c r="A5441" s="381">
        <v>101216</v>
      </c>
      <c r="B5441" s="382" t="s">
        <v>7237</v>
      </c>
      <c r="C5441" s="383" t="s">
        <v>235</v>
      </c>
      <c r="D5441" s="384">
        <v>17.68</v>
      </c>
      <c r="E5441" s="383" t="s">
        <v>414</v>
      </c>
    </row>
    <row r="5442" spans="1:5" s="11" customFormat="1" ht="48" customHeight="1">
      <c r="A5442" s="381">
        <v>101217</v>
      </c>
      <c r="B5442" s="382" t="s">
        <v>7238</v>
      </c>
      <c r="C5442" s="383" t="s">
        <v>235</v>
      </c>
      <c r="D5442" s="384">
        <v>20.48</v>
      </c>
      <c r="E5442" s="383" t="s">
        <v>414</v>
      </c>
    </row>
    <row r="5443" spans="1:5" s="11" customFormat="1" ht="48" customHeight="1">
      <c r="A5443" s="381">
        <v>101218</v>
      </c>
      <c r="B5443" s="382" t="s">
        <v>7239</v>
      </c>
      <c r="C5443" s="383" t="s">
        <v>235</v>
      </c>
      <c r="D5443" s="384">
        <v>21.87</v>
      </c>
      <c r="E5443" s="383" t="s">
        <v>414</v>
      </c>
    </row>
    <row r="5444" spans="1:5" s="11" customFormat="1" ht="48" customHeight="1">
      <c r="A5444" s="381">
        <v>101219</v>
      </c>
      <c r="B5444" s="382" t="s">
        <v>7240</v>
      </c>
      <c r="C5444" s="383" t="s">
        <v>235</v>
      </c>
      <c r="D5444" s="384">
        <v>26.66</v>
      </c>
      <c r="E5444" s="383" t="s">
        <v>414</v>
      </c>
    </row>
    <row r="5445" spans="1:5" s="11" customFormat="1" ht="48" customHeight="1">
      <c r="A5445" s="381">
        <v>101220</v>
      </c>
      <c r="B5445" s="382" t="s">
        <v>7241</v>
      </c>
      <c r="C5445" s="383" t="s">
        <v>235</v>
      </c>
      <c r="D5445" s="384">
        <v>16.440000000000001</v>
      </c>
      <c r="E5445" s="383" t="s">
        <v>414</v>
      </c>
    </row>
    <row r="5446" spans="1:5" s="11" customFormat="1" ht="48" customHeight="1">
      <c r="A5446" s="381">
        <v>101221</v>
      </c>
      <c r="B5446" s="382" t="s">
        <v>7242</v>
      </c>
      <c r="C5446" s="383" t="s">
        <v>235</v>
      </c>
      <c r="D5446" s="384">
        <v>17.52</v>
      </c>
      <c r="E5446" s="383" t="s">
        <v>414</v>
      </c>
    </row>
    <row r="5447" spans="1:5" s="11" customFormat="1" ht="48" customHeight="1">
      <c r="A5447" s="381">
        <v>101222</v>
      </c>
      <c r="B5447" s="382" t="s">
        <v>7243</v>
      </c>
      <c r="C5447" s="383" t="s">
        <v>235</v>
      </c>
      <c r="D5447" s="384">
        <v>20.36</v>
      </c>
      <c r="E5447" s="383" t="s">
        <v>414</v>
      </c>
    </row>
    <row r="5448" spans="1:5" s="11" customFormat="1" ht="48" customHeight="1">
      <c r="A5448" s="381">
        <v>101223</v>
      </c>
      <c r="B5448" s="382" t="s">
        <v>7244</v>
      </c>
      <c r="C5448" s="383" t="s">
        <v>235</v>
      </c>
      <c r="D5448" s="384">
        <v>22.57</v>
      </c>
      <c r="E5448" s="383" t="s">
        <v>414</v>
      </c>
    </row>
    <row r="5449" spans="1:5" s="11" customFormat="1" ht="48" customHeight="1">
      <c r="A5449" s="381">
        <v>101224</v>
      </c>
      <c r="B5449" s="382" t="s">
        <v>7245</v>
      </c>
      <c r="C5449" s="383" t="s">
        <v>235</v>
      </c>
      <c r="D5449" s="384">
        <v>28.32</v>
      </c>
      <c r="E5449" s="383" t="s">
        <v>414</v>
      </c>
    </row>
    <row r="5450" spans="1:5" s="11" customFormat="1" ht="48" customHeight="1">
      <c r="A5450" s="381">
        <v>101225</v>
      </c>
      <c r="B5450" s="382" t="s">
        <v>7246</v>
      </c>
      <c r="C5450" s="383" t="s">
        <v>235</v>
      </c>
      <c r="D5450" s="384">
        <v>15.15</v>
      </c>
      <c r="E5450" s="383" t="s">
        <v>414</v>
      </c>
    </row>
    <row r="5451" spans="1:5" s="11" customFormat="1" ht="48" customHeight="1">
      <c r="A5451" s="381">
        <v>101226</v>
      </c>
      <c r="B5451" s="382" t="s">
        <v>7247</v>
      </c>
      <c r="C5451" s="383" t="s">
        <v>235</v>
      </c>
      <c r="D5451" s="384">
        <v>16.100000000000001</v>
      </c>
      <c r="E5451" s="383" t="s">
        <v>414</v>
      </c>
    </row>
    <row r="5452" spans="1:5" s="11" customFormat="1" ht="48" customHeight="1">
      <c r="A5452" s="381">
        <v>101227</v>
      </c>
      <c r="B5452" s="382" t="s">
        <v>7248</v>
      </c>
      <c r="C5452" s="383" t="s">
        <v>235</v>
      </c>
      <c r="D5452" s="384">
        <v>18.66</v>
      </c>
      <c r="E5452" s="383" t="s">
        <v>414</v>
      </c>
    </row>
    <row r="5453" spans="1:5" s="11" customFormat="1" ht="48" customHeight="1">
      <c r="A5453" s="381">
        <v>101228</v>
      </c>
      <c r="B5453" s="382" t="s">
        <v>7249</v>
      </c>
      <c r="C5453" s="383" t="s">
        <v>235</v>
      </c>
      <c r="D5453" s="384">
        <v>20.079999999999998</v>
      </c>
      <c r="E5453" s="383" t="s">
        <v>414</v>
      </c>
    </row>
    <row r="5454" spans="1:5" s="11" customFormat="1" ht="48" customHeight="1">
      <c r="A5454" s="381">
        <v>101229</v>
      </c>
      <c r="B5454" s="382" t="s">
        <v>7250</v>
      </c>
      <c r="C5454" s="383" t="s">
        <v>235</v>
      </c>
      <c r="D5454" s="384">
        <v>25.24</v>
      </c>
      <c r="E5454" s="383" t="s">
        <v>414</v>
      </c>
    </row>
    <row r="5455" spans="1:5" s="11" customFormat="1" ht="48" customHeight="1">
      <c r="A5455" s="381">
        <v>101230</v>
      </c>
      <c r="B5455" s="382" t="s">
        <v>7251</v>
      </c>
      <c r="C5455" s="383" t="s">
        <v>235</v>
      </c>
      <c r="D5455" s="384">
        <v>10.8</v>
      </c>
      <c r="E5455" s="383" t="s">
        <v>414</v>
      </c>
    </row>
    <row r="5456" spans="1:5" s="11" customFormat="1" ht="48" customHeight="1">
      <c r="A5456" s="381">
        <v>101231</v>
      </c>
      <c r="B5456" s="382" t="s">
        <v>7252</v>
      </c>
      <c r="C5456" s="383" t="s">
        <v>235</v>
      </c>
      <c r="D5456" s="384">
        <v>10.33</v>
      </c>
      <c r="E5456" s="383" t="s">
        <v>414</v>
      </c>
    </row>
    <row r="5457" spans="1:5" s="11" customFormat="1" ht="48" customHeight="1">
      <c r="A5457" s="381">
        <v>101232</v>
      </c>
      <c r="B5457" s="382" t="s">
        <v>7253</v>
      </c>
      <c r="C5457" s="383" t="s">
        <v>235</v>
      </c>
      <c r="D5457" s="384">
        <v>9.44</v>
      </c>
      <c r="E5457" s="383" t="s">
        <v>414</v>
      </c>
    </row>
    <row r="5458" spans="1:5" s="11" customFormat="1" ht="48" customHeight="1">
      <c r="A5458" s="381">
        <v>101233</v>
      </c>
      <c r="B5458" s="382" t="s">
        <v>7254</v>
      </c>
      <c r="C5458" s="383" t="s">
        <v>235</v>
      </c>
      <c r="D5458" s="384">
        <v>8.74</v>
      </c>
      <c r="E5458" s="383" t="s">
        <v>414</v>
      </c>
    </row>
    <row r="5459" spans="1:5" s="11" customFormat="1" ht="48" customHeight="1">
      <c r="A5459" s="381">
        <v>101234</v>
      </c>
      <c r="B5459" s="382" t="s">
        <v>7255</v>
      </c>
      <c r="C5459" s="383" t="s">
        <v>235</v>
      </c>
      <c r="D5459" s="384">
        <v>16.91</v>
      </c>
      <c r="E5459" s="383" t="s">
        <v>414</v>
      </c>
    </row>
    <row r="5460" spans="1:5" s="11" customFormat="1" ht="48" customHeight="1">
      <c r="A5460" s="381">
        <v>101235</v>
      </c>
      <c r="B5460" s="382" t="s">
        <v>7256</v>
      </c>
      <c r="C5460" s="383" t="s">
        <v>235</v>
      </c>
      <c r="D5460" s="384">
        <v>17.96</v>
      </c>
      <c r="E5460" s="383" t="s">
        <v>414</v>
      </c>
    </row>
    <row r="5461" spans="1:5" s="11" customFormat="1" ht="48" customHeight="1">
      <c r="A5461" s="381">
        <v>101236</v>
      </c>
      <c r="B5461" s="382" t="s">
        <v>7257</v>
      </c>
      <c r="C5461" s="383" t="s">
        <v>235</v>
      </c>
      <c r="D5461" s="384">
        <v>20.91</v>
      </c>
      <c r="E5461" s="383" t="s">
        <v>414</v>
      </c>
    </row>
    <row r="5462" spans="1:5" s="11" customFormat="1" ht="48" customHeight="1">
      <c r="A5462" s="381">
        <v>101237</v>
      </c>
      <c r="B5462" s="382" t="s">
        <v>7258</v>
      </c>
      <c r="C5462" s="383" t="s">
        <v>235</v>
      </c>
      <c r="D5462" s="384">
        <v>22.49</v>
      </c>
      <c r="E5462" s="383" t="s">
        <v>414</v>
      </c>
    </row>
    <row r="5463" spans="1:5" s="11" customFormat="1" ht="48" customHeight="1">
      <c r="A5463" s="381">
        <v>101238</v>
      </c>
      <c r="B5463" s="382" t="s">
        <v>7259</v>
      </c>
      <c r="C5463" s="383" t="s">
        <v>235</v>
      </c>
      <c r="D5463" s="384">
        <v>28.38</v>
      </c>
      <c r="E5463" s="383" t="s">
        <v>414</v>
      </c>
    </row>
    <row r="5464" spans="1:5" s="11" customFormat="1" ht="48" customHeight="1">
      <c r="A5464" s="381">
        <v>101239</v>
      </c>
      <c r="B5464" s="382" t="s">
        <v>7260</v>
      </c>
      <c r="C5464" s="383" t="s">
        <v>235</v>
      </c>
      <c r="D5464" s="384">
        <v>15.17</v>
      </c>
      <c r="E5464" s="383" t="s">
        <v>414</v>
      </c>
    </row>
    <row r="5465" spans="1:5" s="11" customFormat="1" ht="48" customHeight="1">
      <c r="A5465" s="381">
        <v>101240</v>
      </c>
      <c r="B5465" s="382" t="s">
        <v>7261</v>
      </c>
      <c r="C5465" s="383" t="s">
        <v>235</v>
      </c>
      <c r="D5465" s="384">
        <v>16.13</v>
      </c>
      <c r="E5465" s="383" t="s">
        <v>414</v>
      </c>
    </row>
    <row r="5466" spans="1:5" s="11" customFormat="1" ht="48" customHeight="1">
      <c r="A5466" s="381">
        <v>101241</v>
      </c>
      <c r="B5466" s="382" t="s">
        <v>7262</v>
      </c>
      <c r="C5466" s="383" t="s">
        <v>235</v>
      </c>
      <c r="D5466" s="384">
        <v>18.79</v>
      </c>
      <c r="E5466" s="383" t="s">
        <v>414</v>
      </c>
    </row>
    <row r="5467" spans="1:5" s="11" customFormat="1" ht="48" customHeight="1">
      <c r="A5467" s="381">
        <v>101242</v>
      </c>
      <c r="B5467" s="382" t="s">
        <v>7263</v>
      </c>
      <c r="C5467" s="383" t="s">
        <v>235</v>
      </c>
      <c r="D5467" s="384">
        <v>20.85</v>
      </c>
      <c r="E5467" s="383" t="s">
        <v>414</v>
      </c>
    </row>
    <row r="5468" spans="1:5" s="11" customFormat="1" ht="48" customHeight="1">
      <c r="A5468" s="381">
        <v>101243</v>
      </c>
      <c r="B5468" s="382" t="s">
        <v>7264</v>
      </c>
      <c r="C5468" s="383" t="s">
        <v>235</v>
      </c>
      <c r="D5468" s="384">
        <v>25.5</v>
      </c>
      <c r="E5468" s="383" t="s">
        <v>414</v>
      </c>
    </row>
    <row r="5469" spans="1:5" s="11" customFormat="1" ht="48" customHeight="1">
      <c r="A5469" s="381">
        <v>101244</v>
      </c>
      <c r="B5469" s="382" t="s">
        <v>7265</v>
      </c>
      <c r="C5469" s="383" t="s">
        <v>235</v>
      </c>
      <c r="D5469" s="384">
        <v>15.74</v>
      </c>
      <c r="E5469" s="383" t="s">
        <v>414</v>
      </c>
    </row>
    <row r="5470" spans="1:5" s="11" customFormat="1" ht="48" customHeight="1">
      <c r="A5470" s="381">
        <v>101245</v>
      </c>
      <c r="B5470" s="382" t="s">
        <v>7266</v>
      </c>
      <c r="C5470" s="383" t="s">
        <v>235</v>
      </c>
      <c r="D5470" s="384">
        <v>16.809999999999999</v>
      </c>
      <c r="E5470" s="383" t="s">
        <v>414</v>
      </c>
    </row>
    <row r="5471" spans="1:5" s="11" customFormat="1" ht="48" customHeight="1">
      <c r="A5471" s="381">
        <v>101246</v>
      </c>
      <c r="B5471" s="382" t="s">
        <v>7267</v>
      </c>
      <c r="C5471" s="383" t="s">
        <v>235</v>
      </c>
      <c r="D5471" s="384">
        <v>19.559999999999999</v>
      </c>
      <c r="E5471" s="383" t="s">
        <v>414</v>
      </c>
    </row>
    <row r="5472" spans="1:5" s="11" customFormat="1" ht="48" customHeight="1">
      <c r="A5472" s="381">
        <v>101247</v>
      </c>
      <c r="B5472" s="382" t="s">
        <v>7268</v>
      </c>
      <c r="C5472" s="383" t="s">
        <v>235</v>
      </c>
      <c r="D5472" s="384">
        <v>21.68</v>
      </c>
      <c r="E5472" s="383" t="s">
        <v>414</v>
      </c>
    </row>
    <row r="5473" spans="1:5" s="11" customFormat="1" ht="48" customHeight="1">
      <c r="A5473" s="381">
        <v>101248</v>
      </c>
      <c r="B5473" s="382" t="s">
        <v>7269</v>
      </c>
      <c r="C5473" s="383" t="s">
        <v>235</v>
      </c>
      <c r="D5473" s="384">
        <v>27.23</v>
      </c>
      <c r="E5473" s="383" t="s">
        <v>414</v>
      </c>
    </row>
    <row r="5474" spans="1:5" s="11" customFormat="1" ht="48" customHeight="1">
      <c r="A5474" s="381">
        <v>101249</v>
      </c>
      <c r="B5474" s="382" t="s">
        <v>7270</v>
      </c>
      <c r="C5474" s="383" t="s">
        <v>235</v>
      </c>
      <c r="D5474" s="384">
        <v>13.94</v>
      </c>
      <c r="E5474" s="383" t="s">
        <v>414</v>
      </c>
    </row>
    <row r="5475" spans="1:5" s="11" customFormat="1" ht="48" customHeight="1">
      <c r="A5475" s="381">
        <v>101250</v>
      </c>
      <c r="B5475" s="382" t="s">
        <v>7271</v>
      </c>
      <c r="C5475" s="383" t="s">
        <v>235</v>
      </c>
      <c r="D5475" s="384">
        <v>15.38</v>
      </c>
      <c r="E5475" s="383" t="s">
        <v>414</v>
      </c>
    </row>
    <row r="5476" spans="1:5" s="11" customFormat="1" ht="48" customHeight="1">
      <c r="A5476" s="381">
        <v>101251</v>
      </c>
      <c r="B5476" s="382" t="s">
        <v>7272</v>
      </c>
      <c r="C5476" s="383" t="s">
        <v>235</v>
      </c>
      <c r="D5476" s="384">
        <v>17.690000000000001</v>
      </c>
      <c r="E5476" s="383" t="s">
        <v>414</v>
      </c>
    </row>
    <row r="5477" spans="1:5" s="11" customFormat="1" ht="48" customHeight="1">
      <c r="A5477" s="381">
        <v>101252</v>
      </c>
      <c r="B5477" s="382" t="s">
        <v>7273</v>
      </c>
      <c r="C5477" s="383" t="s">
        <v>235</v>
      </c>
      <c r="D5477" s="384">
        <v>19.23</v>
      </c>
      <c r="E5477" s="383" t="s">
        <v>414</v>
      </c>
    </row>
    <row r="5478" spans="1:5" s="11" customFormat="1" ht="48" customHeight="1">
      <c r="A5478" s="381">
        <v>101253</v>
      </c>
      <c r="B5478" s="382" t="s">
        <v>7274</v>
      </c>
      <c r="C5478" s="383" t="s">
        <v>235</v>
      </c>
      <c r="D5478" s="384">
        <v>24.24</v>
      </c>
      <c r="E5478" s="383" t="s">
        <v>414</v>
      </c>
    </row>
    <row r="5479" spans="1:5" s="11" customFormat="1" ht="48" customHeight="1">
      <c r="A5479" s="381">
        <v>101254</v>
      </c>
      <c r="B5479" s="382" t="s">
        <v>7275</v>
      </c>
      <c r="C5479" s="383" t="s">
        <v>235</v>
      </c>
      <c r="D5479" s="384">
        <v>12.7</v>
      </c>
      <c r="E5479" s="383" t="s">
        <v>414</v>
      </c>
    </row>
    <row r="5480" spans="1:5" s="11" customFormat="1" ht="48" customHeight="1">
      <c r="A5480" s="381">
        <v>101255</v>
      </c>
      <c r="B5480" s="382" t="s">
        <v>7276</v>
      </c>
      <c r="C5480" s="383" t="s">
        <v>235</v>
      </c>
      <c r="D5480" s="384">
        <v>11.43</v>
      </c>
      <c r="E5480" s="383" t="s">
        <v>414</v>
      </c>
    </row>
    <row r="5481" spans="1:5" s="11" customFormat="1" ht="48" customHeight="1">
      <c r="A5481" s="381">
        <v>101256</v>
      </c>
      <c r="B5481" s="382" t="s">
        <v>7277</v>
      </c>
      <c r="C5481" s="383" t="s">
        <v>235</v>
      </c>
      <c r="D5481" s="384">
        <v>19.78</v>
      </c>
      <c r="E5481" s="383" t="s">
        <v>414</v>
      </c>
    </row>
    <row r="5482" spans="1:5" s="11" customFormat="1" ht="48" customHeight="1">
      <c r="A5482" s="381">
        <v>101257</v>
      </c>
      <c r="B5482" s="382" t="s">
        <v>7278</v>
      </c>
      <c r="C5482" s="383" t="s">
        <v>235</v>
      </c>
      <c r="D5482" s="384">
        <v>21.03</v>
      </c>
      <c r="E5482" s="383" t="s">
        <v>414</v>
      </c>
    </row>
    <row r="5483" spans="1:5" s="11" customFormat="1" ht="48" customHeight="1">
      <c r="A5483" s="381">
        <v>101258</v>
      </c>
      <c r="B5483" s="382" t="s">
        <v>7279</v>
      </c>
      <c r="C5483" s="383" t="s">
        <v>235</v>
      </c>
      <c r="D5483" s="384">
        <v>24.39</v>
      </c>
      <c r="E5483" s="383" t="s">
        <v>414</v>
      </c>
    </row>
    <row r="5484" spans="1:5" s="11" customFormat="1" ht="48" customHeight="1">
      <c r="A5484" s="381">
        <v>101259</v>
      </c>
      <c r="B5484" s="382" t="s">
        <v>7280</v>
      </c>
      <c r="C5484" s="383" t="s">
        <v>235</v>
      </c>
      <c r="D5484" s="384">
        <v>27</v>
      </c>
      <c r="E5484" s="383" t="s">
        <v>414</v>
      </c>
    </row>
    <row r="5485" spans="1:5" s="11" customFormat="1" ht="48" customHeight="1">
      <c r="A5485" s="381">
        <v>101260</v>
      </c>
      <c r="B5485" s="382" t="s">
        <v>7281</v>
      </c>
      <c r="C5485" s="383" t="s">
        <v>235</v>
      </c>
      <c r="D5485" s="384">
        <v>33.799999999999997</v>
      </c>
      <c r="E5485" s="383" t="s">
        <v>414</v>
      </c>
    </row>
    <row r="5486" spans="1:5" s="11" customFormat="1" ht="48" customHeight="1">
      <c r="A5486" s="381">
        <v>101261</v>
      </c>
      <c r="B5486" s="382" t="s">
        <v>7282</v>
      </c>
      <c r="C5486" s="383" t="s">
        <v>235</v>
      </c>
      <c r="D5486" s="384">
        <v>18.809999999999999</v>
      </c>
      <c r="E5486" s="383" t="s">
        <v>414</v>
      </c>
    </row>
    <row r="5487" spans="1:5" s="11" customFormat="1" ht="48" customHeight="1">
      <c r="A5487" s="381">
        <v>101262</v>
      </c>
      <c r="B5487" s="382" t="s">
        <v>7283</v>
      </c>
      <c r="C5487" s="383" t="s">
        <v>235</v>
      </c>
      <c r="D5487" s="384">
        <v>20.03</v>
      </c>
      <c r="E5487" s="383" t="s">
        <v>414</v>
      </c>
    </row>
    <row r="5488" spans="1:5" s="11" customFormat="1" ht="48" customHeight="1">
      <c r="A5488" s="381">
        <v>101263</v>
      </c>
      <c r="B5488" s="382" t="s">
        <v>7284</v>
      </c>
      <c r="C5488" s="383" t="s">
        <v>235</v>
      </c>
      <c r="D5488" s="384">
        <v>23.23</v>
      </c>
      <c r="E5488" s="383" t="s">
        <v>414</v>
      </c>
    </row>
    <row r="5489" spans="1:5" s="11" customFormat="1" ht="48" customHeight="1">
      <c r="A5489" s="381">
        <v>101264</v>
      </c>
      <c r="B5489" s="382" t="s">
        <v>7285</v>
      </c>
      <c r="C5489" s="383" t="s">
        <v>235</v>
      </c>
      <c r="D5489" s="384">
        <v>25.7</v>
      </c>
      <c r="E5489" s="383" t="s">
        <v>414</v>
      </c>
    </row>
    <row r="5490" spans="1:5" s="11" customFormat="1" ht="48" customHeight="1">
      <c r="A5490" s="381">
        <v>101265</v>
      </c>
      <c r="B5490" s="382" t="s">
        <v>7286</v>
      </c>
      <c r="C5490" s="383" t="s">
        <v>235</v>
      </c>
      <c r="D5490" s="384">
        <v>32.159999999999997</v>
      </c>
      <c r="E5490" s="383" t="s">
        <v>414</v>
      </c>
    </row>
    <row r="5491" spans="1:5" s="11" customFormat="1" ht="48" customHeight="1">
      <c r="A5491" s="381">
        <v>101266</v>
      </c>
      <c r="B5491" s="382" t="s">
        <v>7287</v>
      </c>
      <c r="C5491" s="383" t="s">
        <v>235</v>
      </c>
      <c r="D5491" s="384">
        <v>11.39</v>
      </c>
      <c r="E5491" s="383" t="s">
        <v>414</v>
      </c>
    </row>
    <row r="5492" spans="1:5" s="11" customFormat="1" ht="48" customHeight="1">
      <c r="A5492" s="381">
        <v>101267</v>
      </c>
      <c r="B5492" s="382" t="s">
        <v>7288</v>
      </c>
      <c r="C5492" s="383" t="s">
        <v>235</v>
      </c>
      <c r="D5492" s="384">
        <v>10.9</v>
      </c>
      <c r="E5492" s="383" t="s">
        <v>414</v>
      </c>
    </row>
    <row r="5493" spans="1:5" s="11" customFormat="1" ht="48" customHeight="1">
      <c r="A5493" s="381">
        <v>101268</v>
      </c>
      <c r="B5493" s="382" t="s">
        <v>7289</v>
      </c>
      <c r="C5493" s="383" t="s">
        <v>235</v>
      </c>
      <c r="D5493" s="384">
        <v>18.190000000000001</v>
      </c>
      <c r="E5493" s="383" t="s">
        <v>414</v>
      </c>
    </row>
    <row r="5494" spans="1:5" s="11" customFormat="1" ht="48" customHeight="1">
      <c r="A5494" s="381">
        <v>101269</v>
      </c>
      <c r="B5494" s="382" t="s">
        <v>7290</v>
      </c>
      <c r="C5494" s="383" t="s">
        <v>235</v>
      </c>
      <c r="D5494" s="384">
        <v>20.12</v>
      </c>
      <c r="E5494" s="383" t="s">
        <v>414</v>
      </c>
    </row>
    <row r="5495" spans="1:5" s="11" customFormat="1" ht="48" customHeight="1">
      <c r="A5495" s="381">
        <v>101270</v>
      </c>
      <c r="B5495" s="382" t="s">
        <v>7291</v>
      </c>
      <c r="C5495" s="383" t="s">
        <v>235</v>
      </c>
      <c r="D5495" s="384">
        <v>23.37</v>
      </c>
      <c r="E5495" s="383" t="s">
        <v>414</v>
      </c>
    </row>
    <row r="5496" spans="1:5" s="11" customFormat="1" ht="48" customHeight="1">
      <c r="A5496" s="381">
        <v>101271</v>
      </c>
      <c r="B5496" s="382" t="s">
        <v>7292</v>
      </c>
      <c r="C5496" s="383" t="s">
        <v>235</v>
      </c>
      <c r="D5496" s="384">
        <v>25.88</v>
      </c>
      <c r="E5496" s="383" t="s">
        <v>414</v>
      </c>
    </row>
    <row r="5497" spans="1:5" s="11" customFormat="1" ht="48" customHeight="1">
      <c r="A5497" s="381">
        <v>101272</v>
      </c>
      <c r="B5497" s="382" t="s">
        <v>7293</v>
      </c>
      <c r="C5497" s="383" t="s">
        <v>235</v>
      </c>
      <c r="D5497" s="384">
        <v>32.43</v>
      </c>
      <c r="E5497" s="383" t="s">
        <v>414</v>
      </c>
    </row>
    <row r="5498" spans="1:5" s="11" customFormat="1" ht="48" customHeight="1">
      <c r="A5498" s="381">
        <v>101273</v>
      </c>
      <c r="B5498" s="382" t="s">
        <v>7294</v>
      </c>
      <c r="C5498" s="383" t="s">
        <v>235</v>
      </c>
      <c r="D5498" s="384">
        <v>17.440000000000001</v>
      </c>
      <c r="E5498" s="383" t="s">
        <v>414</v>
      </c>
    </row>
    <row r="5499" spans="1:5" s="11" customFormat="1" ht="48" customHeight="1">
      <c r="A5499" s="381">
        <v>101274</v>
      </c>
      <c r="B5499" s="382" t="s">
        <v>7295</v>
      </c>
      <c r="C5499" s="383" t="s">
        <v>235</v>
      </c>
      <c r="D5499" s="384">
        <v>19.22</v>
      </c>
      <c r="E5499" s="383" t="s">
        <v>414</v>
      </c>
    </row>
    <row r="5500" spans="1:5" s="11" customFormat="1" ht="48" customHeight="1">
      <c r="A5500" s="381">
        <v>101275</v>
      </c>
      <c r="B5500" s="382" t="s">
        <v>7296</v>
      </c>
      <c r="C5500" s="383" t="s">
        <v>235</v>
      </c>
      <c r="D5500" s="384">
        <v>22.35</v>
      </c>
      <c r="E5500" s="383" t="s">
        <v>414</v>
      </c>
    </row>
    <row r="5501" spans="1:5" s="11" customFormat="1" ht="48" customHeight="1">
      <c r="A5501" s="381">
        <v>101276</v>
      </c>
      <c r="B5501" s="382" t="s">
        <v>7297</v>
      </c>
      <c r="C5501" s="383" t="s">
        <v>235</v>
      </c>
      <c r="D5501" s="384">
        <v>24.7</v>
      </c>
      <c r="E5501" s="383" t="s">
        <v>414</v>
      </c>
    </row>
    <row r="5502" spans="1:5" s="11" customFormat="1" ht="48" customHeight="1">
      <c r="A5502" s="381">
        <v>101277</v>
      </c>
      <c r="B5502" s="382" t="s">
        <v>7298</v>
      </c>
      <c r="C5502" s="383" t="s">
        <v>235</v>
      </c>
      <c r="D5502" s="384">
        <v>31.52</v>
      </c>
      <c r="E5502" s="383" t="s">
        <v>414</v>
      </c>
    </row>
    <row r="5503" spans="1:5" s="11" customFormat="1" ht="24" customHeight="1">
      <c r="A5503" s="381">
        <v>102354</v>
      </c>
      <c r="B5503" s="382" t="s">
        <v>7299</v>
      </c>
      <c r="C5503" s="383" t="s">
        <v>235</v>
      </c>
      <c r="D5503" s="384">
        <v>139.87</v>
      </c>
      <c r="E5503" s="383" t="s">
        <v>414</v>
      </c>
    </row>
    <row r="5504" spans="1:5" s="11" customFormat="1" ht="36" customHeight="1">
      <c r="A5504" s="381">
        <v>102355</v>
      </c>
      <c r="B5504" s="382" t="s">
        <v>7300</v>
      </c>
      <c r="C5504" s="383" t="s">
        <v>235</v>
      </c>
      <c r="D5504" s="384">
        <v>156.9</v>
      </c>
      <c r="E5504" s="383" t="s">
        <v>414</v>
      </c>
    </row>
    <row r="5505" spans="1:5" s="11" customFormat="1" ht="24" customHeight="1">
      <c r="A5505" s="381">
        <v>102360</v>
      </c>
      <c r="B5505" s="382" t="s">
        <v>7301</v>
      </c>
      <c r="C5505" s="383" t="s">
        <v>235</v>
      </c>
      <c r="D5505" s="384">
        <v>21.34</v>
      </c>
      <c r="E5505" s="383" t="s">
        <v>414</v>
      </c>
    </row>
    <row r="5506" spans="1:5" s="11" customFormat="1" ht="24" customHeight="1">
      <c r="A5506" s="381">
        <v>102361</v>
      </c>
      <c r="B5506" s="382" t="s">
        <v>7302</v>
      </c>
      <c r="C5506" s="383" t="s">
        <v>235</v>
      </c>
      <c r="D5506" s="384">
        <v>29.5</v>
      </c>
      <c r="E5506" s="383" t="s">
        <v>414</v>
      </c>
    </row>
    <row r="5507" spans="1:5" s="11" customFormat="1" ht="48" customHeight="1">
      <c r="A5507" s="381">
        <v>90082</v>
      </c>
      <c r="B5507" s="382" t="s">
        <v>7303</v>
      </c>
      <c r="C5507" s="383" t="s">
        <v>235</v>
      </c>
      <c r="D5507" s="384">
        <v>10.52</v>
      </c>
      <c r="E5507" s="383" t="s">
        <v>414</v>
      </c>
    </row>
    <row r="5508" spans="1:5" s="11" customFormat="1" ht="48" customHeight="1">
      <c r="A5508" s="381">
        <v>90084</v>
      </c>
      <c r="B5508" s="382" t="s">
        <v>7304</v>
      </c>
      <c r="C5508" s="383" t="s">
        <v>235</v>
      </c>
      <c r="D5508" s="384">
        <v>10.18</v>
      </c>
      <c r="E5508" s="383" t="s">
        <v>414</v>
      </c>
    </row>
    <row r="5509" spans="1:5" s="11" customFormat="1" ht="48" customHeight="1">
      <c r="A5509" s="381">
        <v>90086</v>
      </c>
      <c r="B5509" s="382" t="s">
        <v>7305</v>
      </c>
      <c r="C5509" s="383" t="s">
        <v>235</v>
      </c>
      <c r="D5509" s="384">
        <v>9.6199999999999992</v>
      </c>
      <c r="E5509" s="383" t="s">
        <v>414</v>
      </c>
    </row>
    <row r="5510" spans="1:5" s="11" customFormat="1" ht="48" customHeight="1">
      <c r="A5510" s="381">
        <v>90087</v>
      </c>
      <c r="B5510" s="382" t="s">
        <v>7306</v>
      </c>
      <c r="C5510" s="383" t="s">
        <v>235</v>
      </c>
      <c r="D5510" s="384">
        <v>8.99</v>
      </c>
      <c r="E5510" s="383" t="s">
        <v>414</v>
      </c>
    </row>
    <row r="5511" spans="1:5" s="11" customFormat="1" ht="48" customHeight="1">
      <c r="A5511" s="381">
        <v>90090</v>
      </c>
      <c r="B5511" s="382" t="s">
        <v>7307</v>
      </c>
      <c r="C5511" s="383" t="s">
        <v>235</v>
      </c>
      <c r="D5511" s="384">
        <v>8.81</v>
      </c>
      <c r="E5511" s="383" t="s">
        <v>414</v>
      </c>
    </row>
    <row r="5512" spans="1:5" s="11" customFormat="1" ht="48" customHeight="1">
      <c r="A5512" s="381">
        <v>90091</v>
      </c>
      <c r="B5512" s="382" t="s">
        <v>7308</v>
      </c>
      <c r="C5512" s="383" t="s">
        <v>235</v>
      </c>
      <c r="D5512" s="384">
        <v>5.66</v>
      </c>
      <c r="E5512" s="383" t="s">
        <v>414</v>
      </c>
    </row>
    <row r="5513" spans="1:5" s="11" customFormat="1" ht="48" customHeight="1">
      <c r="A5513" s="381">
        <v>90092</v>
      </c>
      <c r="B5513" s="382" t="s">
        <v>7309</v>
      </c>
      <c r="C5513" s="383" t="s">
        <v>235</v>
      </c>
      <c r="D5513" s="384">
        <v>5.6</v>
      </c>
      <c r="E5513" s="383" t="s">
        <v>414</v>
      </c>
    </row>
    <row r="5514" spans="1:5" s="11" customFormat="1" ht="48" customHeight="1">
      <c r="A5514" s="381">
        <v>90094</v>
      </c>
      <c r="B5514" s="382" t="s">
        <v>7310</v>
      </c>
      <c r="C5514" s="383" t="s">
        <v>235</v>
      </c>
      <c r="D5514" s="384">
        <v>5.32</v>
      </c>
      <c r="E5514" s="383" t="s">
        <v>414</v>
      </c>
    </row>
    <row r="5515" spans="1:5" s="11" customFormat="1" ht="48" customHeight="1">
      <c r="A5515" s="381">
        <v>90095</v>
      </c>
      <c r="B5515" s="382" t="s">
        <v>7311</v>
      </c>
      <c r="C5515" s="383" t="s">
        <v>235</v>
      </c>
      <c r="D5515" s="384">
        <v>4.95</v>
      </c>
      <c r="E5515" s="383" t="s">
        <v>414</v>
      </c>
    </row>
    <row r="5516" spans="1:5" s="11" customFormat="1" ht="48" customHeight="1">
      <c r="A5516" s="381">
        <v>90098</v>
      </c>
      <c r="B5516" s="382" t="s">
        <v>7312</v>
      </c>
      <c r="C5516" s="383" t="s">
        <v>235</v>
      </c>
      <c r="D5516" s="384">
        <v>4.8600000000000003</v>
      </c>
      <c r="E5516" s="383" t="s">
        <v>414</v>
      </c>
    </row>
    <row r="5517" spans="1:5" s="11" customFormat="1" ht="48" customHeight="1">
      <c r="A5517" s="381">
        <v>90099</v>
      </c>
      <c r="B5517" s="382" t="s">
        <v>7313</v>
      </c>
      <c r="C5517" s="383" t="s">
        <v>235</v>
      </c>
      <c r="D5517" s="384">
        <v>13.68</v>
      </c>
      <c r="E5517" s="383" t="s">
        <v>414</v>
      </c>
    </row>
    <row r="5518" spans="1:5" s="11" customFormat="1" ht="48" customHeight="1">
      <c r="A5518" s="381">
        <v>90100</v>
      </c>
      <c r="B5518" s="382" t="s">
        <v>7314</v>
      </c>
      <c r="C5518" s="383" t="s">
        <v>235</v>
      </c>
      <c r="D5518" s="384">
        <v>11.61</v>
      </c>
      <c r="E5518" s="383" t="s">
        <v>414</v>
      </c>
    </row>
    <row r="5519" spans="1:5" s="11" customFormat="1" ht="48" customHeight="1">
      <c r="A5519" s="381">
        <v>90101</v>
      </c>
      <c r="B5519" s="382" t="s">
        <v>7315</v>
      </c>
      <c r="C5519" s="383" t="s">
        <v>235</v>
      </c>
      <c r="D5519" s="384">
        <v>11.47</v>
      </c>
      <c r="E5519" s="383" t="s">
        <v>414</v>
      </c>
    </row>
    <row r="5520" spans="1:5" s="11" customFormat="1" ht="48" customHeight="1">
      <c r="A5520" s="381">
        <v>90102</v>
      </c>
      <c r="B5520" s="382" t="s">
        <v>7316</v>
      </c>
      <c r="C5520" s="383" t="s">
        <v>235</v>
      </c>
      <c r="D5520" s="384">
        <v>10.44</v>
      </c>
      <c r="E5520" s="383" t="s">
        <v>414</v>
      </c>
    </row>
    <row r="5521" spans="1:5" s="11" customFormat="1" ht="48" customHeight="1">
      <c r="A5521" s="381">
        <v>90105</v>
      </c>
      <c r="B5521" s="382" t="s">
        <v>7317</v>
      </c>
      <c r="C5521" s="383" t="s">
        <v>235</v>
      </c>
      <c r="D5521" s="384">
        <v>7.54</v>
      </c>
      <c r="E5521" s="383" t="s">
        <v>414</v>
      </c>
    </row>
    <row r="5522" spans="1:5" s="11" customFormat="1" ht="48" customHeight="1">
      <c r="A5522" s="381">
        <v>90106</v>
      </c>
      <c r="B5522" s="382" t="s">
        <v>7318</v>
      </c>
      <c r="C5522" s="383" t="s">
        <v>235</v>
      </c>
      <c r="D5522" s="384">
        <v>6.42</v>
      </c>
      <c r="E5522" s="383" t="s">
        <v>414</v>
      </c>
    </row>
    <row r="5523" spans="1:5" s="11" customFormat="1" ht="48" customHeight="1">
      <c r="A5523" s="381">
        <v>90107</v>
      </c>
      <c r="B5523" s="382" t="s">
        <v>7319</v>
      </c>
      <c r="C5523" s="383" t="s">
        <v>235</v>
      </c>
      <c r="D5523" s="384">
        <v>6.32</v>
      </c>
      <c r="E5523" s="383" t="s">
        <v>414</v>
      </c>
    </row>
    <row r="5524" spans="1:5" s="11" customFormat="1" ht="48" customHeight="1">
      <c r="A5524" s="381">
        <v>90108</v>
      </c>
      <c r="B5524" s="382" t="s">
        <v>7320</v>
      </c>
      <c r="C5524" s="383" t="s">
        <v>235</v>
      </c>
      <c r="D5524" s="384">
        <v>5.76</v>
      </c>
      <c r="E5524" s="383" t="s">
        <v>414</v>
      </c>
    </row>
    <row r="5525" spans="1:5" s="11" customFormat="1" ht="24" customHeight="1">
      <c r="A5525" s="381">
        <v>93358</v>
      </c>
      <c r="B5525" s="382" t="s">
        <v>7321</v>
      </c>
      <c r="C5525" s="383" t="s">
        <v>235</v>
      </c>
      <c r="D5525" s="384">
        <v>57.24</v>
      </c>
      <c r="E5525" s="383" t="s">
        <v>414</v>
      </c>
    </row>
    <row r="5526" spans="1:5" s="11" customFormat="1" ht="48" customHeight="1">
      <c r="A5526" s="381">
        <v>102276</v>
      </c>
      <c r="B5526" s="382" t="s">
        <v>7322</v>
      </c>
      <c r="C5526" s="383" t="s">
        <v>235</v>
      </c>
      <c r="D5526" s="384">
        <v>11.82</v>
      </c>
      <c r="E5526" s="383" t="s">
        <v>414</v>
      </c>
    </row>
    <row r="5527" spans="1:5" s="11" customFormat="1" ht="48" customHeight="1">
      <c r="A5527" s="381">
        <v>102277</v>
      </c>
      <c r="B5527" s="382" t="s">
        <v>7323</v>
      </c>
      <c r="C5527" s="383" t="s">
        <v>235</v>
      </c>
      <c r="D5527" s="384">
        <v>9.34</v>
      </c>
      <c r="E5527" s="383" t="s">
        <v>414</v>
      </c>
    </row>
    <row r="5528" spans="1:5" s="11" customFormat="1" ht="48" customHeight="1">
      <c r="A5528" s="381">
        <v>102278</v>
      </c>
      <c r="B5528" s="382" t="s">
        <v>7324</v>
      </c>
      <c r="C5528" s="383" t="s">
        <v>235</v>
      </c>
      <c r="D5528" s="384">
        <v>9.3699999999999992</v>
      </c>
      <c r="E5528" s="383" t="s">
        <v>414</v>
      </c>
    </row>
    <row r="5529" spans="1:5" s="11" customFormat="1" ht="48" customHeight="1">
      <c r="A5529" s="381">
        <v>102279</v>
      </c>
      <c r="B5529" s="382" t="s">
        <v>7325</v>
      </c>
      <c r="C5529" s="383" t="s">
        <v>235</v>
      </c>
      <c r="D5529" s="384">
        <v>6.52</v>
      </c>
      <c r="E5529" s="383" t="s">
        <v>414</v>
      </c>
    </row>
    <row r="5530" spans="1:5" s="11" customFormat="1" ht="48" customHeight="1">
      <c r="A5530" s="381">
        <v>102280</v>
      </c>
      <c r="B5530" s="382" t="s">
        <v>7326</v>
      </c>
      <c r="C5530" s="383" t="s">
        <v>235</v>
      </c>
      <c r="D5530" s="384">
        <v>5.15</v>
      </c>
      <c r="E5530" s="383" t="s">
        <v>414</v>
      </c>
    </row>
    <row r="5531" spans="1:5" s="11" customFormat="1" ht="48" customHeight="1">
      <c r="A5531" s="381">
        <v>102281</v>
      </c>
      <c r="B5531" s="382" t="s">
        <v>7327</v>
      </c>
      <c r="C5531" s="383" t="s">
        <v>235</v>
      </c>
      <c r="D5531" s="384">
        <v>5.18</v>
      </c>
      <c r="E5531" s="383" t="s">
        <v>414</v>
      </c>
    </row>
    <row r="5532" spans="1:5" s="11" customFormat="1" ht="48" customHeight="1">
      <c r="A5532" s="381">
        <v>102282</v>
      </c>
      <c r="B5532" s="382" t="s">
        <v>7328</v>
      </c>
      <c r="C5532" s="383" t="s">
        <v>235</v>
      </c>
      <c r="D5532" s="384">
        <v>13.13</v>
      </c>
      <c r="E5532" s="383" t="s">
        <v>414</v>
      </c>
    </row>
    <row r="5533" spans="1:5" s="11" customFormat="1" ht="36" customHeight="1">
      <c r="A5533" s="381">
        <v>102283</v>
      </c>
      <c r="B5533" s="382" t="s">
        <v>7329</v>
      </c>
      <c r="C5533" s="383" t="s">
        <v>235</v>
      </c>
      <c r="D5533" s="384">
        <v>11.66</v>
      </c>
      <c r="E5533" s="383" t="s">
        <v>414</v>
      </c>
    </row>
    <row r="5534" spans="1:5" s="11" customFormat="1" ht="48" customHeight="1">
      <c r="A5534" s="381">
        <v>102284</v>
      </c>
      <c r="B5534" s="382" t="s">
        <v>7330</v>
      </c>
      <c r="C5534" s="383" t="s">
        <v>235</v>
      </c>
      <c r="D5534" s="384">
        <v>11.3</v>
      </c>
      <c r="E5534" s="383" t="s">
        <v>414</v>
      </c>
    </row>
    <row r="5535" spans="1:5" s="11" customFormat="1" ht="48" customHeight="1">
      <c r="A5535" s="381">
        <v>102285</v>
      </c>
      <c r="B5535" s="382" t="s">
        <v>7331</v>
      </c>
      <c r="C5535" s="383" t="s">
        <v>235</v>
      </c>
      <c r="D5535" s="384">
        <v>10.68</v>
      </c>
      <c r="E5535" s="383" t="s">
        <v>414</v>
      </c>
    </row>
    <row r="5536" spans="1:5" s="11" customFormat="1" ht="48" customHeight="1">
      <c r="A5536" s="381">
        <v>102286</v>
      </c>
      <c r="B5536" s="382" t="s">
        <v>7332</v>
      </c>
      <c r="C5536" s="383" t="s">
        <v>235</v>
      </c>
      <c r="D5536" s="384">
        <v>10.39</v>
      </c>
      <c r="E5536" s="383" t="s">
        <v>414</v>
      </c>
    </row>
    <row r="5537" spans="1:5" s="11" customFormat="1" ht="48" customHeight="1">
      <c r="A5537" s="381">
        <v>102287</v>
      </c>
      <c r="B5537" s="382" t="s">
        <v>7333</v>
      </c>
      <c r="C5537" s="383" t="s">
        <v>235</v>
      </c>
      <c r="D5537" s="384">
        <v>10.44</v>
      </c>
      <c r="E5537" s="383" t="s">
        <v>414</v>
      </c>
    </row>
    <row r="5538" spans="1:5" s="11" customFormat="1" ht="36" customHeight="1">
      <c r="A5538" s="381">
        <v>102288</v>
      </c>
      <c r="B5538" s="382" t="s">
        <v>7334</v>
      </c>
      <c r="C5538" s="383" t="s">
        <v>235</v>
      </c>
      <c r="D5538" s="384">
        <v>10.01</v>
      </c>
      <c r="E5538" s="383" t="s">
        <v>414</v>
      </c>
    </row>
    <row r="5539" spans="1:5" s="11" customFormat="1" ht="48" customHeight="1">
      <c r="A5539" s="381">
        <v>102289</v>
      </c>
      <c r="B5539" s="382" t="s">
        <v>7335</v>
      </c>
      <c r="C5539" s="383" t="s">
        <v>235</v>
      </c>
      <c r="D5539" s="384">
        <v>9.7899999999999991</v>
      </c>
      <c r="E5539" s="383" t="s">
        <v>414</v>
      </c>
    </row>
    <row r="5540" spans="1:5" s="11" customFormat="1" ht="36" customHeight="1">
      <c r="A5540" s="381">
        <v>102290</v>
      </c>
      <c r="B5540" s="382" t="s">
        <v>7336</v>
      </c>
      <c r="C5540" s="383" t="s">
        <v>235</v>
      </c>
      <c r="D5540" s="384">
        <v>7.24</v>
      </c>
      <c r="E5540" s="383" t="s">
        <v>414</v>
      </c>
    </row>
    <row r="5541" spans="1:5" s="11" customFormat="1" ht="36" customHeight="1">
      <c r="A5541" s="381">
        <v>102291</v>
      </c>
      <c r="B5541" s="382" t="s">
        <v>7337</v>
      </c>
      <c r="C5541" s="383" t="s">
        <v>235</v>
      </c>
      <c r="D5541" s="384">
        <v>6.43</v>
      </c>
      <c r="E5541" s="383" t="s">
        <v>414</v>
      </c>
    </row>
    <row r="5542" spans="1:5" s="11" customFormat="1" ht="48" customHeight="1">
      <c r="A5542" s="381">
        <v>102292</v>
      </c>
      <c r="B5542" s="382" t="s">
        <v>7338</v>
      </c>
      <c r="C5542" s="383" t="s">
        <v>235</v>
      </c>
      <c r="D5542" s="384">
        <v>6.23</v>
      </c>
      <c r="E5542" s="383" t="s">
        <v>414</v>
      </c>
    </row>
    <row r="5543" spans="1:5" s="11" customFormat="1" ht="48" customHeight="1">
      <c r="A5543" s="381">
        <v>102293</v>
      </c>
      <c r="B5543" s="382" t="s">
        <v>7339</v>
      </c>
      <c r="C5543" s="383" t="s">
        <v>235</v>
      </c>
      <c r="D5543" s="384">
        <v>5.9</v>
      </c>
      <c r="E5543" s="383" t="s">
        <v>414</v>
      </c>
    </row>
    <row r="5544" spans="1:5" s="11" customFormat="1" ht="48" customHeight="1">
      <c r="A5544" s="381">
        <v>102294</v>
      </c>
      <c r="B5544" s="382" t="s">
        <v>7340</v>
      </c>
      <c r="C5544" s="383" t="s">
        <v>235</v>
      </c>
      <c r="D5544" s="384">
        <v>5.74</v>
      </c>
      <c r="E5544" s="383" t="s">
        <v>414</v>
      </c>
    </row>
    <row r="5545" spans="1:5" s="11" customFormat="1" ht="48" customHeight="1">
      <c r="A5545" s="381">
        <v>102295</v>
      </c>
      <c r="B5545" s="382" t="s">
        <v>7341</v>
      </c>
      <c r="C5545" s="383" t="s">
        <v>235</v>
      </c>
      <c r="D5545" s="384">
        <v>5.75</v>
      </c>
      <c r="E5545" s="383" t="s">
        <v>414</v>
      </c>
    </row>
    <row r="5546" spans="1:5" s="11" customFormat="1" ht="48" customHeight="1">
      <c r="A5546" s="381">
        <v>102296</v>
      </c>
      <c r="B5546" s="382" t="s">
        <v>7342</v>
      </c>
      <c r="C5546" s="383" t="s">
        <v>235</v>
      </c>
      <c r="D5546" s="384">
        <v>5.52</v>
      </c>
      <c r="E5546" s="383" t="s">
        <v>414</v>
      </c>
    </row>
    <row r="5547" spans="1:5" s="11" customFormat="1" ht="48" customHeight="1">
      <c r="A5547" s="381">
        <v>102297</v>
      </c>
      <c r="B5547" s="382" t="s">
        <v>7343</v>
      </c>
      <c r="C5547" s="383" t="s">
        <v>235</v>
      </c>
      <c r="D5547" s="384">
        <v>5.4</v>
      </c>
      <c r="E5547" s="383" t="s">
        <v>414</v>
      </c>
    </row>
    <row r="5548" spans="1:5" s="11" customFormat="1" ht="36" customHeight="1">
      <c r="A5548" s="381">
        <v>102298</v>
      </c>
      <c r="B5548" s="382" t="s">
        <v>7344</v>
      </c>
      <c r="C5548" s="383" t="s">
        <v>235</v>
      </c>
      <c r="D5548" s="384">
        <v>15.2</v>
      </c>
      <c r="E5548" s="383" t="s">
        <v>414</v>
      </c>
    </row>
    <row r="5549" spans="1:5" s="11" customFormat="1" ht="36" customHeight="1">
      <c r="A5549" s="381">
        <v>102299</v>
      </c>
      <c r="B5549" s="382" t="s">
        <v>7345</v>
      </c>
      <c r="C5549" s="383" t="s">
        <v>235</v>
      </c>
      <c r="D5549" s="384">
        <v>12.91</v>
      </c>
      <c r="E5549" s="383" t="s">
        <v>414</v>
      </c>
    </row>
    <row r="5550" spans="1:5" s="11" customFormat="1" ht="48" customHeight="1">
      <c r="A5550" s="381">
        <v>102300</v>
      </c>
      <c r="B5550" s="382" t="s">
        <v>7346</v>
      </c>
      <c r="C5550" s="383" t="s">
        <v>235</v>
      </c>
      <c r="D5550" s="384">
        <v>12.75</v>
      </c>
      <c r="E5550" s="383" t="s">
        <v>414</v>
      </c>
    </row>
    <row r="5551" spans="1:5" s="11" customFormat="1" ht="48" customHeight="1">
      <c r="A5551" s="381">
        <v>102301</v>
      </c>
      <c r="B5551" s="382" t="s">
        <v>7347</v>
      </c>
      <c r="C5551" s="383" t="s">
        <v>235</v>
      </c>
      <c r="D5551" s="384">
        <v>11.59</v>
      </c>
      <c r="E5551" s="383" t="s">
        <v>414</v>
      </c>
    </row>
    <row r="5552" spans="1:5" s="11" customFormat="1" ht="36" customHeight="1">
      <c r="A5552" s="381">
        <v>102302</v>
      </c>
      <c r="B5552" s="382" t="s">
        <v>7348</v>
      </c>
      <c r="C5552" s="383" t="s">
        <v>235</v>
      </c>
      <c r="D5552" s="384">
        <v>8.3800000000000008</v>
      </c>
      <c r="E5552" s="383" t="s">
        <v>414</v>
      </c>
    </row>
    <row r="5553" spans="1:5" s="11" customFormat="1" ht="36" customHeight="1">
      <c r="A5553" s="381">
        <v>102303</v>
      </c>
      <c r="B5553" s="382" t="s">
        <v>7349</v>
      </c>
      <c r="C5553" s="383" t="s">
        <v>235</v>
      </c>
      <c r="D5553" s="384">
        <v>7.11</v>
      </c>
      <c r="E5553" s="383" t="s">
        <v>414</v>
      </c>
    </row>
    <row r="5554" spans="1:5" s="11" customFormat="1" ht="48" customHeight="1">
      <c r="A5554" s="381">
        <v>102304</v>
      </c>
      <c r="B5554" s="382" t="s">
        <v>7350</v>
      </c>
      <c r="C5554" s="383" t="s">
        <v>235</v>
      </c>
      <c r="D5554" s="384">
        <v>7.02</v>
      </c>
      <c r="E5554" s="383" t="s">
        <v>414</v>
      </c>
    </row>
    <row r="5555" spans="1:5" s="11" customFormat="1" ht="48" customHeight="1">
      <c r="A5555" s="381">
        <v>102305</v>
      </c>
      <c r="B5555" s="382" t="s">
        <v>7351</v>
      </c>
      <c r="C5555" s="383" t="s">
        <v>235</v>
      </c>
      <c r="D5555" s="384">
        <v>6.4</v>
      </c>
      <c r="E5555" s="383" t="s">
        <v>414</v>
      </c>
    </row>
    <row r="5556" spans="1:5" s="11" customFormat="1" ht="48" customHeight="1">
      <c r="A5556" s="381">
        <v>102306</v>
      </c>
      <c r="B5556" s="382" t="s">
        <v>7352</v>
      </c>
      <c r="C5556" s="383" t="s">
        <v>235</v>
      </c>
      <c r="D5556" s="384">
        <v>14.79</v>
      </c>
      <c r="E5556" s="383" t="s">
        <v>414</v>
      </c>
    </row>
    <row r="5557" spans="1:5" s="11" customFormat="1" ht="48" customHeight="1">
      <c r="A5557" s="381">
        <v>102307</v>
      </c>
      <c r="B5557" s="382" t="s">
        <v>7353</v>
      </c>
      <c r="C5557" s="383" t="s">
        <v>235</v>
      </c>
      <c r="D5557" s="384">
        <v>13.13</v>
      </c>
      <c r="E5557" s="383" t="s">
        <v>414</v>
      </c>
    </row>
    <row r="5558" spans="1:5" s="11" customFormat="1" ht="48" customHeight="1">
      <c r="A5558" s="381">
        <v>102308</v>
      </c>
      <c r="B5558" s="382" t="s">
        <v>7354</v>
      </c>
      <c r="C5558" s="383" t="s">
        <v>235</v>
      </c>
      <c r="D5558" s="384">
        <v>12.72</v>
      </c>
      <c r="E5558" s="383" t="s">
        <v>414</v>
      </c>
    </row>
    <row r="5559" spans="1:5" s="11" customFormat="1" ht="48" customHeight="1">
      <c r="A5559" s="381">
        <v>102309</v>
      </c>
      <c r="B5559" s="382" t="s">
        <v>7355</v>
      </c>
      <c r="C5559" s="383" t="s">
        <v>235</v>
      </c>
      <c r="D5559" s="384">
        <v>12.05</v>
      </c>
      <c r="E5559" s="383" t="s">
        <v>414</v>
      </c>
    </row>
    <row r="5560" spans="1:5" s="11" customFormat="1" ht="48" customHeight="1">
      <c r="A5560" s="381">
        <v>102310</v>
      </c>
      <c r="B5560" s="382" t="s">
        <v>7356</v>
      </c>
      <c r="C5560" s="383" t="s">
        <v>235</v>
      </c>
      <c r="D5560" s="384">
        <v>11.69</v>
      </c>
      <c r="E5560" s="383" t="s">
        <v>414</v>
      </c>
    </row>
    <row r="5561" spans="1:5" s="11" customFormat="1" ht="48" customHeight="1">
      <c r="A5561" s="381">
        <v>102311</v>
      </c>
      <c r="B5561" s="382" t="s">
        <v>7357</v>
      </c>
      <c r="C5561" s="383" t="s">
        <v>235</v>
      </c>
      <c r="D5561" s="384">
        <v>11.71</v>
      </c>
      <c r="E5561" s="383" t="s">
        <v>414</v>
      </c>
    </row>
    <row r="5562" spans="1:5" s="11" customFormat="1" ht="48" customHeight="1">
      <c r="A5562" s="381">
        <v>102312</v>
      </c>
      <c r="B5562" s="382" t="s">
        <v>7358</v>
      </c>
      <c r="C5562" s="383" t="s">
        <v>235</v>
      </c>
      <c r="D5562" s="384">
        <v>11.26</v>
      </c>
      <c r="E5562" s="383" t="s">
        <v>414</v>
      </c>
    </row>
    <row r="5563" spans="1:5" s="11" customFormat="1" ht="48" customHeight="1">
      <c r="A5563" s="381">
        <v>102313</v>
      </c>
      <c r="B5563" s="382" t="s">
        <v>7359</v>
      </c>
      <c r="C5563" s="383" t="s">
        <v>235</v>
      </c>
      <c r="D5563" s="384">
        <v>11</v>
      </c>
      <c r="E5563" s="383" t="s">
        <v>414</v>
      </c>
    </row>
    <row r="5564" spans="1:5" s="11" customFormat="1" ht="48" customHeight="1">
      <c r="A5564" s="381">
        <v>102314</v>
      </c>
      <c r="B5564" s="382" t="s">
        <v>7360</v>
      </c>
      <c r="C5564" s="383" t="s">
        <v>235</v>
      </c>
      <c r="D5564" s="384">
        <v>8.16</v>
      </c>
      <c r="E5564" s="383" t="s">
        <v>414</v>
      </c>
    </row>
    <row r="5565" spans="1:5" s="11" customFormat="1" ht="48" customHeight="1">
      <c r="A5565" s="381">
        <v>102315</v>
      </c>
      <c r="B5565" s="382" t="s">
        <v>7361</v>
      </c>
      <c r="C5565" s="383" t="s">
        <v>235</v>
      </c>
      <c r="D5565" s="384">
        <v>7.23</v>
      </c>
      <c r="E5565" s="383" t="s">
        <v>414</v>
      </c>
    </row>
    <row r="5566" spans="1:5" s="11" customFormat="1" ht="48" customHeight="1">
      <c r="A5566" s="381">
        <v>102316</v>
      </c>
      <c r="B5566" s="382" t="s">
        <v>7362</v>
      </c>
      <c r="C5566" s="383" t="s">
        <v>235</v>
      </c>
      <c r="D5566" s="384">
        <v>7.01</v>
      </c>
      <c r="E5566" s="383" t="s">
        <v>414</v>
      </c>
    </row>
    <row r="5567" spans="1:5" s="11" customFormat="1" ht="48" customHeight="1">
      <c r="A5567" s="381">
        <v>102317</v>
      </c>
      <c r="B5567" s="382" t="s">
        <v>7363</v>
      </c>
      <c r="C5567" s="383" t="s">
        <v>235</v>
      </c>
      <c r="D5567" s="384">
        <v>6.62</v>
      </c>
      <c r="E5567" s="383" t="s">
        <v>414</v>
      </c>
    </row>
    <row r="5568" spans="1:5" s="11" customFormat="1" ht="48" customHeight="1">
      <c r="A5568" s="381">
        <v>102318</v>
      </c>
      <c r="B5568" s="382" t="s">
        <v>7364</v>
      </c>
      <c r="C5568" s="383" t="s">
        <v>235</v>
      </c>
      <c r="D5568" s="384">
        <v>6.45</v>
      </c>
      <c r="E5568" s="383" t="s">
        <v>414</v>
      </c>
    </row>
    <row r="5569" spans="1:5" s="11" customFormat="1" ht="48" customHeight="1">
      <c r="A5569" s="381">
        <v>102319</v>
      </c>
      <c r="B5569" s="382" t="s">
        <v>7365</v>
      </c>
      <c r="C5569" s="383" t="s">
        <v>235</v>
      </c>
      <c r="D5569" s="384">
        <v>6.46</v>
      </c>
      <c r="E5569" s="383" t="s">
        <v>414</v>
      </c>
    </row>
    <row r="5570" spans="1:5" s="11" customFormat="1" ht="48" customHeight="1">
      <c r="A5570" s="381">
        <v>102320</v>
      </c>
      <c r="B5570" s="382" t="s">
        <v>7366</v>
      </c>
      <c r="C5570" s="383" t="s">
        <v>235</v>
      </c>
      <c r="D5570" s="384">
        <v>6.2</v>
      </c>
      <c r="E5570" s="383" t="s">
        <v>414</v>
      </c>
    </row>
    <row r="5571" spans="1:5" s="11" customFormat="1" ht="48" customHeight="1">
      <c r="A5571" s="381">
        <v>102321</v>
      </c>
      <c r="B5571" s="382" t="s">
        <v>7367</v>
      </c>
      <c r="C5571" s="383" t="s">
        <v>235</v>
      </c>
      <c r="D5571" s="384">
        <v>6.08</v>
      </c>
      <c r="E5571" s="383" t="s">
        <v>414</v>
      </c>
    </row>
    <row r="5572" spans="1:5" s="11" customFormat="1" ht="48" customHeight="1">
      <c r="A5572" s="381">
        <v>102322</v>
      </c>
      <c r="B5572" s="382" t="s">
        <v>7368</v>
      </c>
      <c r="C5572" s="383" t="s">
        <v>235</v>
      </c>
      <c r="D5572" s="384">
        <v>17.100000000000001</v>
      </c>
      <c r="E5572" s="383" t="s">
        <v>414</v>
      </c>
    </row>
    <row r="5573" spans="1:5" s="11" customFormat="1" ht="48" customHeight="1">
      <c r="A5573" s="381">
        <v>102323</v>
      </c>
      <c r="B5573" s="382" t="s">
        <v>7369</v>
      </c>
      <c r="C5573" s="383" t="s">
        <v>235</v>
      </c>
      <c r="D5573" s="384">
        <v>14.52</v>
      </c>
      <c r="E5573" s="383" t="s">
        <v>414</v>
      </c>
    </row>
    <row r="5574" spans="1:5" s="11" customFormat="1" ht="48" customHeight="1">
      <c r="A5574" s="381">
        <v>102324</v>
      </c>
      <c r="B5574" s="382" t="s">
        <v>7370</v>
      </c>
      <c r="C5574" s="383" t="s">
        <v>235</v>
      </c>
      <c r="D5574" s="384">
        <v>14.33</v>
      </c>
      <c r="E5574" s="383" t="s">
        <v>414</v>
      </c>
    </row>
    <row r="5575" spans="1:5" s="11" customFormat="1" ht="48" customHeight="1">
      <c r="A5575" s="381">
        <v>102325</v>
      </c>
      <c r="B5575" s="382" t="s">
        <v>7371</v>
      </c>
      <c r="C5575" s="383" t="s">
        <v>235</v>
      </c>
      <c r="D5575" s="384">
        <v>13.05</v>
      </c>
      <c r="E5575" s="383" t="s">
        <v>414</v>
      </c>
    </row>
    <row r="5576" spans="1:5" s="11" customFormat="1" ht="48" customHeight="1">
      <c r="A5576" s="381">
        <v>102326</v>
      </c>
      <c r="B5576" s="382" t="s">
        <v>7372</v>
      </c>
      <c r="C5576" s="383" t="s">
        <v>235</v>
      </c>
      <c r="D5576" s="384">
        <v>9.44</v>
      </c>
      <c r="E5576" s="383" t="s">
        <v>414</v>
      </c>
    </row>
    <row r="5577" spans="1:5" s="11" customFormat="1" ht="48" customHeight="1">
      <c r="A5577" s="381">
        <v>102327</v>
      </c>
      <c r="B5577" s="382" t="s">
        <v>7373</v>
      </c>
      <c r="C5577" s="383" t="s">
        <v>235</v>
      </c>
      <c r="D5577" s="384">
        <v>8.02</v>
      </c>
      <c r="E5577" s="383" t="s">
        <v>414</v>
      </c>
    </row>
    <row r="5578" spans="1:5" s="11" customFormat="1" ht="48" customHeight="1">
      <c r="A5578" s="381">
        <v>102328</v>
      </c>
      <c r="B5578" s="382" t="s">
        <v>7374</v>
      </c>
      <c r="C5578" s="383" t="s">
        <v>235</v>
      </c>
      <c r="D5578" s="384">
        <v>7.9</v>
      </c>
      <c r="E5578" s="383" t="s">
        <v>414</v>
      </c>
    </row>
    <row r="5579" spans="1:5" s="11" customFormat="1" ht="48" customHeight="1">
      <c r="A5579" s="381">
        <v>102329</v>
      </c>
      <c r="B5579" s="382" t="s">
        <v>7375</v>
      </c>
      <c r="C5579" s="383" t="s">
        <v>235</v>
      </c>
      <c r="D5579" s="384">
        <v>7.2</v>
      </c>
      <c r="E5579" s="383" t="s">
        <v>414</v>
      </c>
    </row>
    <row r="5580" spans="1:5" s="11" customFormat="1" ht="36" customHeight="1">
      <c r="A5580" s="381">
        <v>94304</v>
      </c>
      <c r="B5580" s="382" t="s">
        <v>7376</v>
      </c>
      <c r="C5580" s="383" t="s">
        <v>235</v>
      </c>
      <c r="D5580" s="384">
        <v>84.05</v>
      </c>
      <c r="E5580" s="383" t="s">
        <v>414</v>
      </c>
    </row>
    <row r="5581" spans="1:5" s="11" customFormat="1" ht="36" customHeight="1">
      <c r="A5581" s="381">
        <v>94305</v>
      </c>
      <c r="B5581" s="382" t="s">
        <v>7377</v>
      </c>
      <c r="C5581" s="383" t="s">
        <v>235</v>
      </c>
      <c r="D5581" s="384">
        <v>80.849999999999994</v>
      </c>
      <c r="E5581" s="383" t="s">
        <v>414</v>
      </c>
    </row>
    <row r="5582" spans="1:5" s="11" customFormat="1" ht="36" customHeight="1">
      <c r="A5582" s="381">
        <v>94306</v>
      </c>
      <c r="B5582" s="382" t="s">
        <v>7378</v>
      </c>
      <c r="C5582" s="383" t="s">
        <v>235</v>
      </c>
      <c r="D5582" s="384">
        <v>76.83</v>
      </c>
      <c r="E5582" s="383" t="s">
        <v>414</v>
      </c>
    </row>
    <row r="5583" spans="1:5" s="11" customFormat="1" ht="36" customHeight="1">
      <c r="A5583" s="381">
        <v>94307</v>
      </c>
      <c r="B5583" s="382" t="s">
        <v>7379</v>
      </c>
      <c r="C5583" s="383" t="s">
        <v>235</v>
      </c>
      <c r="D5583" s="384">
        <v>77.77</v>
      </c>
      <c r="E5583" s="383" t="s">
        <v>414</v>
      </c>
    </row>
    <row r="5584" spans="1:5" s="11" customFormat="1" ht="36" customHeight="1">
      <c r="A5584" s="381">
        <v>94308</v>
      </c>
      <c r="B5584" s="382" t="s">
        <v>7380</v>
      </c>
      <c r="C5584" s="383" t="s">
        <v>235</v>
      </c>
      <c r="D5584" s="384">
        <v>75.150000000000006</v>
      </c>
      <c r="E5584" s="383" t="s">
        <v>414</v>
      </c>
    </row>
    <row r="5585" spans="1:5" s="11" customFormat="1" ht="36" customHeight="1">
      <c r="A5585" s="381">
        <v>94309</v>
      </c>
      <c r="B5585" s="382" t="s">
        <v>7381</v>
      </c>
      <c r="C5585" s="383" t="s">
        <v>235</v>
      </c>
      <c r="D5585" s="384">
        <v>76.38</v>
      </c>
      <c r="E5585" s="383" t="s">
        <v>414</v>
      </c>
    </row>
    <row r="5586" spans="1:5" s="11" customFormat="1" ht="36" customHeight="1">
      <c r="A5586" s="381">
        <v>94310</v>
      </c>
      <c r="B5586" s="382" t="s">
        <v>7382</v>
      </c>
      <c r="C5586" s="383" t="s">
        <v>235</v>
      </c>
      <c r="D5586" s="384">
        <v>74.28</v>
      </c>
      <c r="E5586" s="383" t="s">
        <v>414</v>
      </c>
    </row>
    <row r="5587" spans="1:5" s="11" customFormat="1" ht="36" customHeight="1">
      <c r="A5587" s="381">
        <v>94315</v>
      </c>
      <c r="B5587" s="382" t="s">
        <v>7383</v>
      </c>
      <c r="C5587" s="383" t="s">
        <v>235</v>
      </c>
      <c r="D5587" s="384">
        <v>87.41</v>
      </c>
      <c r="E5587" s="383" t="s">
        <v>414</v>
      </c>
    </row>
    <row r="5588" spans="1:5" s="11" customFormat="1" ht="36" customHeight="1">
      <c r="A5588" s="381">
        <v>94316</v>
      </c>
      <c r="B5588" s="382" t="s">
        <v>7384</v>
      </c>
      <c r="C5588" s="383" t="s">
        <v>235</v>
      </c>
      <c r="D5588" s="384">
        <v>80.78</v>
      </c>
      <c r="E5588" s="383" t="s">
        <v>414</v>
      </c>
    </row>
    <row r="5589" spans="1:5" s="11" customFormat="1" ht="36" customHeight="1">
      <c r="A5589" s="381">
        <v>94317</v>
      </c>
      <c r="B5589" s="382" t="s">
        <v>7385</v>
      </c>
      <c r="C5589" s="383" t="s">
        <v>235</v>
      </c>
      <c r="D5589" s="384">
        <v>77.86</v>
      </c>
      <c r="E5589" s="383" t="s">
        <v>414</v>
      </c>
    </row>
    <row r="5590" spans="1:5" s="11" customFormat="1" ht="36" customHeight="1">
      <c r="A5590" s="381">
        <v>94318</v>
      </c>
      <c r="B5590" s="382" t="s">
        <v>7386</v>
      </c>
      <c r="C5590" s="383" t="s">
        <v>235</v>
      </c>
      <c r="D5590" s="384">
        <v>74.099999999999994</v>
      </c>
      <c r="E5590" s="383" t="s">
        <v>414</v>
      </c>
    </row>
    <row r="5591" spans="1:5" s="11" customFormat="1" ht="24" customHeight="1">
      <c r="A5591" s="381">
        <v>94319</v>
      </c>
      <c r="B5591" s="382" t="s">
        <v>7387</v>
      </c>
      <c r="C5591" s="383" t="s">
        <v>235</v>
      </c>
      <c r="D5591" s="384">
        <v>87.75</v>
      </c>
      <c r="E5591" s="383" t="s">
        <v>414</v>
      </c>
    </row>
    <row r="5592" spans="1:5" s="11" customFormat="1" ht="36" customHeight="1">
      <c r="A5592" s="381">
        <v>94327</v>
      </c>
      <c r="B5592" s="382" t="s">
        <v>7388</v>
      </c>
      <c r="C5592" s="383" t="s">
        <v>235</v>
      </c>
      <c r="D5592" s="384">
        <v>60.97</v>
      </c>
      <c r="E5592" s="383" t="s">
        <v>414</v>
      </c>
    </row>
    <row r="5593" spans="1:5" s="11" customFormat="1" ht="36" customHeight="1">
      <c r="A5593" s="381">
        <v>94328</v>
      </c>
      <c r="B5593" s="382" t="s">
        <v>7389</v>
      </c>
      <c r="C5593" s="383" t="s">
        <v>235</v>
      </c>
      <c r="D5593" s="384">
        <v>57.77</v>
      </c>
      <c r="E5593" s="383" t="s">
        <v>414</v>
      </c>
    </row>
    <row r="5594" spans="1:5" s="11" customFormat="1" ht="36" customHeight="1">
      <c r="A5594" s="381">
        <v>94329</v>
      </c>
      <c r="B5594" s="382" t="s">
        <v>7390</v>
      </c>
      <c r="C5594" s="383" t="s">
        <v>235</v>
      </c>
      <c r="D5594" s="384">
        <v>53.75</v>
      </c>
      <c r="E5594" s="383" t="s">
        <v>414</v>
      </c>
    </row>
    <row r="5595" spans="1:5" s="11" customFormat="1" ht="36" customHeight="1">
      <c r="A5595" s="381">
        <v>94330</v>
      </c>
      <c r="B5595" s="382" t="s">
        <v>7391</v>
      </c>
      <c r="C5595" s="383" t="s">
        <v>235</v>
      </c>
      <c r="D5595" s="384">
        <v>54.69</v>
      </c>
      <c r="E5595" s="383" t="s">
        <v>414</v>
      </c>
    </row>
    <row r="5596" spans="1:5" s="11" customFormat="1" ht="36" customHeight="1">
      <c r="A5596" s="381">
        <v>94331</v>
      </c>
      <c r="B5596" s="382" t="s">
        <v>7392</v>
      </c>
      <c r="C5596" s="383" t="s">
        <v>235</v>
      </c>
      <c r="D5596" s="384">
        <v>52.07</v>
      </c>
      <c r="E5596" s="383" t="s">
        <v>414</v>
      </c>
    </row>
    <row r="5597" spans="1:5" s="11" customFormat="1" ht="36" customHeight="1">
      <c r="A5597" s="381">
        <v>94332</v>
      </c>
      <c r="B5597" s="382" t="s">
        <v>7393</v>
      </c>
      <c r="C5597" s="383" t="s">
        <v>235</v>
      </c>
      <c r="D5597" s="384">
        <v>53.3</v>
      </c>
      <c r="E5597" s="383" t="s">
        <v>414</v>
      </c>
    </row>
    <row r="5598" spans="1:5" s="11" customFormat="1" ht="36" customHeight="1">
      <c r="A5598" s="381">
        <v>94333</v>
      </c>
      <c r="B5598" s="382" t="s">
        <v>7394</v>
      </c>
      <c r="C5598" s="383" t="s">
        <v>235</v>
      </c>
      <c r="D5598" s="384">
        <v>51.2</v>
      </c>
      <c r="E5598" s="383" t="s">
        <v>414</v>
      </c>
    </row>
    <row r="5599" spans="1:5" s="11" customFormat="1" ht="36" customHeight="1">
      <c r="A5599" s="381">
        <v>94338</v>
      </c>
      <c r="B5599" s="382" t="s">
        <v>7395</v>
      </c>
      <c r="C5599" s="383" t="s">
        <v>235</v>
      </c>
      <c r="D5599" s="384">
        <v>64.33</v>
      </c>
      <c r="E5599" s="383" t="s">
        <v>414</v>
      </c>
    </row>
    <row r="5600" spans="1:5" s="11" customFormat="1" ht="36" customHeight="1">
      <c r="A5600" s="381">
        <v>94339</v>
      </c>
      <c r="B5600" s="382" t="s">
        <v>7396</v>
      </c>
      <c r="C5600" s="383" t="s">
        <v>235</v>
      </c>
      <c r="D5600" s="384">
        <v>57.7</v>
      </c>
      <c r="E5600" s="383" t="s">
        <v>414</v>
      </c>
    </row>
    <row r="5601" spans="1:5" s="11" customFormat="1" ht="36" customHeight="1">
      <c r="A5601" s="381">
        <v>94340</v>
      </c>
      <c r="B5601" s="382" t="s">
        <v>7397</v>
      </c>
      <c r="C5601" s="383" t="s">
        <v>235</v>
      </c>
      <c r="D5601" s="384">
        <v>54.78</v>
      </c>
      <c r="E5601" s="383" t="s">
        <v>414</v>
      </c>
    </row>
    <row r="5602" spans="1:5" s="11" customFormat="1" ht="36" customHeight="1">
      <c r="A5602" s="381">
        <v>94341</v>
      </c>
      <c r="B5602" s="382" t="s">
        <v>7398</v>
      </c>
      <c r="C5602" s="383" t="s">
        <v>235</v>
      </c>
      <c r="D5602" s="384">
        <v>51.02</v>
      </c>
      <c r="E5602" s="383" t="s">
        <v>414</v>
      </c>
    </row>
    <row r="5603" spans="1:5" s="11" customFormat="1" ht="24" customHeight="1">
      <c r="A5603" s="381">
        <v>94342</v>
      </c>
      <c r="B5603" s="382" t="s">
        <v>7399</v>
      </c>
      <c r="C5603" s="383" t="s">
        <v>235</v>
      </c>
      <c r="D5603" s="384">
        <v>64.67</v>
      </c>
      <c r="E5603" s="383" t="s">
        <v>414</v>
      </c>
    </row>
    <row r="5604" spans="1:5" s="11" customFormat="1" ht="24" customHeight="1">
      <c r="A5604" s="381">
        <v>96385</v>
      </c>
      <c r="B5604" s="382" t="s">
        <v>7400</v>
      </c>
      <c r="C5604" s="383" t="s">
        <v>235</v>
      </c>
      <c r="D5604" s="384">
        <v>9.86</v>
      </c>
      <c r="E5604" s="383" t="s">
        <v>414</v>
      </c>
    </row>
    <row r="5605" spans="1:5" s="11" customFormat="1" ht="24" customHeight="1">
      <c r="A5605" s="381">
        <v>96386</v>
      </c>
      <c r="B5605" s="382" t="s">
        <v>7401</v>
      </c>
      <c r="C5605" s="383" t="s">
        <v>235</v>
      </c>
      <c r="D5605" s="384">
        <v>7.32</v>
      </c>
      <c r="E5605" s="383" t="s">
        <v>414</v>
      </c>
    </row>
    <row r="5606" spans="1:5" s="11" customFormat="1" ht="48" customHeight="1">
      <c r="A5606" s="381">
        <v>93360</v>
      </c>
      <c r="B5606" s="382" t="s">
        <v>7402</v>
      </c>
      <c r="C5606" s="383" t="s">
        <v>235</v>
      </c>
      <c r="D5606" s="384">
        <v>20.190000000000001</v>
      </c>
      <c r="E5606" s="383" t="s">
        <v>414</v>
      </c>
    </row>
    <row r="5607" spans="1:5" s="11" customFormat="1" ht="48" customHeight="1">
      <c r="A5607" s="381">
        <v>93361</v>
      </c>
      <c r="B5607" s="382" t="s">
        <v>7403</v>
      </c>
      <c r="C5607" s="383" t="s">
        <v>235</v>
      </c>
      <c r="D5607" s="384">
        <v>17.11</v>
      </c>
      <c r="E5607" s="383" t="s">
        <v>414</v>
      </c>
    </row>
    <row r="5608" spans="1:5" s="11" customFormat="1" ht="48" customHeight="1">
      <c r="A5608" s="381">
        <v>93362</v>
      </c>
      <c r="B5608" s="382" t="s">
        <v>7404</v>
      </c>
      <c r="C5608" s="383" t="s">
        <v>235</v>
      </c>
      <c r="D5608" s="384">
        <v>12.96</v>
      </c>
      <c r="E5608" s="383" t="s">
        <v>414</v>
      </c>
    </row>
    <row r="5609" spans="1:5" s="11" customFormat="1" ht="48" customHeight="1">
      <c r="A5609" s="381">
        <v>93363</v>
      </c>
      <c r="B5609" s="382" t="s">
        <v>7405</v>
      </c>
      <c r="C5609" s="383" t="s">
        <v>235</v>
      </c>
      <c r="D5609" s="384">
        <v>13.89</v>
      </c>
      <c r="E5609" s="383" t="s">
        <v>414</v>
      </c>
    </row>
    <row r="5610" spans="1:5" s="11" customFormat="1" ht="48" customHeight="1">
      <c r="A5610" s="381">
        <v>93364</v>
      </c>
      <c r="B5610" s="382" t="s">
        <v>7406</v>
      </c>
      <c r="C5610" s="383" t="s">
        <v>235</v>
      </c>
      <c r="D5610" s="384">
        <v>11.27</v>
      </c>
      <c r="E5610" s="383" t="s">
        <v>414</v>
      </c>
    </row>
    <row r="5611" spans="1:5" s="11" customFormat="1" ht="48" customHeight="1">
      <c r="A5611" s="381">
        <v>93365</v>
      </c>
      <c r="B5611" s="382" t="s">
        <v>7407</v>
      </c>
      <c r="C5611" s="383" t="s">
        <v>235</v>
      </c>
      <c r="D5611" s="384">
        <v>12.43</v>
      </c>
      <c r="E5611" s="383" t="s">
        <v>414</v>
      </c>
    </row>
    <row r="5612" spans="1:5" s="11" customFormat="1" ht="48" customHeight="1">
      <c r="A5612" s="381">
        <v>93366</v>
      </c>
      <c r="B5612" s="382" t="s">
        <v>7408</v>
      </c>
      <c r="C5612" s="383" t="s">
        <v>235</v>
      </c>
      <c r="D5612" s="384">
        <v>10.42</v>
      </c>
      <c r="E5612" s="383" t="s">
        <v>414</v>
      </c>
    </row>
    <row r="5613" spans="1:5" s="11" customFormat="1" ht="48" customHeight="1">
      <c r="A5613" s="381">
        <v>93367</v>
      </c>
      <c r="B5613" s="382" t="s">
        <v>7409</v>
      </c>
      <c r="C5613" s="383" t="s">
        <v>235</v>
      </c>
      <c r="D5613" s="384">
        <v>18.78</v>
      </c>
      <c r="E5613" s="383" t="s">
        <v>414</v>
      </c>
    </row>
    <row r="5614" spans="1:5" s="11" customFormat="1" ht="48" customHeight="1">
      <c r="A5614" s="381">
        <v>93368</v>
      </c>
      <c r="B5614" s="382" t="s">
        <v>7410</v>
      </c>
      <c r="C5614" s="383" t="s">
        <v>235</v>
      </c>
      <c r="D5614" s="384">
        <v>15.59</v>
      </c>
      <c r="E5614" s="383" t="s">
        <v>414</v>
      </c>
    </row>
    <row r="5615" spans="1:5" s="11" customFormat="1" ht="48" customHeight="1">
      <c r="A5615" s="381">
        <v>93369</v>
      </c>
      <c r="B5615" s="382" t="s">
        <v>7411</v>
      </c>
      <c r="C5615" s="383" t="s">
        <v>235</v>
      </c>
      <c r="D5615" s="384">
        <v>11.57</v>
      </c>
      <c r="E5615" s="383" t="s">
        <v>414</v>
      </c>
    </row>
    <row r="5616" spans="1:5" s="11" customFormat="1" ht="48" customHeight="1">
      <c r="A5616" s="381">
        <v>93370</v>
      </c>
      <c r="B5616" s="382" t="s">
        <v>7412</v>
      </c>
      <c r="C5616" s="383" t="s">
        <v>235</v>
      </c>
      <c r="D5616" s="384">
        <v>12.51</v>
      </c>
      <c r="E5616" s="383" t="s">
        <v>414</v>
      </c>
    </row>
    <row r="5617" spans="1:5" s="11" customFormat="1" ht="48" customHeight="1">
      <c r="A5617" s="381">
        <v>93371</v>
      </c>
      <c r="B5617" s="382" t="s">
        <v>7413</v>
      </c>
      <c r="C5617" s="383" t="s">
        <v>235</v>
      </c>
      <c r="D5617" s="384">
        <v>9.89</v>
      </c>
      <c r="E5617" s="383" t="s">
        <v>414</v>
      </c>
    </row>
    <row r="5618" spans="1:5" s="11" customFormat="1" ht="48" customHeight="1">
      <c r="A5618" s="381">
        <v>93372</v>
      </c>
      <c r="B5618" s="382" t="s">
        <v>7414</v>
      </c>
      <c r="C5618" s="383" t="s">
        <v>235</v>
      </c>
      <c r="D5618" s="384">
        <v>11.12</v>
      </c>
      <c r="E5618" s="383" t="s">
        <v>414</v>
      </c>
    </row>
    <row r="5619" spans="1:5" s="11" customFormat="1" ht="48" customHeight="1">
      <c r="A5619" s="381">
        <v>93373</v>
      </c>
      <c r="B5619" s="382" t="s">
        <v>7415</v>
      </c>
      <c r="C5619" s="383" t="s">
        <v>235</v>
      </c>
      <c r="D5619" s="384">
        <v>9.0399999999999991</v>
      </c>
      <c r="E5619" s="383" t="s">
        <v>414</v>
      </c>
    </row>
    <row r="5620" spans="1:5" s="11" customFormat="1" ht="48" customHeight="1">
      <c r="A5620" s="381">
        <v>93374</v>
      </c>
      <c r="B5620" s="382" t="s">
        <v>7416</v>
      </c>
      <c r="C5620" s="383" t="s">
        <v>235</v>
      </c>
      <c r="D5620" s="384">
        <v>20.93</v>
      </c>
      <c r="E5620" s="383" t="s">
        <v>414</v>
      </c>
    </row>
    <row r="5621" spans="1:5" s="11" customFormat="1" ht="48" customHeight="1">
      <c r="A5621" s="381">
        <v>93375</v>
      </c>
      <c r="B5621" s="382" t="s">
        <v>7417</v>
      </c>
      <c r="C5621" s="383" t="s">
        <v>235</v>
      </c>
      <c r="D5621" s="384">
        <v>16.25</v>
      </c>
      <c r="E5621" s="383" t="s">
        <v>414</v>
      </c>
    </row>
    <row r="5622" spans="1:5" s="11" customFormat="1" ht="48" customHeight="1">
      <c r="A5622" s="381">
        <v>93376</v>
      </c>
      <c r="B5622" s="382" t="s">
        <v>7418</v>
      </c>
      <c r="C5622" s="383" t="s">
        <v>235</v>
      </c>
      <c r="D5622" s="384">
        <v>13.47</v>
      </c>
      <c r="E5622" s="383" t="s">
        <v>414</v>
      </c>
    </row>
    <row r="5623" spans="1:5" s="11" customFormat="1" ht="48" customHeight="1">
      <c r="A5623" s="381">
        <v>93377</v>
      </c>
      <c r="B5623" s="382" t="s">
        <v>7419</v>
      </c>
      <c r="C5623" s="383" t="s">
        <v>235</v>
      </c>
      <c r="D5623" s="384">
        <v>9.4700000000000006</v>
      </c>
      <c r="E5623" s="383" t="s">
        <v>414</v>
      </c>
    </row>
    <row r="5624" spans="1:5" s="11" customFormat="1" ht="48" customHeight="1">
      <c r="A5624" s="381">
        <v>93378</v>
      </c>
      <c r="B5624" s="382" t="s">
        <v>7420</v>
      </c>
      <c r="C5624" s="383" t="s">
        <v>235</v>
      </c>
      <c r="D5624" s="384">
        <v>19.43</v>
      </c>
      <c r="E5624" s="383" t="s">
        <v>414</v>
      </c>
    </row>
    <row r="5625" spans="1:5" s="11" customFormat="1" ht="48" customHeight="1">
      <c r="A5625" s="381">
        <v>93379</v>
      </c>
      <c r="B5625" s="382" t="s">
        <v>7421</v>
      </c>
      <c r="C5625" s="383" t="s">
        <v>235</v>
      </c>
      <c r="D5625" s="384">
        <v>15.1</v>
      </c>
      <c r="E5625" s="383" t="s">
        <v>414</v>
      </c>
    </row>
    <row r="5626" spans="1:5" s="11" customFormat="1" ht="48" customHeight="1">
      <c r="A5626" s="381">
        <v>93380</v>
      </c>
      <c r="B5626" s="382" t="s">
        <v>7422</v>
      </c>
      <c r="C5626" s="383" t="s">
        <v>235</v>
      </c>
      <c r="D5626" s="384">
        <v>12.58</v>
      </c>
      <c r="E5626" s="383" t="s">
        <v>414</v>
      </c>
    </row>
    <row r="5627" spans="1:5" s="11" customFormat="1" ht="48" customHeight="1">
      <c r="A5627" s="381">
        <v>93381</v>
      </c>
      <c r="B5627" s="382" t="s">
        <v>7423</v>
      </c>
      <c r="C5627" s="383" t="s">
        <v>235</v>
      </c>
      <c r="D5627" s="384">
        <v>8.84</v>
      </c>
      <c r="E5627" s="383" t="s">
        <v>414</v>
      </c>
    </row>
    <row r="5628" spans="1:5" s="11" customFormat="1" ht="12" customHeight="1">
      <c r="A5628" s="381">
        <v>93382</v>
      </c>
      <c r="B5628" s="382" t="s">
        <v>7424</v>
      </c>
      <c r="C5628" s="383" t="s">
        <v>235</v>
      </c>
      <c r="D5628" s="384">
        <v>22.49</v>
      </c>
      <c r="E5628" s="383" t="s">
        <v>414</v>
      </c>
    </row>
    <row r="5629" spans="1:5" s="11" customFormat="1" ht="12" customHeight="1">
      <c r="A5629" s="381">
        <v>96995</v>
      </c>
      <c r="B5629" s="382" t="s">
        <v>7425</v>
      </c>
      <c r="C5629" s="383" t="s">
        <v>235</v>
      </c>
      <c r="D5629" s="384">
        <v>34.700000000000003</v>
      </c>
      <c r="E5629" s="383" t="s">
        <v>414</v>
      </c>
    </row>
    <row r="5630" spans="1:5" s="11" customFormat="1" ht="24" customHeight="1">
      <c r="A5630" s="381">
        <v>97916</v>
      </c>
      <c r="B5630" s="382" t="s">
        <v>7426</v>
      </c>
      <c r="C5630" s="383" t="s">
        <v>7427</v>
      </c>
      <c r="D5630" s="384">
        <v>2.38</v>
      </c>
      <c r="E5630" s="383" t="s">
        <v>414</v>
      </c>
    </row>
    <row r="5631" spans="1:5" s="11" customFormat="1" ht="24" customHeight="1">
      <c r="A5631" s="381">
        <v>97917</v>
      </c>
      <c r="B5631" s="382" t="s">
        <v>7428</v>
      </c>
      <c r="C5631" s="383" t="s">
        <v>7427</v>
      </c>
      <c r="D5631" s="384">
        <v>2.0499999999999998</v>
      </c>
      <c r="E5631" s="383" t="s">
        <v>414</v>
      </c>
    </row>
    <row r="5632" spans="1:5" s="11" customFormat="1" ht="24" customHeight="1">
      <c r="A5632" s="381">
        <v>97918</v>
      </c>
      <c r="B5632" s="382" t="s">
        <v>7429</v>
      </c>
      <c r="C5632" s="383" t="s">
        <v>7427</v>
      </c>
      <c r="D5632" s="384">
        <v>1.88</v>
      </c>
      <c r="E5632" s="383" t="s">
        <v>414</v>
      </c>
    </row>
    <row r="5633" spans="1:5" s="11" customFormat="1" ht="24" customHeight="1">
      <c r="A5633" s="381">
        <v>97919</v>
      </c>
      <c r="B5633" s="382" t="s">
        <v>7430</v>
      </c>
      <c r="C5633" s="383" t="s">
        <v>7427</v>
      </c>
      <c r="D5633" s="384">
        <v>0.75</v>
      </c>
      <c r="E5633" s="383" t="s">
        <v>414</v>
      </c>
    </row>
    <row r="5634" spans="1:5" s="11" customFormat="1" ht="24" customHeight="1">
      <c r="A5634" s="381">
        <v>101616</v>
      </c>
      <c r="B5634" s="382" t="s">
        <v>7431</v>
      </c>
      <c r="C5634" s="383" t="s">
        <v>47</v>
      </c>
      <c r="D5634" s="384">
        <v>4.26</v>
      </c>
      <c r="E5634" s="383" t="s">
        <v>414</v>
      </c>
    </row>
    <row r="5635" spans="1:5" s="11" customFormat="1" ht="24" customHeight="1">
      <c r="A5635" s="381">
        <v>101617</v>
      </c>
      <c r="B5635" s="382" t="s">
        <v>7432</v>
      </c>
      <c r="C5635" s="383" t="s">
        <v>47</v>
      </c>
      <c r="D5635" s="384">
        <v>2.09</v>
      </c>
      <c r="E5635" s="383" t="s">
        <v>414</v>
      </c>
    </row>
    <row r="5636" spans="1:5" s="11" customFormat="1" ht="24" customHeight="1">
      <c r="A5636" s="381">
        <v>101618</v>
      </c>
      <c r="B5636" s="382" t="s">
        <v>1404</v>
      </c>
      <c r="C5636" s="383" t="s">
        <v>235</v>
      </c>
      <c r="D5636" s="384">
        <v>159.09</v>
      </c>
      <c r="E5636" s="383" t="s">
        <v>414</v>
      </c>
    </row>
    <row r="5637" spans="1:5" s="11" customFormat="1" ht="24" customHeight="1">
      <c r="A5637" s="381">
        <v>101619</v>
      </c>
      <c r="B5637" s="382" t="s">
        <v>7433</v>
      </c>
      <c r="C5637" s="383" t="s">
        <v>235</v>
      </c>
      <c r="D5637" s="384">
        <v>198.33</v>
      </c>
      <c r="E5637" s="383" t="s">
        <v>414</v>
      </c>
    </row>
    <row r="5638" spans="1:5" s="11" customFormat="1" ht="24" customHeight="1">
      <c r="A5638" s="381">
        <v>101620</v>
      </c>
      <c r="B5638" s="382" t="s">
        <v>7434</v>
      </c>
      <c r="C5638" s="383" t="s">
        <v>235</v>
      </c>
      <c r="D5638" s="384">
        <v>141.94</v>
      </c>
      <c r="E5638" s="383" t="s">
        <v>414</v>
      </c>
    </row>
    <row r="5639" spans="1:5" s="11" customFormat="1" ht="24" customHeight="1">
      <c r="A5639" s="381">
        <v>101621</v>
      </c>
      <c r="B5639" s="382" t="s">
        <v>7435</v>
      </c>
      <c r="C5639" s="383" t="s">
        <v>235</v>
      </c>
      <c r="D5639" s="384">
        <v>181.19</v>
      </c>
      <c r="E5639" s="383" t="s">
        <v>414</v>
      </c>
    </row>
    <row r="5640" spans="1:5" s="11" customFormat="1" ht="24" customHeight="1">
      <c r="A5640" s="381">
        <v>101622</v>
      </c>
      <c r="B5640" s="382" t="s">
        <v>7436</v>
      </c>
      <c r="C5640" s="383" t="s">
        <v>235</v>
      </c>
      <c r="D5640" s="384">
        <v>147.09</v>
      </c>
      <c r="E5640" s="383" t="s">
        <v>414</v>
      </c>
    </row>
    <row r="5641" spans="1:5" s="11" customFormat="1" ht="24" customHeight="1">
      <c r="A5641" s="381">
        <v>101623</v>
      </c>
      <c r="B5641" s="382" t="s">
        <v>561</v>
      </c>
      <c r="C5641" s="383" t="s">
        <v>235</v>
      </c>
      <c r="D5641" s="384">
        <v>183.56</v>
      </c>
      <c r="E5641" s="383" t="s">
        <v>414</v>
      </c>
    </row>
    <row r="5642" spans="1:5" s="11" customFormat="1" ht="24" customHeight="1">
      <c r="A5642" s="381">
        <v>101624</v>
      </c>
      <c r="B5642" s="382" t="s">
        <v>7437</v>
      </c>
      <c r="C5642" s="383" t="s">
        <v>235</v>
      </c>
      <c r="D5642" s="384">
        <v>149.24</v>
      </c>
      <c r="E5642" s="383" t="s">
        <v>414</v>
      </c>
    </row>
    <row r="5643" spans="1:5" s="11" customFormat="1" ht="24" customHeight="1">
      <c r="A5643" s="381">
        <v>101625</v>
      </c>
      <c r="B5643" s="382" t="s">
        <v>7438</v>
      </c>
      <c r="C5643" s="383" t="s">
        <v>235</v>
      </c>
      <c r="D5643" s="384">
        <v>117.14</v>
      </c>
      <c r="E5643" s="383" t="s">
        <v>414</v>
      </c>
    </row>
    <row r="5644" spans="1:5" s="11" customFormat="1" ht="12" customHeight="1">
      <c r="A5644" s="381">
        <v>95606</v>
      </c>
      <c r="B5644" s="382" t="s">
        <v>1614</v>
      </c>
      <c r="C5644" s="383" t="s">
        <v>235</v>
      </c>
      <c r="D5644" s="384">
        <v>2.34</v>
      </c>
      <c r="E5644" s="383" t="s">
        <v>414</v>
      </c>
    </row>
    <row r="5645" spans="1:5" s="11" customFormat="1" ht="24" customHeight="1">
      <c r="A5645" s="381">
        <v>101159</v>
      </c>
      <c r="B5645" s="382" t="s">
        <v>7439</v>
      </c>
      <c r="C5645" s="383" t="s">
        <v>47</v>
      </c>
      <c r="D5645" s="384">
        <v>114.26</v>
      </c>
      <c r="E5645" s="383" t="s">
        <v>415</v>
      </c>
    </row>
    <row r="5646" spans="1:5" s="11" customFormat="1" ht="36" customHeight="1">
      <c r="A5646" s="381">
        <v>103322</v>
      </c>
      <c r="B5646" s="382" t="s">
        <v>7440</v>
      </c>
      <c r="C5646" s="383" t="s">
        <v>47</v>
      </c>
      <c r="D5646" s="384">
        <v>50.21</v>
      </c>
      <c r="E5646" s="383" t="s">
        <v>415</v>
      </c>
    </row>
    <row r="5647" spans="1:5" s="11" customFormat="1" ht="24" customHeight="1">
      <c r="A5647" s="381">
        <v>103323</v>
      </c>
      <c r="B5647" s="382" t="s">
        <v>7441</v>
      </c>
      <c r="C5647" s="383" t="s">
        <v>47</v>
      </c>
      <c r="D5647" s="384">
        <v>51.06</v>
      </c>
      <c r="E5647" s="383" t="s">
        <v>415</v>
      </c>
    </row>
    <row r="5648" spans="1:5" s="11" customFormat="1" ht="36" customHeight="1">
      <c r="A5648" s="381">
        <v>103324</v>
      </c>
      <c r="B5648" s="382" t="s">
        <v>7442</v>
      </c>
      <c r="C5648" s="383" t="s">
        <v>47</v>
      </c>
      <c r="D5648" s="384">
        <v>66.55</v>
      </c>
      <c r="E5648" s="383" t="s">
        <v>415</v>
      </c>
    </row>
    <row r="5649" spans="1:5" s="11" customFormat="1" ht="36" customHeight="1">
      <c r="A5649" s="381">
        <v>103325</v>
      </c>
      <c r="B5649" s="382" t="s">
        <v>7443</v>
      </c>
      <c r="C5649" s="383" t="s">
        <v>47</v>
      </c>
      <c r="D5649" s="384">
        <v>67.52</v>
      </c>
      <c r="E5649" s="383" t="s">
        <v>415</v>
      </c>
    </row>
    <row r="5650" spans="1:5" s="11" customFormat="1" ht="36" customHeight="1">
      <c r="A5650" s="381">
        <v>103326</v>
      </c>
      <c r="B5650" s="382" t="s">
        <v>7444</v>
      </c>
      <c r="C5650" s="383" t="s">
        <v>47</v>
      </c>
      <c r="D5650" s="384">
        <v>81.05</v>
      </c>
      <c r="E5650" s="383" t="s">
        <v>415</v>
      </c>
    </row>
    <row r="5651" spans="1:5" s="11" customFormat="1" ht="36" customHeight="1">
      <c r="A5651" s="381">
        <v>103327</v>
      </c>
      <c r="B5651" s="382" t="s">
        <v>7445</v>
      </c>
      <c r="C5651" s="383" t="s">
        <v>47</v>
      </c>
      <c r="D5651" s="384">
        <v>82.18</v>
      </c>
      <c r="E5651" s="383" t="s">
        <v>415</v>
      </c>
    </row>
    <row r="5652" spans="1:5" s="11" customFormat="1" ht="36" customHeight="1">
      <c r="A5652" s="381">
        <v>103328</v>
      </c>
      <c r="B5652" s="382" t="s">
        <v>7446</v>
      </c>
      <c r="C5652" s="383" t="s">
        <v>47</v>
      </c>
      <c r="D5652" s="384">
        <v>70.69</v>
      </c>
      <c r="E5652" s="383" t="s">
        <v>415</v>
      </c>
    </row>
    <row r="5653" spans="1:5" s="11" customFormat="1" ht="36" customHeight="1">
      <c r="A5653" s="381">
        <v>103329</v>
      </c>
      <c r="B5653" s="382" t="s">
        <v>7447</v>
      </c>
      <c r="C5653" s="383" t="s">
        <v>47</v>
      </c>
      <c r="D5653" s="384">
        <v>71.44</v>
      </c>
      <c r="E5653" s="383" t="s">
        <v>415</v>
      </c>
    </row>
    <row r="5654" spans="1:5" s="11" customFormat="1" ht="36" customHeight="1">
      <c r="A5654" s="381">
        <v>103330</v>
      </c>
      <c r="B5654" s="382" t="s">
        <v>7448</v>
      </c>
      <c r="C5654" s="383" t="s">
        <v>47</v>
      </c>
      <c r="D5654" s="384">
        <v>68.58</v>
      </c>
      <c r="E5654" s="383" t="s">
        <v>415</v>
      </c>
    </row>
    <row r="5655" spans="1:5" s="11" customFormat="1" ht="36" customHeight="1">
      <c r="A5655" s="381">
        <v>103331</v>
      </c>
      <c r="B5655" s="382" t="s">
        <v>7449</v>
      </c>
      <c r="C5655" s="383" t="s">
        <v>47</v>
      </c>
      <c r="D5655" s="384">
        <v>69.37</v>
      </c>
      <c r="E5655" s="383" t="s">
        <v>415</v>
      </c>
    </row>
    <row r="5656" spans="1:5" s="11" customFormat="1" ht="36" customHeight="1">
      <c r="A5656" s="381">
        <v>103332</v>
      </c>
      <c r="B5656" s="382" t="s">
        <v>7450</v>
      </c>
      <c r="C5656" s="383" t="s">
        <v>47</v>
      </c>
      <c r="D5656" s="384">
        <v>91.9</v>
      </c>
      <c r="E5656" s="383" t="s">
        <v>415</v>
      </c>
    </row>
    <row r="5657" spans="1:5" s="11" customFormat="1" ht="36" customHeight="1">
      <c r="A5657" s="381">
        <v>103333</v>
      </c>
      <c r="B5657" s="382" t="s">
        <v>7451</v>
      </c>
      <c r="C5657" s="383" t="s">
        <v>47</v>
      </c>
      <c r="D5657" s="384">
        <v>92.75</v>
      </c>
      <c r="E5657" s="383" t="s">
        <v>415</v>
      </c>
    </row>
    <row r="5658" spans="1:5" s="11" customFormat="1" ht="36" customHeight="1">
      <c r="A5658" s="381">
        <v>103334</v>
      </c>
      <c r="B5658" s="382" t="s">
        <v>7452</v>
      </c>
      <c r="C5658" s="383" t="s">
        <v>47</v>
      </c>
      <c r="D5658" s="384">
        <v>115.23</v>
      </c>
      <c r="E5658" s="383" t="s">
        <v>415</v>
      </c>
    </row>
    <row r="5659" spans="1:5" s="11" customFormat="1" ht="36" customHeight="1">
      <c r="A5659" s="381">
        <v>103335</v>
      </c>
      <c r="B5659" s="382" t="s">
        <v>7453</v>
      </c>
      <c r="C5659" s="383" t="s">
        <v>47</v>
      </c>
      <c r="D5659" s="384">
        <v>116.72</v>
      </c>
      <c r="E5659" s="383" t="s">
        <v>415</v>
      </c>
    </row>
    <row r="5660" spans="1:5" s="11" customFormat="1" ht="36" customHeight="1">
      <c r="A5660" s="381">
        <v>103350</v>
      </c>
      <c r="B5660" s="382" t="s">
        <v>7454</v>
      </c>
      <c r="C5660" s="383" t="s">
        <v>47</v>
      </c>
      <c r="D5660" s="384">
        <v>140.78</v>
      </c>
      <c r="E5660" s="383" t="s">
        <v>415</v>
      </c>
    </row>
    <row r="5661" spans="1:5" s="11" customFormat="1" ht="24" customHeight="1">
      <c r="A5661" s="381">
        <v>103351</v>
      </c>
      <c r="B5661" s="382" t="s">
        <v>7455</v>
      </c>
      <c r="C5661" s="383" t="s">
        <v>47</v>
      </c>
      <c r="D5661" s="384">
        <v>141.87</v>
      </c>
      <c r="E5661" s="383" t="s">
        <v>415</v>
      </c>
    </row>
    <row r="5662" spans="1:5" s="11" customFormat="1" ht="36" customHeight="1">
      <c r="A5662" s="381">
        <v>103356</v>
      </c>
      <c r="B5662" s="382" t="s">
        <v>7456</v>
      </c>
      <c r="C5662" s="383" t="s">
        <v>47</v>
      </c>
      <c r="D5662" s="384">
        <v>46.38</v>
      </c>
      <c r="E5662" s="383" t="s">
        <v>415</v>
      </c>
    </row>
    <row r="5663" spans="1:5" s="11" customFormat="1" ht="36" customHeight="1">
      <c r="A5663" s="381">
        <v>103357</v>
      </c>
      <c r="B5663" s="382" t="s">
        <v>7457</v>
      </c>
      <c r="C5663" s="383" t="s">
        <v>47</v>
      </c>
      <c r="D5663" s="384">
        <v>47.01</v>
      </c>
      <c r="E5663" s="383" t="s">
        <v>415</v>
      </c>
    </row>
    <row r="5664" spans="1:5" s="11" customFormat="1" ht="36" customHeight="1">
      <c r="A5664" s="381">
        <v>89282</v>
      </c>
      <c r="B5664" s="382" t="s">
        <v>7458</v>
      </c>
      <c r="C5664" s="383" t="s">
        <v>47</v>
      </c>
      <c r="D5664" s="384">
        <v>67.37</v>
      </c>
      <c r="E5664" s="383" t="s">
        <v>415</v>
      </c>
    </row>
    <row r="5665" spans="1:5" s="11" customFormat="1" ht="36" customHeight="1">
      <c r="A5665" s="381">
        <v>89283</v>
      </c>
      <c r="B5665" s="382" t="s">
        <v>7459</v>
      </c>
      <c r="C5665" s="383" t="s">
        <v>47</v>
      </c>
      <c r="D5665" s="384">
        <v>68.349999999999994</v>
      </c>
      <c r="E5665" s="383" t="s">
        <v>415</v>
      </c>
    </row>
    <row r="5666" spans="1:5" s="11" customFormat="1" ht="36" customHeight="1">
      <c r="A5666" s="381">
        <v>89284</v>
      </c>
      <c r="B5666" s="382" t="s">
        <v>7460</v>
      </c>
      <c r="C5666" s="383" t="s">
        <v>47</v>
      </c>
      <c r="D5666" s="384">
        <v>61.69</v>
      </c>
      <c r="E5666" s="383" t="s">
        <v>415</v>
      </c>
    </row>
    <row r="5667" spans="1:5" s="11" customFormat="1" ht="36" customHeight="1">
      <c r="A5667" s="381">
        <v>89285</v>
      </c>
      <c r="B5667" s="382" t="s">
        <v>7461</v>
      </c>
      <c r="C5667" s="383" t="s">
        <v>47</v>
      </c>
      <c r="D5667" s="384">
        <v>62.67</v>
      </c>
      <c r="E5667" s="383" t="s">
        <v>415</v>
      </c>
    </row>
    <row r="5668" spans="1:5" s="11" customFormat="1" ht="36" customHeight="1">
      <c r="A5668" s="381">
        <v>89286</v>
      </c>
      <c r="B5668" s="382" t="s">
        <v>7462</v>
      </c>
      <c r="C5668" s="383" t="s">
        <v>47</v>
      </c>
      <c r="D5668" s="384">
        <v>71.44</v>
      </c>
      <c r="E5668" s="383" t="s">
        <v>415</v>
      </c>
    </row>
    <row r="5669" spans="1:5" s="11" customFormat="1" ht="36" customHeight="1">
      <c r="A5669" s="381">
        <v>89287</v>
      </c>
      <c r="B5669" s="382" t="s">
        <v>7463</v>
      </c>
      <c r="C5669" s="383" t="s">
        <v>47</v>
      </c>
      <c r="D5669" s="384">
        <v>72.42</v>
      </c>
      <c r="E5669" s="383" t="s">
        <v>415</v>
      </c>
    </row>
    <row r="5670" spans="1:5" s="11" customFormat="1" ht="36" customHeight="1">
      <c r="A5670" s="381">
        <v>89288</v>
      </c>
      <c r="B5670" s="382" t="s">
        <v>7464</v>
      </c>
      <c r="C5670" s="383" t="s">
        <v>47</v>
      </c>
      <c r="D5670" s="384">
        <v>63.99</v>
      </c>
      <c r="E5670" s="383" t="s">
        <v>415</v>
      </c>
    </row>
    <row r="5671" spans="1:5" s="11" customFormat="1" ht="36" customHeight="1">
      <c r="A5671" s="381">
        <v>89289</v>
      </c>
      <c r="B5671" s="382" t="s">
        <v>7465</v>
      </c>
      <c r="C5671" s="383" t="s">
        <v>47</v>
      </c>
      <c r="D5671" s="384">
        <v>64.97</v>
      </c>
      <c r="E5671" s="383" t="s">
        <v>415</v>
      </c>
    </row>
    <row r="5672" spans="1:5" s="11" customFormat="1" ht="36" customHeight="1">
      <c r="A5672" s="381">
        <v>89290</v>
      </c>
      <c r="B5672" s="382" t="s">
        <v>7466</v>
      </c>
      <c r="C5672" s="383" t="s">
        <v>47</v>
      </c>
      <c r="D5672" s="384">
        <v>75.59</v>
      </c>
      <c r="E5672" s="383" t="s">
        <v>415</v>
      </c>
    </row>
    <row r="5673" spans="1:5" s="11" customFormat="1" ht="36" customHeight="1">
      <c r="A5673" s="381">
        <v>89291</v>
      </c>
      <c r="B5673" s="382" t="s">
        <v>7467</v>
      </c>
      <c r="C5673" s="383" t="s">
        <v>47</v>
      </c>
      <c r="D5673" s="384">
        <v>76.67</v>
      </c>
      <c r="E5673" s="383" t="s">
        <v>415</v>
      </c>
    </row>
    <row r="5674" spans="1:5" s="11" customFormat="1" ht="36" customHeight="1">
      <c r="A5674" s="381">
        <v>89292</v>
      </c>
      <c r="B5674" s="382" t="s">
        <v>7468</v>
      </c>
      <c r="C5674" s="383" t="s">
        <v>47</v>
      </c>
      <c r="D5674" s="384">
        <v>69.89</v>
      </c>
      <c r="E5674" s="383" t="s">
        <v>415</v>
      </c>
    </row>
    <row r="5675" spans="1:5" s="11" customFormat="1" ht="36" customHeight="1">
      <c r="A5675" s="381">
        <v>89293</v>
      </c>
      <c r="B5675" s="382" t="s">
        <v>7469</v>
      </c>
      <c r="C5675" s="383" t="s">
        <v>47</v>
      </c>
      <c r="D5675" s="384">
        <v>70.97</v>
      </c>
      <c r="E5675" s="383" t="s">
        <v>415</v>
      </c>
    </row>
    <row r="5676" spans="1:5" s="11" customFormat="1" ht="36" customHeight="1">
      <c r="A5676" s="381">
        <v>89294</v>
      </c>
      <c r="B5676" s="382" t="s">
        <v>7470</v>
      </c>
      <c r="C5676" s="383" t="s">
        <v>47</v>
      </c>
      <c r="D5676" s="384">
        <v>81.44</v>
      </c>
      <c r="E5676" s="383" t="s">
        <v>415</v>
      </c>
    </row>
    <row r="5677" spans="1:5" s="11" customFormat="1" ht="36" customHeight="1">
      <c r="A5677" s="381">
        <v>89295</v>
      </c>
      <c r="B5677" s="382" t="s">
        <v>7471</v>
      </c>
      <c r="C5677" s="383" t="s">
        <v>47</v>
      </c>
      <c r="D5677" s="384">
        <v>82.52</v>
      </c>
      <c r="E5677" s="383" t="s">
        <v>415</v>
      </c>
    </row>
    <row r="5678" spans="1:5" s="11" customFormat="1" ht="36" customHeight="1">
      <c r="A5678" s="381">
        <v>89296</v>
      </c>
      <c r="B5678" s="382" t="s">
        <v>7472</v>
      </c>
      <c r="C5678" s="383" t="s">
        <v>47</v>
      </c>
      <c r="D5678" s="384">
        <v>73.03</v>
      </c>
      <c r="E5678" s="383" t="s">
        <v>415</v>
      </c>
    </row>
    <row r="5679" spans="1:5" s="11" customFormat="1" ht="36" customHeight="1">
      <c r="A5679" s="381">
        <v>89297</v>
      </c>
      <c r="B5679" s="382" t="s">
        <v>7473</v>
      </c>
      <c r="C5679" s="383" t="s">
        <v>47</v>
      </c>
      <c r="D5679" s="384">
        <v>74.11</v>
      </c>
      <c r="E5679" s="383" t="s">
        <v>415</v>
      </c>
    </row>
    <row r="5680" spans="1:5" s="11" customFormat="1" ht="36" customHeight="1">
      <c r="A5680" s="381">
        <v>89298</v>
      </c>
      <c r="B5680" s="382" t="s">
        <v>7474</v>
      </c>
      <c r="C5680" s="383" t="s">
        <v>47</v>
      </c>
      <c r="D5680" s="384">
        <v>77.58</v>
      </c>
      <c r="E5680" s="383" t="s">
        <v>415</v>
      </c>
    </row>
    <row r="5681" spans="1:5" s="11" customFormat="1" ht="36" customHeight="1">
      <c r="A5681" s="381">
        <v>89299</v>
      </c>
      <c r="B5681" s="382" t="s">
        <v>7475</v>
      </c>
      <c r="C5681" s="383" t="s">
        <v>47</v>
      </c>
      <c r="D5681" s="384">
        <v>78.959999999999994</v>
      </c>
      <c r="E5681" s="383" t="s">
        <v>415</v>
      </c>
    </row>
    <row r="5682" spans="1:5" s="11" customFormat="1" ht="48" customHeight="1">
      <c r="A5682" s="381">
        <v>89300</v>
      </c>
      <c r="B5682" s="382" t="s">
        <v>7476</v>
      </c>
      <c r="C5682" s="383" t="s">
        <v>47</v>
      </c>
      <c r="D5682" s="384">
        <v>71.900000000000006</v>
      </c>
      <c r="E5682" s="383" t="s">
        <v>415</v>
      </c>
    </row>
    <row r="5683" spans="1:5" s="11" customFormat="1" ht="48" customHeight="1">
      <c r="A5683" s="381">
        <v>89301</v>
      </c>
      <c r="B5683" s="382" t="s">
        <v>7477</v>
      </c>
      <c r="C5683" s="383" t="s">
        <v>47</v>
      </c>
      <c r="D5683" s="384">
        <v>73.28</v>
      </c>
      <c r="E5683" s="383" t="s">
        <v>415</v>
      </c>
    </row>
    <row r="5684" spans="1:5" s="11" customFormat="1" ht="36" customHeight="1">
      <c r="A5684" s="381">
        <v>89302</v>
      </c>
      <c r="B5684" s="382" t="s">
        <v>7478</v>
      </c>
      <c r="C5684" s="383" t="s">
        <v>47</v>
      </c>
      <c r="D5684" s="384">
        <v>84.41</v>
      </c>
      <c r="E5684" s="383" t="s">
        <v>415</v>
      </c>
    </row>
    <row r="5685" spans="1:5" s="11" customFormat="1" ht="36" customHeight="1">
      <c r="A5685" s="381">
        <v>89303</v>
      </c>
      <c r="B5685" s="382" t="s">
        <v>7479</v>
      </c>
      <c r="C5685" s="383" t="s">
        <v>47</v>
      </c>
      <c r="D5685" s="384">
        <v>85.79</v>
      </c>
      <c r="E5685" s="383" t="s">
        <v>415</v>
      </c>
    </row>
    <row r="5686" spans="1:5" s="11" customFormat="1" ht="48" customHeight="1">
      <c r="A5686" s="381">
        <v>89304</v>
      </c>
      <c r="B5686" s="382" t="s">
        <v>7480</v>
      </c>
      <c r="C5686" s="383" t="s">
        <v>47</v>
      </c>
      <c r="D5686" s="384">
        <v>75.900000000000006</v>
      </c>
      <c r="E5686" s="383" t="s">
        <v>415</v>
      </c>
    </row>
    <row r="5687" spans="1:5" s="11" customFormat="1" ht="48" customHeight="1">
      <c r="A5687" s="381">
        <v>89305</v>
      </c>
      <c r="B5687" s="382" t="s">
        <v>7481</v>
      </c>
      <c r="C5687" s="383" t="s">
        <v>47</v>
      </c>
      <c r="D5687" s="384">
        <v>77.28</v>
      </c>
      <c r="E5687" s="383" t="s">
        <v>415</v>
      </c>
    </row>
    <row r="5688" spans="1:5" s="11" customFormat="1" ht="36" customHeight="1">
      <c r="A5688" s="381">
        <v>89306</v>
      </c>
      <c r="B5688" s="382" t="s">
        <v>7482</v>
      </c>
      <c r="C5688" s="383" t="s">
        <v>47</v>
      </c>
      <c r="D5688" s="384">
        <v>86.1</v>
      </c>
      <c r="E5688" s="383" t="s">
        <v>415</v>
      </c>
    </row>
    <row r="5689" spans="1:5" s="11" customFormat="1" ht="36" customHeight="1">
      <c r="A5689" s="381">
        <v>89307</v>
      </c>
      <c r="B5689" s="382" t="s">
        <v>7483</v>
      </c>
      <c r="C5689" s="383" t="s">
        <v>47</v>
      </c>
      <c r="D5689" s="384">
        <v>87.64</v>
      </c>
      <c r="E5689" s="383" t="s">
        <v>415</v>
      </c>
    </row>
    <row r="5690" spans="1:5" s="11" customFormat="1" ht="48" customHeight="1">
      <c r="A5690" s="381">
        <v>89308</v>
      </c>
      <c r="B5690" s="382" t="s">
        <v>7484</v>
      </c>
      <c r="C5690" s="383" t="s">
        <v>47</v>
      </c>
      <c r="D5690" s="384">
        <v>80.39</v>
      </c>
      <c r="E5690" s="383" t="s">
        <v>415</v>
      </c>
    </row>
    <row r="5691" spans="1:5" s="11" customFormat="1" ht="48" customHeight="1">
      <c r="A5691" s="381">
        <v>89309</v>
      </c>
      <c r="B5691" s="382" t="s">
        <v>7485</v>
      </c>
      <c r="C5691" s="383" t="s">
        <v>47</v>
      </c>
      <c r="D5691" s="384">
        <v>81.93</v>
      </c>
      <c r="E5691" s="383" t="s">
        <v>415</v>
      </c>
    </row>
    <row r="5692" spans="1:5" s="11" customFormat="1" ht="36" customHeight="1">
      <c r="A5692" s="381">
        <v>89310</v>
      </c>
      <c r="B5692" s="382" t="s">
        <v>7486</v>
      </c>
      <c r="C5692" s="383" t="s">
        <v>47</v>
      </c>
      <c r="D5692" s="384">
        <v>97.62</v>
      </c>
      <c r="E5692" s="383" t="s">
        <v>415</v>
      </c>
    </row>
    <row r="5693" spans="1:5" s="11" customFormat="1" ht="36" customHeight="1">
      <c r="A5693" s="381">
        <v>89311</v>
      </c>
      <c r="B5693" s="382" t="s">
        <v>7487</v>
      </c>
      <c r="C5693" s="383" t="s">
        <v>47</v>
      </c>
      <c r="D5693" s="384">
        <v>99.16</v>
      </c>
      <c r="E5693" s="383" t="s">
        <v>415</v>
      </c>
    </row>
    <row r="5694" spans="1:5" s="11" customFormat="1" ht="48" customHeight="1">
      <c r="A5694" s="381">
        <v>89312</v>
      </c>
      <c r="B5694" s="382" t="s">
        <v>7488</v>
      </c>
      <c r="C5694" s="383" t="s">
        <v>47</v>
      </c>
      <c r="D5694" s="384">
        <v>85.24</v>
      </c>
      <c r="E5694" s="383" t="s">
        <v>415</v>
      </c>
    </row>
    <row r="5695" spans="1:5" s="11" customFormat="1" ht="48" customHeight="1">
      <c r="A5695" s="381">
        <v>89313</v>
      </c>
      <c r="B5695" s="382" t="s">
        <v>7489</v>
      </c>
      <c r="C5695" s="383" t="s">
        <v>47</v>
      </c>
      <c r="D5695" s="384">
        <v>86.78</v>
      </c>
      <c r="E5695" s="383" t="s">
        <v>415</v>
      </c>
    </row>
    <row r="5696" spans="1:5" s="11" customFormat="1" ht="24" customHeight="1">
      <c r="A5696" s="381">
        <v>101157</v>
      </c>
      <c r="B5696" s="382" t="s">
        <v>7490</v>
      </c>
      <c r="C5696" s="383" t="s">
        <v>47</v>
      </c>
      <c r="D5696" s="384">
        <v>61.12</v>
      </c>
      <c r="E5696" s="383" t="s">
        <v>415</v>
      </c>
    </row>
    <row r="5697" spans="1:5" s="11" customFormat="1" ht="24" customHeight="1">
      <c r="A5697" s="381">
        <v>101158</v>
      </c>
      <c r="B5697" s="382" t="s">
        <v>7491</v>
      </c>
      <c r="C5697" s="383" t="s">
        <v>47</v>
      </c>
      <c r="D5697" s="384">
        <v>80.900000000000006</v>
      </c>
      <c r="E5697" s="383" t="s">
        <v>415</v>
      </c>
    </row>
    <row r="5698" spans="1:5" s="11" customFormat="1" ht="24" customHeight="1">
      <c r="A5698" s="381">
        <v>101162</v>
      </c>
      <c r="B5698" s="382" t="s">
        <v>7492</v>
      </c>
      <c r="C5698" s="383" t="s">
        <v>47</v>
      </c>
      <c r="D5698" s="384">
        <v>129.78</v>
      </c>
      <c r="E5698" s="383" t="s">
        <v>415</v>
      </c>
    </row>
    <row r="5699" spans="1:5" s="11" customFormat="1" ht="24" customHeight="1">
      <c r="A5699" s="381">
        <v>103316</v>
      </c>
      <c r="B5699" s="382" t="s">
        <v>7493</v>
      </c>
      <c r="C5699" s="383" t="s">
        <v>47</v>
      </c>
      <c r="D5699" s="384">
        <v>57.25</v>
      </c>
      <c r="E5699" s="383" t="s">
        <v>415</v>
      </c>
    </row>
    <row r="5700" spans="1:5" s="11" customFormat="1" ht="24" customHeight="1">
      <c r="A5700" s="381">
        <v>103317</v>
      </c>
      <c r="B5700" s="382" t="s">
        <v>7494</v>
      </c>
      <c r="C5700" s="383" t="s">
        <v>47</v>
      </c>
      <c r="D5700" s="384">
        <v>57.96</v>
      </c>
      <c r="E5700" s="383" t="s">
        <v>415</v>
      </c>
    </row>
    <row r="5701" spans="1:5" s="11" customFormat="1" ht="36" customHeight="1">
      <c r="A5701" s="381">
        <v>103318</v>
      </c>
      <c r="B5701" s="382" t="s">
        <v>7495</v>
      </c>
      <c r="C5701" s="383" t="s">
        <v>47</v>
      </c>
      <c r="D5701" s="384">
        <v>74.06</v>
      </c>
      <c r="E5701" s="383" t="s">
        <v>415</v>
      </c>
    </row>
    <row r="5702" spans="1:5" s="11" customFormat="1" ht="36" customHeight="1">
      <c r="A5702" s="381">
        <v>103319</v>
      </c>
      <c r="B5702" s="382" t="s">
        <v>7496</v>
      </c>
      <c r="C5702" s="383" t="s">
        <v>47</v>
      </c>
      <c r="D5702" s="384">
        <v>74.89</v>
      </c>
      <c r="E5702" s="383" t="s">
        <v>415</v>
      </c>
    </row>
    <row r="5703" spans="1:5" s="11" customFormat="1" ht="36" customHeight="1">
      <c r="A5703" s="381">
        <v>103320</v>
      </c>
      <c r="B5703" s="382" t="s">
        <v>7497</v>
      </c>
      <c r="C5703" s="383" t="s">
        <v>47</v>
      </c>
      <c r="D5703" s="384">
        <v>89.92</v>
      </c>
      <c r="E5703" s="383" t="s">
        <v>415</v>
      </c>
    </row>
    <row r="5704" spans="1:5" s="11" customFormat="1" ht="36" customHeight="1">
      <c r="A5704" s="381">
        <v>103321</v>
      </c>
      <c r="B5704" s="382" t="s">
        <v>7498</v>
      </c>
      <c r="C5704" s="383" t="s">
        <v>47</v>
      </c>
      <c r="D5704" s="384">
        <v>90.97</v>
      </c>
      <c r="E5704" s="383" t="s">
        <v>415</v>
      </c>
    </row>
    <row r="5705" spans="1:5" s="11" customFormat="1" ht="36" customHeight="1">
      <c r="A5705" s="381">
        <v>103336</v>
      </c>
      <c r="B5705" s="382" t="s">
        <v>7499</v>
      </c>
      <c r="C5705" s="383" t="s">
        <v>47</v>
      </c>
      <c r="D5705" s="384">
        <v>63.54</v>
      </c>
      <c r="E5705" s="383" t="s">
        <v>415</v>
      </c>
    </row>
    <row r="5706" spans="1:5" s="11" customFormat="1" ht="24" customHeight="1">
      <c r="A5706" s="381">
        <v>103337</v>
      </c>
      <c r="B5706" s="382" t="s">
        <v>7500</v>
      </c>
      <c r="C5706" s="383" t="s">
        <v>47</v>
      </c>
      <c r="D5706" s="384">
        <v>64.25</v>
      </c>
      <c r="E5706" s="383" t="s">
        <v>415</v>
      </c>
    </row>
    <row r="5707" spans="1:5" s="11" customFormat="1" ht="36" customHeight="1">
      <c r="A5707" s="381">
        <v>103338</v>
      </c>
      <c r="B5707" s="382" t="s">
        <v>7501</v>
      </c>
      <c r="C5707" s="383" t="s">
        <v>47</v>
      </c>
      <c r="D5707" s="384">
        <v>83.52</v>
      </c>
      <c r="E5707" s="383" t="s">
        <v>415</v>
      </c>
    </row>
    <row r="5708" spans="1:5" s="11" customFormat="1" ht="36" customHeight="1">
      <c r="A5708" s="381">
        <v>103339</v>
      </c>
      <c r="B5708" s="382" t="s">
        <v>7502</v>
      </c>
      <c r="C5708" s="383" t="s">
        <v>47</v>
      </c>
      <c r="D5708" s="384">
        <v>84.35</v>
      </c>
      <c r="E5708" s="383" t="s">
        <v>415</v>
      </c>
    </row>
    <row r="5709" spans="1:5" s="11" customFormat="1" ht="36" customHeight="1">
      <c r="A5709" s="381">
        <v>103340</v>
      </c>
      <c r="B5709" s="382" t="s">
        <v>7503</v>
      </c>
      <c r="C5709" s="383" t="s">
        <v>47</v>
      </c>
      <c r="D5709" s="384">
        <v>101.92</v>
      </c>
      <c r="E5709" s="383" t="s">
        <v>415</v>
      </c>
    </row>
    <row r="5710" spans="1:5" s="11" customFormat="1" ht="36" customHeight="1">
      <c r="A5710" s="381">
        <v>103341</v>
      </c>
      <c r="B5710" s="382" t="s">
        <v>7504</v>
      </c>
      <c r="C5710" s="383" t="s">
        <v>47</v>
      </c>
      <c r="D5710" s="384">
        <v>102.97</v>
      </c>
      <c r="E5710" s="383" t="s">
        <v>415</v>
      </c>
    </row>
    <row r="5711" spans="1:5" s="11" customFormat="1" ht="36" customHeight="1">
      <c r="A5711" s="381">
        <v>103342</v>
      </c>
      <c r="B5711" s="382" t="s">
        <v>7505</v>
      </c>
      <c r="C5711" s="383" t="s">
        <v>47</v>
      </c>
      <c r="D5711" s="384">
        <v>86.57</v>
      </c>
      <c r="E5711" s="383" t="s">
        <v>415</v>
      </c>
    </row>
    <row r="5712" spans="1:5" s="11" customFormat="1" ht="36" customHeight="1">
      <c r="A5712" s="381">
        <v>103343</v>
      </c>
      <c r="B5712" s="382" t="s">
        <v>7506</v>
      </c>
      <c r="C5712" s="383" t="s">
        <v>47</v>
      </c>
      <c r="D5712" s="384">
        <v>87.49</v>
      </c>
      <c r="E5712" s="383" t="s">
        <v>415</v>
      </c>
    </row>
    <row r="5713" spans="1:5" s="11" customFormat="1" ht="36" customHeight="1">
      <c r="A5713" s="381">
        <v>89453</v>
      </c>
      <c r="B5713" s="382" t="s">
        <v>7507</v>
      </c>
      <c r="C5713" s="383" t="s">
        <v>47</v>
      </c>
      <c r="D5713" s="384">
        <v>69.58</v>
      </c>
      <c r="E5713" s="383" t="s">
        <v>415</v>
      </c>
    </row>
    <row r="5714" spans="1:5" s="11" customFormat="1" ht="36" customHeight="1">
      <c r="A5714" s="381">
        <v>89454</v>
      </c>
      <c r="B5714" s="382" t="s">
        <v>7508</v>
      </c>
      <c r="C5714" s="383" t="s">
        <v>47</v>
      </c>
      <c r="D5714" s="384">
        <v>65.89</v>
      </c>
      <c r="E5714" s="383" t="s">
        <v>415</v>
      </c>
    </row>
    <row r="5715" spans="1:5" s="11" customFormat="1" ht="36" customHeight="1">
      <c r="A5715" s="381">
        <v>89455</v>
      </c>
      <c r="B5715" s="382" t="s">
        <v>7509</v>
      </c>
      <c r="C5715" s="383" t="s">
        <v>47</v>
      </c>
      <c r="D5715" s="384">
        <v>86.54</v>
      </c>
      <c r="E5715" s="383" t="s">
        <v>415</v>
      </c>
    </row>
    <row r="5716" spans="1:5" s="11" customFormat="1" ht="36" customHeight="1">
      <c r="A5716" s="381">
        <v>89456</v>
      </c>
      <c r="B5716" s="382" t="s">
        <v>7510</v>
      </c>
      <c r="C5716" s="383" t="s">
        <v>47</v>
      </c>
      <c r="D5716" s="384">
        <v>82.41</v>
      </c>
      <c r="E5716" s="383" t="s">
        <v>415</v>
      </c>
    </row>
    <row r="5717" spans="1:5" s="11" customFormat="1" ht="36" customHeight="1">
      <c r="A5717" s="381">
        <v>89457</v>
      </c>
      <c r="B5717" s="382" t="s">
        <v>7511</v>
      </c>
      <c r="C5717" s="383" t="s">
        <v>47</v>
      </c>
      <c r="D5717" s="384">
        <v>73.260000000000005</v>
      </c>
      <c r="E5717" s="383" t="s">
        <v>415</v>
      </c>
    </row>
    <row r="5718" spans="1:5" s="11" customFormat="1" ht="36" customHeight="1">
      <c r="A5718" s="381">
        <v>89458</v>
      </c>
      <c r="B5718" s="382" t="s">
        <v>7512</v>
      </c>
      <c r="C5718" s="383" t="s">
        <v>47</v>
      </c>
      <c r="D5718" s="384">
        <v>68</v>
      </c>
      <c r="E5718" s="383" t="s">
        <v>415</v>
      </c>
    </row>
    <row r="5719" spans="1:5" s="11" customFormat="1" ht="36" customHeight="1">
      <c r="A5719" s="381">
        <v>89459</v>
      </c>
      <c r="B5719" s="382" t="s">
        <v>7513</v>
      </c>
      <c r="C5719" s="383" t="s">
        <v>47</v>
      </c>
      <c r="D5719" s="384">
        <v>90.52</v>
      </c>
      <c r="E5719" s="383" t="s">
        <v>415</v>
      </c>
    </row>
    <row r="5720" spans="1:5" s="11" customFormat="1" ht="36" customHeight="1">
      <c r="A5720" s="381">
        <v>89460</v>
      </c>
      <c r="B5720" s="382" t="s">
        <v>7514</v>
      </c>
      <c r="C5720" s="383" t="s">
        <v>47</v>
      </c>
      <c r="D5720" s="384">
        <v>84.79</v>
      </c>
      <c r="E5720" s="383" t="s">
        <v>415</v>
      </c>
    </row>
    <row r="5721" spans="1:5" s="11" customFormat="1" ht="36" customHeight="1">
      <c r="A5721" s="381">
        <v>89462</v>
      </c>
      <c r="B5721" s="382" t="s">
        <v>7515</v>
      </c>
      <c r="C5721" s="383" t="s">
        <v>47</v>
      </c>
      <c r="D5721" s="384">
        <v>83.14</v>
      </c>
      <c r="E5721" s="383" t="s">
        <v>415</v>
      </c>
    </row>
    <row r="5722" spans="1:5" s="11" customFormat="1" ht="36" customHeight="1">
      <c r="A5722" s="381">
        <v>89463</v>
      </c>
      <c r="B5722" s="382" t="s">
        <v>7516</v>
      </c>
      <c r="C5722" s="383" t="s">
        <v>47</v>
      </c>
      <c r="D5722" s="384">
        <v>79.39</v>
      </c>
      <c r="E5722" s="383" t="s">
        <v>415</v>
      </c>
    </row>
    <row r="5723" spans="1:5" s="11" customFormat="1" ht="36" customHeight="1">
      <c r="A5723" s="381">
        <v>89464</v>
      </c>
      <c r="B5723" s="382" t="s">
        <v>7517</v>
      </c>
      <c r="C5723" s="383" t="s">
        <v>47</v>
      </c>
      <c r="D5723" s="384">
        <v>100.29</v>
      </c>
      <c r="E5723" s="383" t="s">
        <v>415</v>
      </c>
    </row>
    <row r="5724" spans="1:5" s="11" customFormat="1" ht="36" customHeight="1">
      <c r="A5724" s="381">
        <v>89465</v>
      </c>
      <c r="B5724" s="382" t="s">
        <v>7518</v>
      </c>
      <c r="C5724" s="383" t="s">
        <v>47</v>
      </c>
      <c r="D5724" s="384">
        <v>96.23</v>
      </c>
      <c r="E5724" s="383" t="s">
        <v>415</v>
      </c>
    </row>
    <row r="5725" spans="1:5" s="11" customFormat="1" ht="36" customHeight="1">
      <c r="A5725" s="381">
        <v>89466</v>
      </c>
      <c r="B5725" s="382" t="s">
        <v>7519</v>
      </c>
      <c r="C5725" s="383" t="s">
        <v>47</v>
      </c>
      <c r="D5725" s="384">
        <v>88.3</v>
      </c>
      <c r="E5725" s="383" t="s">
        <v>415</v>
      </c>
    </row>
    <row r="5726" spans="1:5" s="11" customFormat="1" ht="36" customHeight="1">
      <c r="A5726" s="381">
        <v>89467</v>
      </c>
      <c r="B5726" s="382" t="s">
        <v>7520</v>
      </c>
      <c r="C5726" s="383" t="s">
        <v>47</v>
      </c>
      <c r="D5726" s="384">
        <v>82.43</v>
      </c>
      <c r="E5726" s="383" t="s">
        <v>415</v>
      </c>
    </row>
    <row r="5727" spans="1:5" s="11" customFormat="1" ht="36" customHeight="1">
      <c r="A5727" s="381">
        <v>89468</v>
      </c>
      <c r="B5727" s="382" t="s">
        <v>7521</v>
      </c>
      <c r="C5727" s="383" t="s">
        <v>47</v>
      </c>
      <c r="D5727" s="384">
        <v>105.67</v>
      </c>
      <c r="E5727" s="383" t="s">
        <v>415</v>
      </c>
    </row>
    <row r="5728" spans="1:5" s="11" customFormat="1" ht="36" customHeight="1">
      <c r="A5728" s="381">
        <v>89469</v>
      </c>
      <c r="B5728" s="382" t="s">
        <v>7522</v>
      </c>
      <c r="C5728" s="383" t="s">
        <v>47</v>
      </c>
      <c r="D5728" s="384">
        <v>99.48</v>
      </c>
      <c r="E5728" s="383" t="s">
        <v>415</v>
      </c>
    </row>
    <row r="5729" spans="1:5" s="11" customFormat="1" ht="36" customHeight="1">
      <c r="A5729" s="381">
        <v>89470</v>
      </c>
      <c r="B5729" s="382" t="s">
        <v>7523</v>
      </c>
      <c r="C5729" s="383" t="s">
        <v>47</v>
      </c>
      <c r="D5729" s="384">
        <v>81.17</v>
      </c>
      <c r="E5729" s="383" t="s">
        <v>415</v>
      </c>
    </row>
    <row r="5730" spans="1:5" s="11" customFormat="1" ht="36" customHeight="1">
      <c r="A5730" s="381">
        <v>89471</v>
      </c>
      <c r="B5730" s="382" t="s">
        <v>7524</v>
      </c>
      <c r="C5730" s="383" t="s">
        <v>47</v>
      </c>
      <c r="D5730" s="384">
        <v>77.48</v>
      </c>
      <c r="E5730" s="383" t="s">
        <v>415</v>
      </c>
    </row>
    <row r="5731" spans="1:5" s="11" customFormat="1" ht="36" customHeight="1">
      <c r="A5731" s="381">
        <v>89472</v>
      </c>
      <c r="B5731" s="382" t="s">
        <v>7525</v>
      </c>
      <c r="C5731" s="383" t="s">
        <v>47</v>
      </c>
      <c r="D5731" s="384">
        <v>98.3</v>
      </c>
      <c r="E5731" s="383" t="s">
        <v>415</v>
      </c>
    </row>
    <row r="5732" spans="1:5" s="11" customFormat="1" ht="36" customHeight="1">
      <c r="A5732" s="381">
        <v>89473</v>
      </c>
      <c r="B5732" s="382" t="s">
        <v>7526</v>
      </c>
      <c r="C5732" s="383" t="s">
        <v>47</v>
      </c>
      <c r="D5732" s="384">
        <v>94.37</v>
      </c>
      <c r="E5732" s="383" t="s">
        <v>415</v>
      </c>
    </row>
    <row r="5733" spans="1:5" s="11" customFormat="1" ht="36" customHeight="1">
      <c r="A5733" s="381">
        <v>89474</v>
      </c>
      <c r="B5733" s="382" t="s">
        <v>7527</v>
      </c>
      <c r="C5733" s="383" t="s">
        <v>47</v>
      </c>
      <c r="D5733" s="384">
        <v>87.9</v>
      </c>
      <c r="E5733" s="383" t="s">
        <v>415</v>
      </c>
    </row>
    <row r="5734" spans="1:5" s="11" customFormat="1" ht="36" customHeight="1">
      <c r="A5734" s="381">
        <v>89475</v>
      </c>
      <c r="B5734" s="382" t="s">
        <v>7528</v>
      </c>
      <c r="C5734" s="383" t="s">
        <v>47</v>
      </c>
      <c r="D5734" s="384">
        <v>81.260000000000005</v>
      </c>
      <c r="E5734" s="383" t="s">
        <v>415</v>
      </c>
    </row>
    <row r="5735" spans="1:5" s="11" customFormat="1" ht="36" customHeight="1">
      <c r="A5735" s="381">
        <v>89476</v>
      </c>
      <c r="B5735" s="382" t="s">
        <v>7529</v>
      </c>
      <c r="C5735" s="383" t="s">
        <v>47</v>
      </c>
      <c r="D5735" s="384">
        <v>105.51</v>
      </c>
      <c r="E5735" s="383" t="s">
        <v>415</v>
      </c>
    </row>
    <row r="5736" spans="1:5" s="11" customFormat="1" ht="36" customHeight="1">
      <c r="A5736" s="381">
        <v>89477</v>
      </c>
      <c r="B5736" s="382" t="s">
        <v>7530</v>
      </c>
      <c r="C5736" s="383" t="s">
        <v>47</v>
      </c>
      <c r="D5736" s="384">
        <v>98.61</v>
      </c>
      <c r="E5736" s="383" t="s">
        <v>415</v>
      </c>
    </row>
    <row r="5737" spans="1:5" s="11" customFormat="1" ht="36" customHeight="1">
      <c r="A5737" s="381">
        <v>89478</v>
      </c>
      <c r="B5737" s="382" t="s">
        <v>7531</v>
      </c>
      <c r="C5737" s="383" t="s">
        <v>47</v>
      </c>
      <c r="D5737" s="384">
        <v>95</v>
      </c>
      <c r="E5737" s="383" t="s">
        <v>415</v>
      </c>
    </row>
    <row r="5738" spans="1:5" s="11" customFormat="1" ht="36" customHeight="1">
      <c r="A5738" s="381">
        <v>89479</v>
      </c>
      <c r="B5738" s="382" t="s">
        <v>7532</v>
      </c>
      <c r="C5738" s="383" t="s">
        <v>47</v>
      </c>
      <c r="D5738" s="384">
        <v>91.25</v>
      </c>
      <c r="E5738" s="383" t="s">
        <v>415</v>
      </c>
    </row>
    <row r="5739" spans="1:5" s="11" customFormat="1" ht="36" customHeight="1">
      <c r="A5739" s="381">
        <v>89480</v>
      </c>
      <c r="B5739" s="382" t="s">
        <v>7533</v>
      </c>
      <c r="C5739" s="383" t="s">
        <v>47</v>
      </c>
      <c r="D5739" s="384">
        <v>112.39</v>
      </c>
      <c r="E5739" s="383" t="s">
        <v>415</v>
      </c>
    </row>
    <row r="5740" spans="1:5" s="11" customFormat="1" ht="36" customHeight="1">
      <c r="A5740" s="381">
        <v>89483</v>
      </c>
      <c r="B5740" s="382" t="s">
        <v>7534</v>
      </c>
      <c r="C5740" s="383" t="s">
        <v>47</v>
      </c>
      <c r="D5740" s="384">
        <v>108.51</v>
      </c>
      <c r="E5740" s="383" t="s">
        <v>415</v>
      </c>
    </row>
    <row r="5741" spans="1:5" s="11" customFormat="1" ht="36" customHeight="1">
      <c r="A5741" s="381">
        <v>89484</v>
      </c>
      <c r="B5741" s="382" t="s">
        <v>7535</v>
      </c>
      <c r="C5741" s="383" t="s">
        <v>47</v>
      </c>
      <c r="D5741" s="384">
        <v>103.22</v>
      </c>
      <c r="E5741" s="383" t="s">
        <v>415</v>
      </c>
    </row>
    <row r="5742" spans="1:5" s="11" customFormat="1" ht="36" customHeight="1">
      <c r="A5742" s="381">
        <v>89486</v>
      </c>
      <c r="B5742" s="382" t="s">
        <v>7536</v>
      </c>
      <c r="C5742" s="383" t="s">
        <v>47</v>
      </c>
      <c r="D5742" s="384">
        <v>96.15</v>
      </c>
      <c r="E5742" s="383" t="s">
        <v>415</v>
      </c>
    </row>
    <row r="5743" spans="1:5" s="11" customFormat="1" ht="36" customHeight="1">
      <c r="A5743" s="381">
        <v>89487</v>
      </c>
      <c r="B5743" s="382" t="s">
        <v>7537</v>
      </c>
      <c r="C5743" s="383" t="s">
        <v>47</v>
      </c>
      <c r="D5743" s="384">
        <v>120.99</v>
      </c>
      <c r="E5743" s="383" t="s">
        <v>415</v>
      </c>
    </row>
    <row r="5744" spans="1:5" s="11" customFormat="1" ht="36" customHeight="1">
      <c r="A5744" s="381">
        <v>89488</v>
      </c>
      <c r="B5744" s="382" t="s">
        <v>7538</v>
      </c>
      <c r="C5744" s="383" t="s">
        <v>47</v>
      </c>
      <c r="D5744" s="384">
        <v>113.61</v>
      </c>
      <c r="E5744" s="383" t="s">
        <v>415</v>
      </c>
    </row>
    <row r="5745" spans="1:5" s="11" customFormat="1" ht="36" customHeight="1">
      <c r="A5745" s="381">
        <v>91815</v>
      </c>
      <c r="B5745" s="382" t="s">
        <v>7539</v>
      </c>
      <c r="C5745" s="383" t="s">
        <v>47</v>
      </c>
      <c r="D5745" s="384">
        <v>69.099999999999994</v>
      </c>
      <c r="E5745" s="383" t="s">
        <v>415</v>
      </c>
    </row>
    <row r="5746" spans="1:5" s="11" customFormat="1" ht="36" customHeight="1">
      <c r="A5746" s="381">
        <v>91816</v>
      </c>
      <c r="B5746" s="382" t="s">
        <v>7540</v>
      </c>
      <c r="C5746" s="383" t="s">
        <v>47</v>
      </c>
      <c r="D5746" s="384">
        <v>83.15</v>
      </c>
      <c r="E5746" s="383" t="s">
        <v>415</v>
      </c>
    </row>
    <row r="5747" spans="1:5" s="11" customFormat="1" ht="24" customHeight="1">
      <c r="A5747" s="381">
        <v>101161</v>
      </c>
      <c r="B5747" s="382" t="s">
        <v>7541</v>
      </c>
      <c r="C5747" s="383" t="s">
        <v>47</v>
      </c>
      <c r="D5747" s="384">
        <v>169.63</v>
      </c>
      <c r="E5747" s="383" t="s">
        <v>415</v>
      </c>
    </row>
    <row r="5748" spans="1:5" s="11" customFormat="1" ht="24" customHeight="1">
      <c r="A5748" s="381">
        <v>101163</v>
      </c>
      <c r="B5748" s="382" t="s">
        <v>7542</v>
      </c>
      <c r="C5748" s="383" t="s">
        <v>47</v>
      </c>
      <c r="D5748" s="384">
        <v>905.91</v>
      </c>
      <c r="E5748" s="383" t="s">
        <v>415</v>
      </c>
    </row>
    <row r="5749" spans="1:5" s="11" customFormat="1" ht="24" customHeight="1">
      <c r="A5749" s="381">
        <v>101164</v>
      </c>
      <c r="B5749" s="382" t="s">
        <v>7543</v>
      </c>
      <c r="C5749" s="383" t="s">
        <v>47</v>
      </c>
      <c r="D5749" s="384">
        <v>918.84</v>
      </c>
      <c r="E5749" s="383" t="s">
        <v>415</v>
      </c>
    </row>
    <row r="5750" spans="1:5" s="11" customFormat="1" ht="36" customHeight="1">
      <c r="A5750" s="381">
        <v>96358</v>
      </c>
      <c r="B5750" s="382" t="s">
        <v>7544</v>
      </c>
      <c r="C5750" s="383" t="s">
        <v>47</v>
      </c>
      <c r="D5750" s="384">
        <v>103.24</v>
      </c>
      <c r="E5750" s="383" t="s">
        <v>415</v>
      </c>
    </row>
    <row r="5751" spans="1:5" s="11" customFormat="1" ht="24" customHeight="1">
      <c r="A5751" s="381">
        <v>96359</v>
      </c>
      <c r="B5751" s="382" t="s">
        <v>7545</v>
      </c>
      <c r="C5751" s="383" t="s">
        <v>47</v>
      </c>
      <c r="D5751" s="384">
        <v>118.93</v>
      </c>
      <c r="E5751" s="383" t="s">
        <v>415</v>
      </c>
    </row>
    <row r="5752" spans="1:5" s="11" customFormat="1" ht="24" customHeight="1">
      <c r="A5752" s="381">
        <v>96360</v>
      </c>
      <c r="B5752" s="382" t="s">
        <v>7546</v>
      </c>
      <c r="C5752" s="383" t="s">
        <v>47</v>
      </c>
      <c r="D5752" s="384">
        <v>144.47999999999999</v>
      </c>
      <c r="E5752" s="383" t="s">
        <v>415</v>
      </c>
    </row>
    <row r="5753" spans="1:5" s="11" customFormat="1" ht="24" customHeight="1">
      <c r="A5753" s="381">
        <v>96361</v>
      </c>
      <c r="B5753" s="382" t="s">
        <v>7547</v>
      </c>
      <c r="C5753" s="383" t="s">
        <v>47</v>
      </c>
      <c r="D5753" s="384">
        <v>175.44</v>
      </c>
      <c r="E5753" s="383" t="s">
        <v>415</v>
      </c>
    </row>
    <row r="5754" spans="1:5" s="11" customFormat="1" ht="36" customHeight="1">
      <c r="A5754" s="381">
        <v>96362</v>
      </c>
      <c r="B5754" s="382" t="s">
        <v>7548</v>
      </c>
      <c r="C5754" s="383" t="s">
        <v>47</v>
      </c>
      <c r="D5754" s="384">
        <v>130.9</v>
      </c>
      <c r="E5754" s="383" t="s">
        <v>415</v>
      </c>
    </row>
    <row r="5755" spans="1:5" s="11" customFormat="1" ht="36" customHeight="1">
      <c r="A5755" s="381">
        <v>96363</v>
      </c>
      <c r="B5755" s="382" t="s">
        <v>7549</v>
      </c>
      <c r="C5755" s="383" t="s">
        <v>47</v>
      </c>
      <c r="D5755" s="384">
        <v>146.88999999999999</v>
      </c>
      <c r="E5755" s="383" t="s">
        <v>415</v>
      </c>
    </row>
    <row r="5756" spans="1:5" s="11" customFormat="1" ht="36" customHeight="1">
      <c r="A5756" s="381">
        <v>96364</v>
      </c>
      <c r="B5756" s="382" t="s">
        <v>7550</v>
      </c>
      <c r="C5756" s="383" t="s">
        <v>47</v>
      </c>
      <c r="D5756" s="384">
        <v>172.15</v>
      </c>
      <c r="E5756" s="383" t="s">
        <v>415</v>
      </c>
    </row>
    <row r="5757" spans="1:5" s="11" customFormat="1" ht="36" customHeight="1">
      <c r="A5757" s="381">
        <v>96365</v>
      </c>
      <c r="B5757" s="382" t="s">
        <v>7551</v>
      </c>
      <c r="C5757" s="383" t="s">
        <v>47</v>
      </c>
      <c r="D5757" s="384">
        <v>203.37</v>
      </c>
      <c r="E5757" s="383" t="s">
        <v>415</v>
      </c>
    </row>
    <row r="5758" spans="1:5" s="11" customFormat="1" ht="24" customHeight="1">
      <c r="A5758" s="381">
        <v>96366</v>
      </c>
      <c r="B5758" s="382" t="s">
        <v>7552</v>
      </c>
      <c r="C5758" s="383" t="s">
        <v>47</v>
      </c>
      <c r="D5758" s="384">
        <v>158.57</v>
      </c>
      <c r="E5758" s="383" t="s">
        <v>415</v>
      </c>
    </row>
    <row r="5759" spans="1:5" s="11" customFormat="1" ht="24" customHeight="1">
      <c r="A5759" s="381">
        <v>96367</v>
      </c>
      <c r="B5759" s="382" t="s">
        <v>7553</v>
      </c>
      <c r="C5759" s="383" t="s">
        <v>47</v>
      </c>
      <c r="D5759" s="384">
        <v>174.8</v>
      </c>
      <c r="E5759" s="383" t="s">
        <v>415</v>
      </c>
    </row>
    <row r="5760" spans="1:5" s="11" customFormat="1" ht="24" customHeight="1">
      <c r="A5760" s="381">
        <v>96368</v>
      </c>
      <c r="B5760" s="382" t="s">
        <v>7554</v>
      </c>
      <c r="C5760" s="383" t="s">
        <v>47</v>
      </c>
      <c r="D5760" s="384">
        <v>199.82</v>
      </c>
      <c r="E5760" s="383" t="s">
        <v>415</v>
      </c>
    </row>
    <row r="5761" spans="1:5" s="11" customFormat="1" ht="24" customHeight="1">
      <c r="A5761" s="381">
        <v>96369</v>
      </c>
      <c r="B5761" s="382" t="s">
        <v>7555</v>
      </c>
      <c r="C5761" s="383" t="s">
        <v>47</v>
      </c>
      <c r="D5761" s="384">
        <v>231.31</v>
      </c>
      <c r="E5761" s="383" t="s">
        <v>415</v>
      </c>
    </row>
    <row r="5762" spans="1:5" s="11" customFormat="1" ht="24" customHeight="1">
      <c r="A5762" s="381">
        <v>96370</v>
      </c>
      <c r="B5762" s="382" t="s">
        <v>7556</v>
      </c>
      <c r="C5762" s="383" t="s">
        <v>47</v>
      </c>
      <c r="D5762" s="384">
        <v>72.67</v>
      </c>
      <c r="E5762" s="383" t="s">
        <v>415</v>
      </c>
    </row>
    <row r="5763" spans="1:5" s="11" customFormat="1" ht="24" customHeight="1">
      <c r="A5763" s="381">
        <v>96371</v>
      </c>
      <c r="B5763" s="382" t="s">
        <v>7557</v>
      </c>
      <c r="C5763" s="383" t="s">
        <v>47</v>
      </c>
      <c r="D5763" s="384">
        <v>88.21</v>
      </c>
      <c r="E5763" s="383" t="s">
        <v>415</v>
      </c>
    </row>
    <row r="5764" spans="1:5" s="11" customFormat="1" ht="12" customHeight="1">
      <c r="A5764" s="381">
        <v>96373</v>
      </c>
      <c r="B5764" s="382" t="s">
        <v>7558</v>
      </c>
      <c r="C5764" s="383" t="s">
        <v>53</v>
      </c>
      <c r="D5764" s="384">
        <v>14.77</v>
      </c>
      <c r="E5764" s="383" t="s">
        <v>415</v>
      </c>
    </row>
    <row r="5765" spans="1:5" s="11" customFormat="1" ht="12" customHeight="1">
      <c r="A5765" s="381">
        <v>96374</v>
      </c>
      <c r="B5765" s="382" t="s">
        <v>7559</v>
      </c>
      <c r="C5765" s="383" t="s">
        <v>53</v>
      </c>
      <c r="D5765" s="384">
        <v>31.28</v>
      </c>
      <c r="E5765" s="383" t="s">
        <v>415</v>
      </c>
    </row>
    <row r="5766" spans="1:5" s="11" customFormat="1" ht="12" customHeight="1">
      <c r="A5766" s="381">
        <v>102235</v>
      </c>
      <c r="B5766" s="382" t="s">
        <v>7560</v>
      </c>
      <c r="C5766" s="383" t="s">
        <v>47</v>
      </c>
      <c r="D5766" s="384">
        <v>370.35</v>
      </c>
      <c r="E5766" s="383" t="s">
        <v>415</v>
      </c>
    </row>
    <row r="5767" spans="1:5" s="11" customFormat="1" ht="24" customHeight="1">
      <c r="A5767" s="381">
        <v>102253</v>
      </c>
      <c r="B5767" s="382" t="s">
        <v>7561</v>
      </c>
      <c r="C5767" s="383" t="s">
        <v>47</v>
      </c>
      <c r="D5767" s="384">
        <v>825.82</v>
      </c>
      <c r="E5767" s="383" t="s">
        <v>415</v>
      </c>
    </row>
    <row r="5768" spans="1:5" s="11" customFormat="1" ht="24" customHeight="1">
      <c r="A5768" s="381">
        <v>102254</v>
      </c>
      <c r="B5768" s="382" t="s">
        <v>7562</v>
      </c>
      <c r="C5768" s="383" t="s">
        <v>47</v>
      </c>
      <c r="D5768" s="384">
        <v>860.69</v>
      </c>
      <c r="E5768" s="383" t="s">
        <v>415</v>
      </c>
    </row>
    <row r="5769" spans="1:5" s="11" customFormat="1" ht="24" customHeight="1">
      <c r="A5769" s="381">
        <v>102255</v>
      </c>
      <c r="B5769" s="382" t="s">
        <v>7563</v>
      </c>
      <c r="C5769" s="383" t="s">
        <v>47</v>
      </c>
      <c r="D5769" s="384">
        <v>815.61</v>
      </c>
      <c r="E5769" s="383" t="s">
        <v>415</v>
      </c>
    </row>
    <row r="5770" spans="1:5" s="11" customFormat="1" ht="24" customHeight="1">
      <c r="A5770" s="381">
        <v>102256</v>
      </c>
      <c r="B5770" s="382" t="s">
        <v>7564</v>
      </c>
      <c r="C5770" s="383" t="s">
        <v>47</v>
      </c>
      <c r="D5770" s="384">
        <v>967.53</v>
      </c>
      <c r="E5770" s="383" t="s">
        <v>415</v>
      </c>
    </row>
    <row r="5771" spans="1:5" s="11" customFormat="1" ht="24" customHeight="1">
      <c r="A5771" s="381">
        <v>102257</v>
      </c>
      <c r="B5771" s="382" t="s">
        <v>7565</v>
      </c>
      <c r="C5771" s="383" t="s">
        <v>47</v>
      </c>
      <c r="D5771" s="384">
        <v>274.37</v>
      </c>
      <c r="E5771" s="383" t="s">
        <v>415</v>
      </c>
    </row>
    <row r="5772" spans="1:5" s="11" customFormat="1" ht="24" customHeight="1">
      <c r="A5772" s="381">
        <v>102258</v>
      </c>
      <c r="B5772" s="382" t="s">
        <v>7566</v>
      </c>
      <c r="C5772" s="383" t="s">
        <v>47</v>
      </c>
      <c r="D5772" s="384">
        <v>285.57</v>
      </c>
      <c r="E5772" s="383" t="s">
        <v>415</v>
      </c>
    </row>
    <row r="5773" spans="1:5" s="11" customFormat="1" ht="24" customHeight="1">
      <c r="A5773" s="381">
        <v>101154</v>
      </c>
      <c r="B5773" s="382" t="s">
        <v>7567</v>
      </c>
      <c r="C5773" s="383" t="s">
        <v>47</v>
      </c>
      <c r="D5773" s="384">
        <v>110</v>
      </c>
      <c r="E5773" s="383" t="s">
        <v>415</v>
      </c>
    </row>
    <row r="5774" spans="1:5" s="11" customFormat="1" ht="24" customHeight="1">
      <c r="A5774" s="381">
        <v>101155</v>
      </c>
      <c r="B5774" s="382" t="s">
        <v>7568</v>
      </c>
      <c r="C5774" s="383" t="s">
        <v>47</v>
      </c>
      <c r="D5774" s="384">
        <v>155.35</v>
      </c>
      <c r="E5774" s="383" t="s">
        <v>415</v>
      </c>
    </row>
    <row r="5775" spans="1:5" s="11" customFormat="1" ht="24" customHeight="1">
      <c r="A5775" s="381">
        <v>101156</v>
      </c>
      <c r="B5775" s="382" t="s">
        <v>7569</v>
      </c>
      <c r="C5775" s="383" t="s">
        <v>47</v>
      </c>
      <c r="D5775" s="384">
        <v>229.59</v>
      </c>
      <c r="E5775" s="383" t="s">
        <v>415</v>
      </c>
    </row>
    <row r="5776" spans="1:5" s="11" customFormat="1" ht="24" customHeight="1">
      <c r="A5776" s="381">
        <v>101810</v>
      </c>
      <c r="B5776" s="382" t="s">
        <v>7570</v>
      </c>
      <c r="C5776" s="383" t="s">
        <v>235</v>
      </c>
      <c r="D5776" s="385">
        <v>1447.74</v>
      </c>
      <c r="E5776" s="383" t="s">
        <v>416</v>
      </c>
    </row>
    <row r="5777" spans="1:5" s="11" customFormat="1" ht="24" customHeight="1">
      <c r="A5777" s="381">
        <v>101811</v>
      </c>
      <c r="B5777" s="382" t="s">
        <v>7571</v>
      </c>
      <c r="C5777" s="383" t="s">
        <v>235</v>
      </c>
      <c r="D5777" s="385">
        <v>1304.1500000000001</v>
      </c>
      <c r="E5777" s="383" t="s">
        <v>416</v>
      </c>
    </row>
    <row r="5778" spans="1:5" s="11" customFormat="1" ht="24" customHeight="1">
      <c r="A5778" s="381">
        <v>101812</v>
      </c>
      <c r="B5778" s="382" t="s">
        <v>7572</v>
      </c>
      <c r="C5778" s="383" t="s">
        <v>235</v>
      </c>
      <c r="D5778" s="385">
        <v>1612.58</v>
      </c>
      <c r="E5778" s="383" t="s">
        <v>416</v>
      </c>
    </row>
    <row r="5779" spans="1:5" s="11" customFormat="1" ht="24" customHeight="1">
      <c r="A5779" s="381">
        <v>101813</v>
      </c>
      <c r="B5779" s="382" t="s">
        <v>7573</v>
      </c>
      <c r="C5779" s="383" t="s">
        <v>235</v>
      </c>
      <c r="D5779" s="385">
        <v>1468.99</v>
      </c>
      <c r="E5779" s="383" t="s">
        <v>416</v>
      </c>
    </row>
    <row r="5780" spans="1:5" s="11" customFormat="1" ht="36" customHeight="1">
      <c r="A5780" s="381">
        <v>101814</v>
      </c>
      <c r="B5780" s="382" t="s">
        <v>7574</v>
      </c>
      <c r="C5780" s="383" t="s">
        <v>47</v>
      </c>
      <c r="D5780" s="384">
        <v>31.35</v>
      </c>
      <c r="E5780" s="383" t="s">
        <v>416</v>
      </c>
    </row>
    <row r="5781" spans="1:5" s="11" customFormat="1" ht="36" customHeight="1">
      <c r="A5781" s="381">
        <v>101815</v>
      </c>
      <c r="B5781" s="382" t="s">
        <v>7575</v>
      </c>
      <c r="C5781" s="383" t="s">
        <v>47</v>
      </c>
      <c r="D5781" s="384">
        <v>70.459999999999994</v>
      </c>
      <c r="E5781" s="383" t="s">
        <v>416</v>
      </c>
    </row>
    <row r="5782" spans="1:5" s="11" customFormat="1" ht="36" customHeight="1">
      <c r="A5782" s="381">
        <v>101816</v>
      </c>
      <c r="B5782" s="382" t="s">
        <v>7576</v>
      </c>
      <c r="C5782" s="383" t="s">
        <v>47</v>
      </c>
      <c r="D5782" s="384">
        <v>56.41</v>
      </c>
      <c r="E5782" s="383" t="s">
        <v>416</v>
      </c>
    </row>
    <row r="5783" spans="1:5" s="11" customFormat="1" ht="36" customHeight="1">
      <c r="A5783" s="381">
        <v>101817</v>
      </c>
      <c r="B5783" s="382" t="s">
        <v>7577</v>
      </c>
      <c r="C5783" s="383" t="s">
        <v>47</v>
      </c>
      <c r="D5783" s="384">
        <v>34.119999999999997</v>
      </c>
      <c r="E5783" s="383" t="s">
        <v>416</v>
      </c>
    </row>
    <row r="5784" spans="1:5" s="11" customFormat="1" ht="36" customHeight="1">
      <c r="A5784" s="381">
        <v>101818</v>
      </c>
      <c r="B5784" s="382" t="s">
        <v>7578</v>
      </c>
      <c r="C5784" s="383" t="s">
        <v>47</v>
      </c>
      <c r="D5784" s="384">
        <v>53.26</v>
      </c>
      <c r="E5784" s="383" t="s">
        <v>416</v>
      </c>
    </row>
    <row r="5785" spans="1:5" s="11" customFormat="1" ht="36" customHeight="1">
      <c r="A5785" s="381">
        <v>101819</v>
      </c>
      <c r="B5785" s="382" t="s">
        <v>7579</v>
      </c>
      <c r="C5785" s="383" t="s">
        <v>47</v>
      </c>
      <c r="D5785" s="384">
        <v>47.33</v>
      </c>
      <c r="E5785" s="383" t="s">
        <v>416</v>
      </c>
    </row>
    <row r="5786" spans="1:5" s="11" customFormat="1" ht="36" customHeight="1">
      <c r="A5786" s="381">
        <v>101820</v>
      </c>
      <c r="B5786" s="382" t="s">
        <v>7580</v>
      </c>
      <c r="C5786" s="383" t="s">
        <v>47</v>
      </c>
      <c r="D5786" s="384">
        <v>28.46</v>
      </c>
      <c r="E5786" s="383" t="s">
        <v>416</v>
      </c>
    </row>
    <row r="5787" spans="1:5" s="11" customFormat="1" ht="36" customHeight="1">
      <c r="A5787" s="381">
        <v>101822</v>
      </c>
      <c r="B5787" s="382" t="s">
        <v>7581</v>
      </c>
      <c r="C5787" s="383" t="s">
        <v>235</v>
      </c>
      <c r="D5787" s="384">
        <v>79.61</v>
      </c>
      <c r="E5787" s="383" t="s">
        <v>416</v>
      </c>
    </row>
    <row r="5788" spans="1:5" s="11" customFormat="1" ht="36" customHeight="1">
      <c r="A5788" s="381">
        <v>101823</v>
      </c>
      <c r="B5788" s="382" t="s">
        <v>7582</v>
      </c>
      <c r="C5788" s="383" t="s">
        <v>235</v>
      </c>
      <c r="D5788" s="384">
        <v>123.93</v>
      </c>
      <c r="E5788" s="383" t="s">
        <v>416</v>
      </c>
    </row>
    <row r="5789" spans="1:5" s="11" customFormat="1" ht="36" customHeight="1">
      <c r="A5789" s="381">
        <v>101824</v>
      </c>
      <c r="B5789" s="382" t="s">
        <v>7583</v>
      </c>
      <c r="C5789" s="383" t="s">
        <v>235</v>
      </c>
      <c r="D5789" s="384">
        <v>165.19</v>
      </c>
      <c r="E5789" s="383" t="s">
        <v>416</v>
      </c>
    </row>
    <row r="5790" spans="1:5" s="11" customFormat="1" ht="24" customHeight="1">
      <c r="A5790" s="381">
        <v>101825</v>
      </c>
      <c r="B5790" s="382" t="s">
        <v>7584</v>
      </c>
      <c r="C5790" s="383" t="s">
        <v>235</v>
      </c>
      <c r="D5790" s="384">
        <v>205.34</v>
      </c>
      <c r="E5790" s="383" t="s">
        <v>416</v>
      </c>
    </row>
    <row r="5791" spans="1:5" s="11" customFormat="1" ht="24" customHeight="1">
      <c r="A5791" s="381">
        <v>101826</v>
      </c>
      <c r="B5791" s="382" t="s">
        <v>7585</v>
      </c>
      <c r="C5791" s="383" t="s">
        <v>235</v>
      </c>
      <c r="D5791" s="384">
        <v>244.96</v>
      </c>
      <c r="E5791" s="383" t="s">
        <v>416</v>
      </c>
    </row>
    <row r="5792" spans="1:5" s="11" customFormat="1" ht="24" customHeight="1">
      <c r="A5792" s="381">
        <v>101827</v>
      </c>
      <c r="B5792" s="382" t="s">
        <v>7586</v>
      </c>
      <c r="C5792" s="383" t="s">
        <v>235</v>
      </c>
      <c r="D5792" s="384">
        <v>140.91999999999999</v>
      </c>
      <c r="E5792" s="383" t="s">
        <v>416</v>
      </c>
    </row>
    <row r="5793" spans="1:5" s="11" customFormat="1" ht="24" customHeight="1">
      <c r="A5793" s="381">
        <v>101828</v>
      </c>
      <c r="B5793" s="382" t="s">
        <v>7587</v>
      </c>
      <c r="C5793" s="383" t="s">
        <v>235</v>
      </c>
      <c r="D5793" s="384">
        <v>130.69999999999999</v>
      </c>
      <c r="E5793" s="383" t="s">
        <v>416</v>
      </c>
    </row>
    <row r="5794" spans="1:5" s="11" customFormat="1" ht="36" customHeight="1">
      <c r="A5794" s="381">
        <v>101829</v>
      </c>
      <c r="B5794" s="382" t="s">
        <v>7588</v>
      </c>
      <c r="C5794" s="383" t="s">
        <v>235</v>
      </c>
      <c r="D5794" s="384">
        <v>224.05</v>
      </c>
      <c r="E5794" s="383" t="s">
        <v>416</v>
      </c>
    </row>
    <row r="5795" spans="1:5" s="11" customFormat="1" ht="36" customHeight="1">
      <c r="A5795" s="381">
        <v>101830</v>
      </c>
      <c r="B5795" s="382" t="s">
        <v>7589</v>
      </c>
      <c r="C5795" s="383" t="s">
        <v>235</v>
      </c>
      <c r="D5795" s="384">
        <v>262.97000000000003</v>
      </c>
      <c r="E5795" s="383" t="s">
        <v>416</v>
      </c>
    </row>
    <row r="5796" spans="1:5" s="11" customFormat="1" ht="36" customHeight="1">
      <c r="A5796" s="381">
        <v>101831</v>
      </c>
      <c r="B5796" s="382" t="s">
        <v>7590</v>
      </c>
      <c r="C5796" s="383" t="s">
        <v>235</v>
      </c>
      <c r="D5796" s="384">
        <v>301.36</v>
      </c>
      <c r="E5796" s="383" t="s">
        <v>416</v>
      </c>
    </row>
    <row r="5797" spans="1:5" s="11" customFormat="1" ht="36" customHeight="1">
      <c r="A5797" s="381">
        <v>101832</v>
      </c>
      <c r="B5797" s="382" t="s">
        <v>7591</v>
      </c>
      <c r="C5797" s="383" t="s">
        <v>235</v>
      </c>
      <c r="D5797" s="384">
        <v>214.24</v>
      </c>
      <c r="E5797" s="383" t="s">
        <v>416</v>
      </c>
    </row>
    <row r="5798" spans="1:5" s="11" customFormat="1" ht="36" customHeight="1">
      <c r="A5798" s="381">
        <v>101833</v>
      </c>
      <c r="B5798" s="382" t="s">
        <v>7592</v>
      </c>
      <c r="C5798" s="383" t="s">
        <v>235</v>
      </c>
      <c r="D5798" s="384">
        <v>253.36</v>
      </c>
      <c r="E5798" s="383" t="s">
        <v>416</v>
      </c>
    </row>
    <row r="5799" spans="1:5" s="11" customFormat="1" ht="36" customHeight="1">
      <c r="A5799" s="381">
        <v>101834</v>
      </c>
      <c r="B5799" s="382" t="s">
        <v>7593</v>
      </c>
      <c r="C5799" s="383" t="s">
        <v>235</v>
      </c>
      <c r="D5799" s="384">
        <v>291.95999999999998</v>
      </c>
      <c r="E5799" s="383" t="s">
        <v>416</v>
      </c>
    </row>
    <row r="5800" spans="1:5" s="11" customFormat="1" ht="24" customHeight="1">
      <c r="A5800" s="381">
        <v>101835</v>
      </c>
      <c r="B5800" s="382" t="s">
        <v>7594</v>
      </c>
      <c r="C5800" s="383" t="s">
        <v>235</v>
      </c>
      <c r="D5800" s="384">
        <v>198.6</v>
      </c>
      <c r="E5800" s="383" t="s">
        <v>416</v>
      </c>
    </row>
    <row r="5801" spans="1:5" s="11" customFormat="1" ht="36" customHeight="1">
      <c r="A5801" s="381">
        <v>101836</v>
      </c>
      <c r="B5801" s="382" t="s">
        <v>7595</v>
      </c>
      <c r="C5801" s="383" t="s">
        <v>235</v>
      </c>
      <c r="D5801" s="384">
        <v>21.8</v>
      </c>
      <c r="E5801" s="383" t="s">
        <v>416</v>
      </c>
    </row>
    <row r="5802" spans="1:5" s="11" customFormat="1" ht="36" customHeight="1">
      <c r="A5802" s="381">
        <v>101837</v>
      </c>
      <c r="B5802" s="382" t="s">
        <v>7596</v>
      </c>
      <c r="C5802" s="383" t="s">
        <v>235</v>
      </c>
      <c r="D5802" s="384">
        <v>66.12</v>
      </c>
      <c r="E5802" s="383" t="s">
        <v>416</v>
      </c>
    </row>
    <row r="5803" spans="1:5" s="11" customFormat="1" ht="36" customHeight="1">
      <c r="A5803" s="381">
        <v>101838</v>
      </c>
      <c r="B5803" s="382" t="s">
        <v>7597</v>
      </c>
      <c r="C5803" s="383" t="s">
        <v>235</v>
      </c>
      <c r="D5803" s="384">
        <v>107.38</v>
      </c>
      <c r="E5803" s="383" t="s">
        <v>416</v>
      </c>
    </row>
    <row r="5804" spans="1:5" s="11" customFormat="1" ht="24" customHeight="1">
      <c r="A5804" s="381">
        <v>101839</v>
      </c>
      <c r="B5804" s="382" t="s">
        <v>7598</v>
      </c>
      <c r="C5804" s="383" t="s">
        <v>235</v>
      </c>
      <c r="D5804" s="384">
        <v>147.53</v>
      </c>
      <c r="E5804" s="383" t="s">
        <v>416</v>
      </c>
    </row>
    <row r="5805" spans="1:5" s="11" customFormat="1" ht="24" customHeight="1">
      <c r="A5805" s="381">
        <v>101840</v>
      </c>
      <c r="B5805" s="382" t="s">
        <v>7599</v>
      </c>
      <c r="C5805" s="383" t="s">
        <v>235</v>
      </c>
      <c r="D5805" s="384">
        <v>224.04</v>
      </c>
      <c r="E5805" s="383" t="s">
        <v>416</v>
      </c>
    </row>
    <row r="5806" spans="1:5" s="11" customFormat="1" ht="24" customHeight="1">
      <c r="A5806" s="381">
        <v>101841</v>
      </c>
      <c r="B5806" s="382" t="s">
        <v>7600</v>
      </c>
      <c r="C5806" s="383" t="s">
        <v>235</v>
      </c>
      <c r="D5806" s="384">
        <v>83.11</v>
      </c>
      <c r="E5806" s="383" t="s">
        <v>416</v>
      </c>
    </row>
    <row r="5807" spans="1:5" s="11" customFormat="1" ht="24" customHeight="1">
      <c r="A5807" s="381">
        <v>101842</v>
      </c>
      <c r="B5807" s="382" t="s">
        <v>7601</v>
      </c>
      <c r="C5807" s="383" t="s">
        <v>235</v>
      </c>
      <c r="D5807" s="384">
        <v>72.89</v>
      </c>
      <c r="E5807" s="383" t="s">
        <v>416</v>
      </c>
    </row>
    <row r="5808" spans="1:5" s="11" customFormat="1" ht="36" customHeight="1">
      <c r="A5808" s="381">
        <v>101843</v>
      </c>
      <c r="B5808" s="382" t="s">
        <v>7602</v>
      </c>
      <c r="C5808" s="383" t="s">
        <v>235</v>
      </c>
      <c r="D5808" s="384">
        <v>166.24</v>
      </c>
      <c r="E5808" s="383" t="s">
        <v>416</v>
      </c>
    </row>
    <row r="5809" spans="1:5" s="11" customFormat="1" ht="36" customHeight="1">
      <c r="A5809" s="381">
        <v>101844</v>
      </c>
      <c r="B5809" s="382" t="s">
        <v>7603</v>
      </c>
      <c r="C5809" s="383" t="s">
        <v>235</v>
      </c>
      <c r="D5809" s="384">
        <v>205.16</v>
      </c>
      <c r="E5809" s="383" t="s">
        <v>416</v>
      </c>
    </row>
    <row r="5810" spans="1:5" s="11" customFormat="1" ht="36" customHeight="1">
      <c r="A5810" s="381">
        <v>101845</v>
      </c>
      <c r="B5810" s="382" t="s">
        <v>7604</v>
      </c>
      <c r="C5810" s="383" t="s">
        <v>235</v>
      </c>
      <c r="D5810" s="384">
        <v>243.55</v>
      </c>
      <c r="E5810" s="383" t="s">
        <v>416</v>
      </c>
    </row>
    <row r="5811" spans="1:5" s="11" customFormat="1" ht="36" customHeight="1">
      <c r="A5811" s="381">
        <v>101846</v>
      </c>
      <c r="B5811" s="382" t="s">
        <v>7605</v>
      </c>
      <c r="C5811" s="383" t="s">
        <v>235</v>
      </c>
      <c r="D5811" s="384">
        <v>156.43</v>
      </c>
      <c r="E5811" s="383" t="s">
        <v>416</v>
      </c>
    </row>
    <row r="5812" spans="1:5" s="11" customFormat="1" ht="36" customHeight="1">
      <c r="A5812" s="381">
        <v>101847</v>
      </c>
      <c r="B5812" s="382" t="s">
        <v>7606</v>
      </c>
      <c r="C5812" s="383" t="s">
        <v>235</v>
      </c>
      <c r="D5812" s="384">
        <v>195.55</v>
      </c>
      <c r="E5812" s="383" t="s">
        <v>416</v>
      </c>
    </row>
    <row r="5813" spans="1:5" s="11" customFormat="1" ht="36" customHeight="1">
      <c r="A5813" s="381">
        <v>101848</v>
      </c>
      <c r="B5813" s="382" t="s">
        <v>7607</v>
      </c>
      <c r="C5813" s="383" t="s">
        <v>235</v>
      </c>
      <c r="D5813" s="384">
        <v>234.15</v>
      </c>
      <c r="E5813" s="383" t="s">
        <v>416</v>
      </c>
    </row>
    <row r="5814" spans="1:5" s="11" customFormat="1" ht="24" customHeight="1">
      <c r="A5814" s="381">
        <v>101849</v>
      </c>
      <c r="B5814" s="382" t="s">
        <v>7608</v>
      </c>
      <c r="C5814" s="383" t="s">
        <v>235</v>
      </c>
      <c r="D5814" s="384">
        <v>140.79</v>
      </c>
      <c r="E5814" s="383" t="s">
        <v>416</v>
      </c>
    </row>
    <row r="5815" spans="1:5" s="11" customFormat="1" ht="36" customHeight="1">
      <c r="A5815" s="381">
        <v>101850</v>
      </c>
      <c r="B5815" s="382" t="s">
        <v>7609</v>
      </c>
      <c r="C5815" s="383" t="s">
        <v>47</v>
      </c>
      <c r="D5815" s="384">
        <v>42.73</v>
      </c>
      <c r="E5815" s="383" t="s">
        <v>416</v>
      </c>
    </row>
    <row r="5816" spans="1:5" s="11" customFormat="1" ht="36" customHeight="1">
      <c r="A5816" s="381">
        <v>101851</v>
      </c>
      <c r="B5816" s="382" t="s">
        <v>7610</v>
      </c>
      <c r="C5816" s="383" t="s">
        <v>47</v>
      </c>
      <c r="D5816" s="384">
        <v>142.25</v>
      </c>
      <c r="E5816" s="383" t="s">
        <v>416</v>
      </c>
    </row>
    <row r="5817" spans="1:5" s="11" customFormat="1" ht="36" customHeight="1">
      <c r="A5817" s="381">
        <v>101852</v>
      </c>
      <c r="B5817" s="382" t="s">
        <v>7611</v>
      </c>
      <c r="C5817" s="383" t="s">
        <v>47</v>
      </c>
      <c r="D5817" s="384">
        <v>56.44</v>
      </c>
      <c r="E5817" s="383" t="s">
        <v>416</v>
      </c>
    </row>
    <row r="5818" spans="1:5" s="11" customFormat="1" ht="36" customHeight="1">
      <c r="A5818" s="381">
        <v>101853</v>
      </c>
      <c r="B5818" s="382" t="s">
        <v>7612</v>
      </c>
      <c r="C5818" s="383" t="s">
        <v>47</v>
      </c>
      <c r="D5818" s="384">
        <v>38.25</v>
      </c>
      <c r="E5818" s="383" t="s">
        <v>416</v>
      </c>
    </row>
    <row r="5819" spans="1:5" s="11" customFormat="1" ht="36" customHeight="1">
      <c r="A5819" s="381">
        <v>101854</v>
      </c>
      <c r="B5819" s="382" t="s">
        <v>7613</v>
      </c>
      <c r="C5819" s="383" t="s">
        <v>47</v>
      </c>
      <c r="D5819" s="384">
        <v>143.9</v>
      </c>
      <c r="E5819" s="383" t="s">
        <v>416</v>
      </c>
    </row>
    <row r="5820" spans="1:5" s="11" customFormat="1" ht="36" customHeight="1">
      <c r="A5820" s="381">
        <v>101855</v>
      </c>
      <c r="B5820" s="382" t="s">
        <v>7614</v>
      </c>
      <c r="C5820" s="383" t="s">
        <v>47</v>
      </c>
      <c r="D5820" s="384">
        <v>63.7</v>
      </c>
      <c r="E5820" s="383" t="s">
        <v>416</v>
      </c>
    </row>
    <row r="5821" spans="1:5" s="11" customFormat="1" ht="36" customHeight="1">
      <c r="A5821" s="381">
        <v>101856</v>
      </c>
      <c r="B5821" s="382" t="s">
        <v>7615</v>
      </c>
      <c r="C5821" s="383" t="s">
        <v>47</v>
      </c>
      <c r="D5821" s="384">
        <v>18.2</v>
      </c>
      <c r="E5821" s="383" t="s">
        <v>416</v>
      </c>
    </row>
    <row r="5822" spans="1:5" s="11" customFormat="1" ht="36" customHeight="1">
      <c r="A5822" s="381">
        <v>101857</v>
      </c>
      <c r="B5822" s="382" t="s">
        <v>7616</v>
      </c>
      <c r="C5822" s="383" t="s">
        <v>47</v>
      </c>
      <c r="D5822" s="384">
        <v>22.86</v>
      </c>
      <c r="E5822" s="383" t="s">
        <v>416</v>
      </c>
    </row>
    <row r="5823" spans="1:5" s="11" customFormat="1" ht="36" customHeight="1">
      <c r="A5823" s="381">
        <v>101858</v>
      </c>
      <c r="B5823" s="382" t="s">
        <v>7617</v>
      </c>
      <c r="C5823" s="383" t="s">
        <v>47</v>
      </c>
      <c r="D5823" s="384">
        <v>18.59</v>
      </c>
      <c r="E5823" s="383" t="s">
        <v>416</v>
      </c>
    </row>
    <row r="5824" spans="1:5" s="11" customFormat="1" ht="36" customHeight="1">
      <c r="A5824" s="381">
        <v>101859</v>
      </c>
      <c r="B5824" s="382" t="s">
        <v>7618</v>
      </c>
      <c r="C5824" s="383" t="s">
        <v>47</v>
      </c>
      <c r="D5824" s="384">
        <v>20.6</v>
      </c>
      <c r="E5824" s="383" t="s">
        <v>416</v>
      </c>
    </row>
    <row r="5825" spans="1:5" s="11" customFormat="1" ht="36" customHeight="1">
      <c r="A5825" s="381">
        <v>101860</v>
      </c>
      <c r="B5825" s="382" t="s">
        <v>7619</v>
      </c>
      <c r="C5825" s="383" t="s">
        <v>47</v>
      </c>
      <c r="D5825" s="384">
        <v>23.76</v>
      </c>
      <c r="E5825" s="383" t="s">
        <v>416</v>
      </c>
    </row>
    <row r="5826" spans="1:5" s="11" customFormat="1" ht="36" customHeight="1">
      <c r="A5826" s="381">
        <v>101861</v>
      </c>
      <c r="B5826" s="382" t="s">
        <v>7620</v>
      </c>
      <c r="C5826" s="383" t="s">
        <v>47</v>
      </c>
      <c r="D5826" s="384">
        <v>22.17</v>
      </c>
      <c r="E5826" s="383" t="s">
        <v>416</v>
      </c>
    </row>
    <row r="5827" spans="1:5" s="11" customFormat="1" ht="36" customHeight="1">
      <c r="A5827" s="381">
        <v>101862</v>
      </c>
      <c r="B5827" s="382" t="s">
        <v>7621</v>
      </c>
      <c r="C5827" s="383" t="s">
        <v>47</v>
      </c>
      <c r="D5827" s="384">
        <v>24.22</v>
      </c>
      <c r="E5827" s="383" t="s">
        <v>416</v>
      </c>
    </row>
    <row r="5828" spans="1:5" s="11" customFormat="1" ht="36" customHeight="1">
      <c r="A5828" s="381">
        <v>101863</v>
      </c>
      <c r="B5828" s="382" t="s">
        <v>7622</v>
      </c>
      <c r="C5828" s="383" t="s">
        <v>47</v>
      </c>
      <c r="D5828" s="384">
        <v>18.87</v>
      </c>
      <c r="E5828" s="383" t="s">
        <v>416</v>
      </c>
    </row>
    <row r="5829" spans="1:5" s="11" customFormat="1" ht="36" customHeight="1">
      <c r="A5829" s="381">
        <v>101864</v>
      </c>
      <c r="B5829" s="382" t="s">
        <v>7623</v>
      </c>
      <c r="C5829" s="383" t="s">
        <v>47</v>
      </c>
      <c r="D5829" s="384">
        <v>22.02</v>
      </c>
      <c r="E5829" s="383" t="s">
        <v>416</v>
      </c>
    </row>
    <row r="5830" spans="1:5" s="11" customFormat="1" ht="36" customHeight="1">
      <c r="A5830" s="381">
        <v>101865</v>
      </c>
      <c r="B5830" s="382" t="s">
        <v>7624</v>
      </c>
      <c r="C5830" s="383" t="s">
        <v>47</v>
      </c>
      <c r="D5830" s="384">
        <v>25.18</v>
      </c>
      <c r="E5830" s="383" t="s">
        <v>416</v>
      </c>
    </row>
    <row r="5831" spans="1:5" s="11" customFormat="1" ht="36" customHeight="1">
      <c r="A5831" s="381">
        <v>101866</v>
      </c>
      <c r="B5831" s="382" t="s">
        <v>7625</v>
      </c>
      <c r="C5831" s="383" t="s">
        <v>47</v>
      </c>
      <c r="D5831" s="384">
        <v>22.33</v>
      </c>
      <c r="E5831" s="383" t="s">
        <v>416</v>
      </c>
    </row>
    <row r="5832" spans="1:5" s="11" customFormat="1" ht="36" customHeight="1">
      <c r="A5832" s="381">
        <v>101867</v>
      </c>
      <c r="B5832" s="382" t="s">
        <v>7626</v>
      </c>
      <c r="C5832" s="383" t="s">
        <v>47</v>
      </c>
      <c r="D5832" s="384">
        <v>25.48</v>
      </c>
      <c r="E5832" s="383" t="s">
        <v>416</v>
      </c>
    </row>
    <row r="5833" spans="1:5" s="11" customFormat="1" ht="36" customHeight="1">
      <c r="A5833" s="381">
        <v>101868</v>
      </c>
      <c r="B5833" s="382" t="s">
        <v>7627</v>
      </c>
      <c r="C5833" s="383" t="s">
        <v>47</v>
      </c>
      <c r="D5833" s="384">
        <v>20.14</v>
      </c>
      <c r="E5833" s="383" t="s">
        <v>416</v>
      </c>
    </row>
    <row r="5834" spans="1:5" s="11" customFormat="1" ht="36" customHeight="1">
      <c r="A5834" s="381">
        <v>101869</v>
      </c>
      <c r="B5834" s="382" t="s">
        <v>7628</v>
      </c>
      <c r="C5834" s="383" t="s">
        <v>47</v>
      </c>
      <c r="D5834" s="384">
        <v>23.28</v>
      </c>
      <c r="E5834" s="383" t="s">
        <v>416</v>
      </c>
    </row>
    <row r="5835" spans="1:5" s="11" customFormat="1" ht="36" customHeight="1">
      <c r="A5835" s="381">
        <v>101870</v>
      </c>
      <c r="B5835" s="382" t="s">
        <v>7629</v>
      </c>
      <c r="C5835" s="383" t="s">
        <v>47</v>
      </c>
      <c r="D5835" s="384">
        <v>26.44</v>
      </c>
      <c r="E5835" s="383" t="s">
        <v>416</v>
      </c>
    </row>
    <row r="5836" spans="1:5" s="11" customFormat="1" ht="24" customHeight="1">
      <c r="A5836" s="381">
        <v>102096</v>
      </c>
      <c r="B5836" s="382" t="s">
        <v>7630</v>
      </c>
      <c r="C5836" s="383" t="s">
        <v>235</v>
      </c>
      <c r="D5836" s="385">
        <v>1600.03</v>
      </c>
      <c r="E5836" s="383" t="s">
        <v>416</v>
      </c>
    </row>
    <row r="5837" spans="1:5" s="11" customFormat="1" ht="24" customHeight="1">
      <c r="A5837" s="381">
        <v>102098</v>
      </c>
      <c r="B5837" s="382" t="s">
        <v>7631</v>
      </c>
      <c r="C5837" s="383" t="s">
        <v>235</v>
      </c>
      <c r="D5837" s="385">
        <v>1764.87</v>
      </c>
      <c r="E5837" s="383" t="s">
        <v>416</v>
      </c>
    </row>
    <row r="5838" spans="1:5" s="11" customFormat="1" ht="24" customHeight="1">
      <c r="A5838" s="381">
        <v>102101</v>
      </c>
      <c r="B5838" s="382" t="s">
        <v>7632</v>
      </c>
      <c r="C5838" s="383" t="s">
        <v>47</v>
      </c>
      <c r="D5838" s="384">
        <v>3.33</v>
      </c>
      <c r="E5838" s="383" t="s">
        <v>416</v>
      </c>
    </row>
    <row r="5839" spans="1:5" s="11" customFormat="1" ht="36" customHeight="1">
      <c r="A5839" s="381">
        <v>102988</v>
      </c>
      <c r="B5839" s="382" t="s">
        <v>7633</v>
      </c>
      <c r="C5839" s="383" t="s">
        <v>47</v>
      </c>
      <c r="D5839" s="384">
        <v>37.799999999999997</v>
      </c>
      <c r="E5839" s="383" t="s">
        <v>416</v>
      </c>
    </row>
    <row r="5840" spans="1:5" s="11" customFormat="1" ht="24" customHeight="1">
      <c r="A5840" s="381">
        <v>100576</v>
      </c>
      <c r="B5840" s="382" t="s">
        <v>7634</v>
      </c>
      <c r="C5840" s="383" t="s">
        <v>47</v>
      </c>
      <c r="D5840" s="384">
        <v>2.0699999999999998</v>
      </c>
      <c r="E5840" s="383" t="s">
        <v>416</v>
      </c>
    </row>
    <row r="5841" spans="1:5" s="11" customFormat="1" ht="24" customHeight="1">
      <c r="A5841" s="381">
        <v>100577</v>
      </c>
      <c r="B5841" s="382" t="s">
        <v>7635</v>
      </c>
      <c r="C5841" s="383" t="s">
        <v>47</v>
      </c>
      <c r="D5841" s="384">
        <v>1.06</v>
      </c>
      <c r="E5841" s="383" t="s">
        <v>416</v>
      </c>
    </row>
    <row r="5842" spans="1:5" s="11" customFormat="1" ht="36" customHeight="1">
      <c r="A5842" s="381">
        <v>96388</v>
      </c>
      <c r="B5842" s="382" t="s">
        <v>7636</v>
      </c>
      <c r="C5842" s="383" t="s">
        <v>235</v>
      </c>
      <c r="D5842" s="384">
        <v>10.210000000000001</v>
      </c>
      <c r="E5842" s="383" t="s">
        <v>416</v>
      </c>
    </row>
    <row r="5843" spans="1:5" s="11" customFormat="1" ht="36" customHeight="1">
      <c r="A5843" s="381">
        <v>96389</v>
      </c>
      <c r="B5843" s="382" t="s">
        <v>7637</v>
      </c>
      <c r="C5843" s="383" t="s">
        <v>235</v>
      </c>
      <c r="D5843" s="384">
        <v>59.02</v>
      </c>
      <c r="E5843" s="383" t="s">
        <v>416</v>
      </c>
    </row>
    <row r="5844" spans="1:5" s="11" customFormat="1" ht="36" customHeight="1">
      <c r="A5844" s="381">
        <v>96390</v>
      </c>
      <c r="B5844" s="382" t="s">
        <v>7638</v>
      </c>
      <c r="C5844" s="383" t="s">
        <v>235</v>
      </c>
      <c r="D5844" s="384">
        <v>98.32</v>
      </c>
      <c r="E5844" s="383" t="s">
        <v>416</v>
      </c>
    </row>
    <row r="5845" spans="1:5" s="11" customFormat="1" ht="36" customHeight="1">
      <c r="A5845" s="381">
        <v>96391</v>
      </c>
      <c r="B5845" s="382" t="s">
        <v>7639</v>
      </c>
      <c r="C5845" s="383" t="s">
        <v>235</v>
      </c>
      <c r="D5845" s="384">
        <v>139.1</v>
      </c>
      <c r="E5845" s="383" t="s">
        <v>416</v>
      </c>
    </row>
    <row r="5846" spans="1:5" s="11" customFormat="1" ht="36" customHeight="1">
      <c r="A5846" s="381">
        <v>96392</v>
      </c>
      <c r="B5846" s="382" t="s">
        <v>7640</v>
      </c>
      <c r="C5846" s="383" t="s">
        <v>235</v>
      </c>
      <c r="D5846" s="384">
        <v>178.72</v>
      </c>
      <c r="E5846" s="383" t="s">
        <v>416</v>
      </c>
    </row>
    <row r="5847" spans="1:5" s="11" customFormat="1" ht="24" customHeight="1">
      <c r="A5847" s="381">
        <v>96396</v>
      </c>
      <c r="B5847" s="382" t="s">
        <v>7641</v>
      </c>
      <c r="C5847" s="383" t="s">
        <v>235</v>
      </c>
      <c r="D5847" s="384">
        <v>130.22</v>
      </c>
      <c r="E5847" s="383" t="s">
        <v>416</v>
      </c>
    </row>
    <row r="5848" spans="1:5" s="11" customFormat="1" ht="36" customHeight="1">
      <c r="A5848" s="381">
        <v>96397</v>
      </c>
      <c r="B5848" s="382" t="s">
        <v>7642</v>
      </c>
      <c r="C5848" s="383" t="s">
        <v>235</v>
      </c>
      <c r="D5848" s="384">
        <v>210.14</v>
      </c>
      <c r="E5848" s="383" t="s">
        <v>416</v>
      </c>
    </row>
    <row r="5849" spans="1:5" s="11" customFormat="1" ht="24" customHeight="1">
      <c r="A5849" s="381">
        <v>96398</v>
      </c>
      <c r="B5849" s="382" t="s">
        <v>7643</v>
      </c>
      <c r="C5849" s="383" t="s">
        <v>235</v>
      </c>
      <c r="D5849" s="384">
        <v>315.12</v>
      </c>
      <c r="E5849" s="383" t="s">
        <v>416</v>
      </c>
    </row>
    <row r="5850" spans="1:5" s="11" customFormat="1" ht="24" customHeight="1">
      <c r="A5850" s="381">
        <v>96399</v>
      </c>
      <c r="B5850" s="382" t="s">
        <v>7644</v>
      </c>
      <c r="C5850" s="383" t="s">
        <v>235</v>
      </c>
      <c r="D5850" s="384">
        <v>89.29</v>
      </c>
      <c r="E5850" s="383" t="s">
        <v>416</v>
      </c>
    </row>
    <row r="5851" spans="1:5" s="11" customFormat="1" ht="24" customHeight="1">
      <c r="A5851" s="381">
        <v>96400</v>
      </c>
      <c r="B5851" s="382" t="s">
        <v>7645</v>
      </c>
      <c r="C5851" s="383" t="s">
        <v>235</v>
      </c>
      <c r="D5851" s="384">
        <v>116.79</v>
      </c>
      <c r="E5851" s="383" t="s">
        <v>416</v>
      </c>
    </row>
    <row r="5852" spans="1:5" s="11" customFormat="1" ht="12" customHeight="1">
      <c r="A5852" s="381">
        <v>96402</v>
      </c>
      <c r="B5852" s="382" t="s">
        <v>7646</v>
      </c>
      <c r="C5852" s="383" t="s">
        <v>47</v>
      </c>
      <c r="D5852" s="384">
        <v>2.72</v>
      </c>
      <c r="E5852" s="383" t="s">
        <v>416</v>
      </c>
    </row>
    <row r="5853" spans="1:5" s="11" customFormat="1" ht="36" customHeight="1">
      <c r="A5853" s="381">
        <v>100564</v>
      </c>
      <c r="B5853" s="382" t="s">
        <v>7647</v>
      </c>
      <c r="C5853" s="383" t="s">
        <v>235</v>
      </c>
      <c r="D5853" s="384">
        <v>80.16</v>
      </c>
      <c r="E5853" s="383" t="s">
        <v>416</v>
      </c>
    </row>
    <row r="5854" spans="1:5" s="11" customFormat="1" ht="36" customHeight="1">
      <c r="A5854" s="381">
        <v>100565</v>
      </c>
      <c r="B5854" s="382" t="s">
        <v>7648</v>
      </c>
      <c r="C5854" s="383" t="s">
        <v>235</v>
      </c>
      <c r="D5854" s="384">
        <v>69.98</v>
      </c>
      <c r="E5854" s="383" t="s">
        <v>416</v>
      </c>
    </row>
    <row r="5855" spans="1:5" s="11" customFormat="1" ht="36" customHeight="1">
      <c r="A5855" s="381">
        <v>100566</v>
      </c>
      <c r="B5855" s="382" t="s">
        <v>7649</v>
      </c>
      <c r="C5855" s="383" t="s">
        <v>235</v>
      </c>
      <c r="D5855" s="384">
        <v>163.29</v>
      </c>
      <c r="E5855" s="383" t="s">
        <v>416</v>
      </c>
    </row>
    <row r="5856" spans="1:5" s="11" customFormat="1" ht="36" customHeight="1">
      <c r="A5856" s="381">
        <v>100567</v>
      </c>
      <c r="B5856" s="382" t="s">
        <v>7650</v>
      </c>
      <c r="C5856" s="383" t="s">
        <v>235</v>
      </c>
      <c r="D5856" s="384">
        <v>202.25</v>
      </c>
      <c r="E5856" s="383" t="s">
        <v>416</v>
      </c>
    </row>
    <row r="5857" spans="1:5" s="11" customFormat="1" ht="36" customHeight="1">
      <c r="A5857" s="381">
        <v>100568</v>
      </c>
      <c r="B5857" s="382" t="s">
        <v>7651</v>
      </c>
      <c r="C5857" s="383" t="s">
        <v>235</v>
      </c>
      <c r="D5857" s="384">
        <v>240.61</v>
      </c>
      <c r="E5857" s="383" t="s">
        <v>416</v>
      </c>
    </row>
    <row r="5858" spans="1:5" s="11" customFormat="1" ht="36" customHeight="1">
      <c r="A5858" s="381">
        <v>100569</v>
      </c>
      <c r="B5858" s="382" t="s">
        <v>7652</v>
      </c>
      <c r="C5858" s="383" t="s">
        <v>235</v>
      </c>
      <c r="D5858" s="384">
        <v>153.47999999999999</v>
      </c>
      <c r="E5858" s="383" t="s">
        <v>416</v>
      </c>
    </row>
    <row r="5859" spans="1:5" s="11" customFormat="1" ht="36" customHeight="1">
      <c r="A5859" s="381">
        <v>100570</v>
      </c>
      <c r="B5859" s="382" t="s">
        <v>7653</v>
      </c>
      <c r="C5859" s="383" t="s">
        <v>235</v>
      </c>
      <c r="D5859" s="384">
        <v>194.9</v>
      </c>
      <c r="E5859" s="383" t="s">
        <v>416</v>
      </c>
    </row>
    <row r="5860" spans="1:5" s="11" customFormat="1" ht="36" customHeight="1">
      <c r="A5860" s="381">
        <v>100571</v>
      </c>
      <c r="B5860" s="382" t="s">
        <v>7654</v>
      </c>
      <c r="C5860" s="383" t="s">
        <v>235</v>
      </c>
      <c r="D5860" s="384">
        <v>231.25</v>
      </c>
      <c r="E5860" s="383" t="s">
        <v>416</v>
      </c>
    </row>
    <row r="5861" spans="1:5" s="11" customFormat="1" ht="36" customHeight="1">
      <c r="A5861" s="381">
        <v>100572</v>
      </c>
      <c r="B5861" s="382" t="s">
        <v>7655</v>
      </c>
      <c r="C5861" s="383" t="s">
        <v>235</v>
      </c>
      <c r="D5861" s="384">
        <v>84.26</v>
      </c>
      <c r="E5861" s="383" t="s">
        <v>416</v>
      </c>
    </row>
    <row r="5862" spans="1:5" s="11" customFormat="1" ht="36" customHeight="1">
      <c r="A5862" s="381">
        <v>100573</v>
      </c>
      <c r="B5862" s="382" t="s">
        <v>7656</v>
      </c>
      <c r="C5862" s="383" t="s">
        <v>235</v>
      </c>
      <c r="D5862" s="384">
        <v>74.08</v>
      </c>
      <c r="E5862" s="383" t="s">
        <v>416</v>
      </c>
    </row>
    <row r="5863" spans="1:5" s="11" customFormat="1" ht="12" customHeight="1">
      <c r="A5863" s="381">
        <v>100574</v>
      </c>
      <c r="B5863" s="382" t="s">
        <v>7657</v>
      </c>
      <c r="C5863" s="383" t="s">
        <v>235</v>
      </c>
      <c r="D5863" s="384">
        <v>1.3</v>
      </c>
      <c r="E5863" s="383" t="s">
        <v>416</v>
      </c>
    </row>
    <row r="5864" spans="1:5" s="11" customFormat="1" ht="12" customHeight="1">
      <c r="A5864" s="381">
        <v>100575</v>
      </c>
      <c r="B5864" s="382" t="s">
        <v>7658</v>
      </c>
      <c r="C5864" s="383" t="s">
        <v>47</v>
      </c>
      <c r="D5864" s="384">
        <v>0.1</v>
      </c>
      <c r="E5864" s="383" t="s">
        <v>416</v>
      </c>
    </row>
    <row r="5865" spans="1:5" s="11" customFormat="1" ht="36" customHeight="1">
      <c r="A5865" s="381">
        <v>101767</v>
      </c>
      <c r="B5865" s="382" t="s">
        <v>7659</v>
      </c>
      <c r="C5865" s="383" t="s">
        <v>235</v>
      </c>
      <c r="D5865" s="384">
        <v>22.91</v>
      </c>
      <c r="E5865" s="383" t="s">
        <v>416</v>
      </c>
    </row>
    <row r="5866" spans="1:5" s="11" customFormat="1" ht="36" customHeight="1">
      <c r="A5866" s="381">
        <v>101768</v>
      </c>
      <c r="B5866" s="382" t="s">
        <v>7660</v>
      </c>
      <c r="C5866" s="383" t="s">
        <v>235</v>
      </c>
      <c r="D5866" s="384">
        <v>40.659999999999997</v>
      </c>
      <c r="E5866" s="383" t="s">
        <v>416</v>
      </c>
    </row>
    <row r="5867" spans="1:5" s="11" customFormat="1" ht="24" customHeight="1">
      <c r="A5867" s="381">
        <v>92391</v>
      </c>
      <c r="B5867" s="382" t="s">
        <v>7661</v>
      </c>
      <c r="C5867" s="383" t="s">
        <v>47</v>
      </c>
      <c r="D5867" s="384">
        <v>57.03</v>
      </c>
      <c r="E5867" s="383" t="s">
        <v>416</v>
      </c>
    </row>
    <row r="5868" spans="1:5" s="11" customFormat="1" ht="24" customHeight="1">
      <c r="A5868" s="381">
        <v>92392</v>
      </c>
      <c r="B5868" s="382" t="s">
        <v>7662</v>
      </c>
      <c r="C5868" s="383" t="s">
        <v>47</v>
      </c>
      <c r="D5868" s="384">
        <v>119.52</v>
      </c>
      <c r="E5868" s="383" t="s">
        <v>416</v>
      </c>
    </row>
    <row r="5869" spans="1:5" s="11" customFormat="1" ht="24" customHeight="1">
      <c r="A5869" s="381">
        <v>92393</v>
      </c>
      <c r="B5869" s="382" t="s">
        <v>7663</v>
      </c>
      <c r="C5869" s="383" t="s">
        <v>47</v>
      </c>
      <c r="D5869" s="384">
        <v>56.49</v>
      </c>
      <c r="E5869" s="383" t="s">
        <v>416</v>
      </c>
    </row>
    <row r="5870" spans="1:5" s="11" customFormat="1" ht="24" customHeight="1">
      <c r="A5870" s="381">
        <v>92394</v>
      </c>
      <c r="B5870" s="382" t="s">
        <v>7664</v>
      </c>
      <c r="C5870" s="383" t="s">
        <v>47</v>
      </c>
      <c r="D5870" s="384">
        <v>70.92</v>
      </c>
      <c r="E5870" s="383" t="s">
        <v>416</v>
      </c>
    </row>
    <row r="5871" spans="1:5" s="11" customFormat="1" ht="24" customHeight="1">
      <c r="A5871" s="381">
        <v>92395</v>
      </c>
      <c r="B5871" s="382" t="s">
        <v>7665</v>
      </c>
      <c r="C5871" s="383" t="s">
        <v>47</v>
      </c>
      <c r="D5871" s="384">
        <v>86.15</v>
      </c>
      <c r="E5871" s="383" t="s">
        <v>416</v>
      </c>
    </row>
    <row r="5872" spans="1:5" s="11" customFormat="1" ht="24" customHeight="1">
      <c r="A5872" s="381">
        <v>92396</v>
      </c>
      <c r="B5872" s="382" t="s">
        <v>7666</v>
      </c>
      <c r="C5872" s="383" t="s">
        <v>47</v>
      </c>
      <c r="D5872" s="384">
        <v>67.2</v>
      </c>
      <c r="E5872" s="383" t="s">
        <v>416</v>
      </c>
    </row>
    <row r="5873" spans="1:5" s="11" customFormat="1" ht="24" customHeight="1">
      <c r="A5873" s="381">
        <v>92397</v>
      </c>
      <c r="B5873" s="382" t="s">
        <v>7667</v>
      </c>
      <c r="C5873" s="383" t="s">
        <v>47</v>
      </c>
      <c r="D5873" s="384">
        <v>56.54</v>
      </c>
      <c r="E5873" s="383" t="s">
        <v>416</v>
      </c>
    </row>
    <row r="5874" spans="1:5" s="11" customFormat="1" ht="24" customHeight="1">
      <c r="A5874" s="381">
        <v>92398</v>
      </c>
      <c r="B5874" s="382" t="s">
        <v>7668</v>
      </c>
      <c r="C5874" s="383" t="s">
        <v>47</v>
      </c>
      <c r="D5874" s="384">
        <v>72.209999999999994</v>
      </c>
      <c r="E5874" s="383" t="s">
        <v>416</v>
      </c>
    </row>
    <row r="5875" spans="1:5" s="11" customFormat="1" ht="24" customHeight="1">
      <c r="A5875" s="381">
        <v>92399</v>
      </c>
      <c r="B5875" s="382" t="s">
        <v>7669</v>
      </c>
      <c r="C5875" s="383" t="s">
        <v>47</v>
      </c>
      <c r="D5875" s="384">
        <v>73.47</v>
      </c>
      <c r="E5875" s="383" t="s">
        <v>416</v>
      </c>
    </row>
    <row r="5876" spans="1:5" s="11" customFormat="1" ht="24" customHeight="1">
      <c r="A5876" s="381">
        <v>92400</v>
      </c>
      <c r="B5876" s="382" t="s">
        <v>7670</v>
      </c>
      <c r="C5876" s="383" t="s">
        <v>47</v>
      </c>
      <c r="D5876" s="384">
        <v>86.13</v>
      </c>
      <c r="E5876" s="383" t="s">
        <v>416</v>
      </c>
    </row>
    <row r="5877" spans="1:5" s="11" customFormat="1" ht="24" customHeight="1">
      <c r="A5877" s="381">
        <v>92401</v>
      </c>
      <c r="B5877" s="382" t="s">
        <v>1669</v>
      </c>
      <c r="C5877" s="383" t="s">
        <v>47</v>
      </c>
      <c r="D5877" s="384">
        <v>87.51</v>
      </c>
      <c r="E5877" s="383" t="s">
        <v>416</v>
      </c>
    </row>
    <row r="5878" spans="1:5" s="11" customFormat="1" ht="24" customHeight="1">
      <c r="A5878" s="381">
        <v>92402</v>
      </c>
      <c r="B5878" s="382" t="s">
        <v>7671</v>
      </c>
      <c r="C5878" s="383" t="s">
        <v>47</v>
      </c>
      <c r="D5878" s="384">
        <v>68.680000000000007</v>
      </c>
      <c r="E5878" s="383" t="s">
        <v>416</v>
      </c>
    </row>
    <row r="5879" spans="1:5" s="11" customFormat="1" ht="24" customHeight="1">
      <c r="A5879" s="381">
        <v>92403</v>
      </c>
      <c r="B5879" s="382" t="s">
        <v>7672</v>
      </c>
      <c r="C5879" s="383" t="s">
        <v>47</v>
      </c>
      <c r="D5879" s="384">
        <v>57.89</v>
      </c>
      <c r="E5879" s="383" t="s">
        <v>416</v>
      </c>
    </row>
    <row r="5880" spans="1:5" s="11" customFormat="1" ht="24" customHeight="1">
      <c r="A5880" s="381">
        <v>92404</v>
      </c>
      <c r="B5880" s="382" t="s">
        <v>7673</v>
      </c>
      <c r="C5880" s="383" t="s">
        <v>47</v>
      </c>
      <c r="D5880" s="384">
        <v>73.569999999999993</v>
      </c>
      <c r="E5880" s="383" t="s">
        <v>416</v>
      </c>
    </row>
    <row r="5881" spans="1:5" s="11" customFormat="1" ht="24" customHeight="1">
      <c r="A5881" s="381">
        <v>92405</v>
      </c>
      <c r="B5881" s="382" t="s">
        <v>7674</v>
      </c>
      <c r="C5881" s="383" t="s">
        <v>47</v>
      </c>
      <c r="D5881" s="384">
        <v>74.8</v>
      </c>
      <c r="E5881" s="383" t="s">
        <v>416</v>
      </c>
    </row>
    <row r="5882" spans="1:5" s="11" customFormat="1" ht="24" customHeight="1">
      <c r="A5882" s="381">
        <v>92406</v>
      </c>
      <c r="B5882" s="382" t="s">
        <v>7675</v>
      </c>
      <c r="C5882" s="383" t="s">
        <v>47</v>
      </c>
      <c r="D5882" s="384">
        <v>87.52</v>
      </c>
      <c r="E5882" s="383" t="s">
        <v>416</v>
      </c>
    </row>
    <row r="5883" spans="1:5" s="11" customFormat="1" ht="24" customHeight="1">
      <c r="A5883" s="381">
        <v>92407</v>
      </c>
      <c r="B5883" s="382" t="s">
        <v>7676</v>
      </c>
      <c r="C5883" s="383" t="s">
        <v>47</v>
      </c>
      <c r="D5883" s="384">
        <v>88.87</v>
      </c>
      <c r="E5883" s="383" t="s">
        <v>416</v>
      </c>
    </row>
    <row r="5884" spans="1:5" s="11" customFormat="1" ht="24" customHeight="1">
      <c r="A5884" s="381">
        <v>93679</v>
      </c>
      <c r="B5884" s="382" t="s">
        <v>7677</v>
      </c>
      <c r="C5884" s="383" t="s">
        <v>47</v>
      </c>
      <c r="D5884" s="384">
        <v>74.95</v>
      </c>
      <c r="E5884" s="383" t="s">
        <v>416</v>
      </c>
    </row>
    <row r="5885" spans="1:5" s="11" customFormat="1" ht="24" customHeight="1">
      <c r="A5885" s="381">
        <v>93680</v>
      </c>
      <c r="B5885" s="382" t="s">
        <v>7678</v>
      </c>
      <c r="C5885" s="383" t="s">
        <v>47</v>
      </c>
      <c r="D5885" s="384">
        <v>63.95</v>
      </c>
      <c r="E5885" s="383" t="s">
        <v>416</v>
      </c>
    </row>
    <row r="5886" spans="1:5" s="11" customFormat="1" ht="24" customHeight="1">
      <c r="A5886" s="381">
        <v>93681</v>
      </c>
      <c r="B5886" s="382" t="s">
        <v>7679</v>
      </c>
      <c r="C5886" s="383" t="s">
        <v>47</v>
      </c>
      <c r="D5886" s="384">
        <v>78.150000000000006</v>
      </c>
      <c r="E5886" s="383" t="s">
        <v>416</v>
      </c>
    </row>
    <row r="5887" spans="1:5" s="11" customFormat="1" ht="24" customHeight="1">
      <c r="A5887" s="381">
        <v>93682</v>
      </c>
      <c r="B5887" s="382" t="s">
        <v>7680</v>
      </c>
      <c r="C5887" s="383" t="s">
        <v>47</v>
      </c>
      <c r="D5887" s="384">
        <v>79.459999999999994</v>
      </c>
      <c r="E5887" s="383" t="s">
        <v>416</v>
      </c>
    </row>
    <row r="5888" spans="1:5" s="11" customFormat="1" ht="24" customHeight="1">
      <c r="A5888" s="381">
        <v>97104</v>
      </c>
      <c r="B5888" s="382" t="s">
        <v>7681</v>
      </c>
      <c r="C5888" s="383" t="s">
        <v>47</v>
      </c>
      <c r="D5888" s="384">
        <v>123.17</v>
      </c>
      <c r="E5888" s="383" t="s">
        <v>416</v>
      </c>
    </row>
    <row r="5889" spans="1:5" s="11" customFormat="1" ht="24" customHeight="1">
      <c r="A5889" s="381">
        <v>97105</v>
      </c>
      <c r="B5889" s="382" t="s">
        <v>7682</v>
      </c>
      <c r="C5889" s="383" t="s">
        <v>47</v>
      </c>
      <c r="D5889" s="384">
        <v>138.84</v>
      </c>
      <c r="E5889" s="383" t="s">
        <v>416</v>
      </c>
    </row>
    <row r="5890" spans="1:5" s="11" customFormat="1" ht="24" customHeight="1">
      <c r="A5890" s="381">
        <v>97106</v>
      </c>
      <c r="B5890" s="382" t="s">
        <v>7683</v>
      </c>
      <c r="C5890" s="383" t="s">
        <v>47</v>
      </c>
      <c r="D5890" s="384">
        <v>153.69999999999999</v>
      </c>
      <c r="E5890" s="383" t="s">
        <v>416</v>
      </c>
    </row>
    <row r="5891" spans="1:5" s="11" customFormat="1" ht="24" customHeight="1">
      <c r="A5891" s="381">
        <v>97107</v>
      </c>
      <c r="B5891" s="382" t="s">
        <v>7684</v>
      </c>
      <c r="C5891" s="383" t="s">
        <v>47</v>
      </c>
      <c r="D5891" s="384">
        <v>175.92</v>
      </c>
      <c r="E5891" s="383" t="s">
        <v>416</v>
      </c>
    </row>
    <row r="5892" spans="1:5" s="11" customFormat="1" ht="24" customHeight="1">
      <c r="A5892" s="381">
        <v>97108</v>
      </c>
      <c r="B5892" s="382" t="s">
        <v>7685</v>
      </c>
      <c r="C5892" s="383" t="s">
        <v>47</v>
      </c>
      <c r="D5892" s="384">
        <v>202.13</v>
      </c>
      <c r="E5892" s="383" t="s">
        <v>416</v>
      </c>
    </row>
    <row r="5893" spans="1:5" s="11" customFormat="1" ht="24" customHeight="1">
      <c r="A5893" s="381">
        <v>97109</v>
      </c>
      <c r="B5893" s="382" t="s">
        <v>7686</v>
      </c>
      <c r="C5893" s="383" t="s">
        <v>47</v>
      </c>
      <c r="D5893" s="384">
        <v>223.63</v>
      </c>
      <c r="E5893" s="383" t="s">
        <v>416</v>
      </c>
    </row>
    <row r="5894" spans="1:5" s="11" customFormat="1" ht="24" customHeight="1">
      <c r="A5894" s="381">
        <v>97111</v>
      </c>
      <c r="B5894" s="382" t="s">
        <v>7687</v>
      </c>
      <c r="C5894" s="383" t="s">
        <v>47</v>
      </c>
      <c r="D5894" s="384">
        <v>282.67</v>
      </c>
      <c r="E5894" s="383" t="s">
        <v>416</v>
      </c>
    </row>
    <row r="5895" spans="1:5" s="11" customFormat="1" ht="24" customHeight="1">
      <c r="A5895" s="381">
        <v>97112</v>
      </c>
      <c r="B5895" s="382" t="s">
        <v>7688</v>
      </c>
      <c r="C5895" s="383" t="s">
        <v>47</v>
      </c>
      <c r="D5895" s="384">
        <v>237.19</v>
      </c>
      <c r="E5895" s="383" t="s">
        <v>416</v>
      </c>
    </row>
    <row r="5896" spans="1:5" s="11" customFormat="1" ht="24" customHeight="1">
      <c r="A5896" s="381">
        <v>97113</v>
      </c>
      <c r="B5896" s="382" t="s">
        <v>7689</v>
      </c>
      <c r="C5896" s="383" t="s">
        <v>47</v>
      </c>
      <c r="D5896" s="384">
        <v>3.29</v>
      </c>
      <c r="E5896" s="383" t="s">
        <v>416</v>
      </c>
    </row>
    <row r="5897" spans="1:5" s="11" customFormat="1" ht="12" customHeight="1">
      <c r="A5897" s="381">
        <v>97114</v>
      </c>
      <c r="B5897" s="382" t="s">
        <v>7690</v>
      </c>
      <c r="C5897" s="383" t="s">
        <v>53</v>
      </c>
      <c r="D5897" s="384">
        <v>0.26</v>
      </c>
      <c r="E5897" s="383" t="s">
        <v>416</v>
      </c>
    </row>
    <row r="5898" spans="1:5" s="11" customFormat="1" ht="24" customHeight="1">
      <c r="A5898" s="381">
        <v>97115</v>
      </c>
      <c r="B5898" s="382" t="s">
        <v>7691</v>
      </c>
      <c r="C5898" s="383" t="s">
        <v>476</v>
      </c>
      <c r="D5898" s="384">
        <v>50.15</v>
      </c>
      <c r="E5898" s="383" t="s">
        <v>416</v>
      </c>
    </row>
    <row r="5899" spans="1:5" s="11" customFormat="1" ht="24" customHeight="1">
      <c r="A5899" s="381">
        <v>97116</v>
      </c>
      <c r="B5899" s="382" t="s">
        <v>7692</v>
      </c>
      <c r="C5899" s="383" t="s">
        <v>476</v>
      </c>
      <c r="D5899" s="384">
        <v>22.71</v>
      </c>
      <c r="E5899" s="383" t="s">
        <v>416</v>
      </c>
    </row>
    <row r="5900" spans="1:5" s="11" customFormat="1" ht="24" customHeight="1">
      <c r="A5900" s="381">
        <v>97117</v>
      </c>
      <c r="B5900" s="382" t="s">
        <v>7693</v>
      </c>
      <c r="C5900" s="383" t="s">
        <v>476</v>
      </c>
      <c r="D5900" s="384">
        <v>20.73</v>
      </c>
      <c r="E5900" s="383" t="s">
        <v>416</v>
      </c>
    </row>
    <row r="5901" spans="1:5" s="11" customFormat="1" ht="24" customHeight="1">
      <c r="A5901" s="381">
        <v>97118</v>
      </c>
      <c r="B5901" s="382" t="s">
        <v>7694</v>
      </c>
      <c r="C5901" s="383" t="s">
        <v>476</v>
      </c>
      <c r="D5901" s="384">
        <v>17.649999999999999</v>
      </c>
      <c r="E5901" s="383" t="s">
        <v>416</v>
      </c>
    </row>
    <row r="5902" spans="1:5" s="11" customFormat="1" ht="24" customHeight="1">
      <c r="A5902" s="381">
        <v>97119</v>
      </c>
      <c r="B5902" s="382" t="s">
        <v>7695</v>
      </c>
      <c r="C5902" s="383" t="s">
        <v>476</v>
      </c>
      <c r="D5902" s="384">
        <v>16.38</v>
      </c>
      <c r="E5902" s="383" t="s">
        <v>416</v>
      </c>
    </row>
    <row r="5903" spans="1:5" s="11" customFormat="1" ht="24" customHeight="1">
      <c r="A5903" s="381">
        <v>97120</v>
      </c>
      <c r="B5903" s="382" t="s">
        <v>7696</v>
      </c>
      <c r="C5903" s="383" t="s">
        <v>476</v>
      </c>
      <c r="D5903" s="384">
        <v>10.53</v>
      </c>
      <c r="E5903" s="383" t="s">
        <v>416</v>
      </c>
    </row>
    <row r="5904" spans="1:5" s="11" customFormat="1" ht="24" customHeight="1">
      <c r="A5904" s="381">
        <v>97802</v>
      </c>
      <c r="B5904" s="382" t="s">
        <v>7697</v>
      </c>
      <c r="C5904" s="383" t="s">
        <v>47</v>
      </c>
      <c r="D5904" s="384">
        <v>7.48</v>
      </c>
      <c r="E5904" s="383" t="s">
        <v>416</v>
      </c>
    </row>
    <row r="5905" spans="1:5" s="11" customFormat="1" ht="24" customHeight="1">
      <c r="A5905" s="381">
        <v>97803</v>
      </c>
      <c r="B5905" s="382" t="s">
        <v>7698</v>
      </c>
      <c r="C5905" s="383" t="s">
        <v>47</v>
      </c>
      <c r="D5905" s="384">
        <v>11.41</v>
      </c>
      <c r="E5905" s="383" t="s">
        <v>416</v>
      </c>
    </row>
    <row r="5906" spans="1:5" s="11" customFormat="1" ht="24" customHeight="1">
      <c r="A5906" s="381">
        <v>97805</v>
      </c>
      <c r="B5906" s="382" t="s">
        <v>7699</v>
      </c>
      <c r="C5906" s="383" t="s">
        <v>47</v>
      </c>
      <c r="D5906" s="384">
        <v>18.73</v>
      </c>
      <c r="E5906" s="383" t="s">
        <v>416</v>
      </c>
    </row>
    <row r="5907" spans="1:5" s="11" customFormat="1" ht="24" customHeight="1">
      <c r="A5907" s="381">
        <v>97806</v>
      </c>
      <c r="B5907" s="382" t="s">
        <v>7700</v>
      </c>
      <c r="C5907" s="383" t="s">
        <v>47</v>
      </c>
      <c r="D5907" s="384">
        <v>22.59</v>
      </c>
      <c r="E5907" s="383" t="s">
        <v>416</v>
      </c>
    </row>
    <row r="5908" spans="1:5" s="11" customFormat="1" ht="24" customHeight="1">
      <c r="A5908" s="381">
        <v>97807</v>
      </c>
      <c r="B5908" s="382" t="s">
        <v>7701</v>
      </c>
      <c r="C5908" s="383" t="s">
        <v>47</v>
      </c>
      <c r="D5908" s="384">
        <v>25.62</v>
      </c>
      <c r="E5908" s="383" t="s">
        <v>416</v>
      </c>
    </row>
    <row r="5909" spans="1:5" s="11" customFormat="1" ht="24" customHeight="1">
      <c r="A5909" s="381">
        <v>97809</v>
      </c>
      <c r="B5909" s="382" t="s">
        <v>7702</v>
      </c>
      <c r="C5909" s="383" t="s">
        <v>47</v>
      </c>
      <c r="D5909" s="384">
        <v>20.9</v>
      </c>
      <c r="E5909" s="383" t="s">
        <v>416</v>
      </c>
    </row>
    <row r="5910" spans="1:5" s="11" customFormat="1" ht="24" customHeight="1">
      <c r="A5910" s="381">
        <v>97810</v>
      </c>
      <c r="B5910" s="382" t="s">
        <v>7703</v>
      </c>
      <c r="C5910" s="383" t="s">
        <v>47</v>
      </c>
      <c r="D5910" s="384">
        <v>22.71</v>
      </c>
      <c r="E5910" s="383" t="s">
        <v>416</v>
      </c>
    </row>
    <row r="5911" spans="1:5" s="11" customFormat="1" ht="24" customHeight="1">
      <c r="A5911" s="381">
        <v>97811</v>
      </c>
      <c r="B5911" s="382" t="s">
        <v>7704</v>
      </c>
      <c r="C5911" s="383" t="s">
        <v>47</v>
      </c>
      <c r="D5911" s="384">
        <v>25.83</v>
      </c>
      <c r="E5911" s="383" t="s">
        <v>416</v>
      </c>
    </row>
    <row r="5912" spans="1:5" s="11" customFormat="1" ht="24" customHeight="1">
      <c r="A5912" s="381">
        <v>101167</v>
      </c>
      <c r="B5912" s="382" t="s">
        <v>7705</v>
      </c>
      <c r="C5912" s="383" t="s">
        <v>47</v>
      </c>
      <c r="D5912" s="384">
        <v>48.68</v>
      </c>
      <c r="E5912" s="383" t="s">
        <v>416</v>
      </c>
    </row>
    <row r="5913" spans="1:5" s="11" customFormat="1" ht="24" customHeight="1">
      <c r="A5913" s="381">
        <v>101168</v>
      </c>
      <c r="B5913" s="382" t="s">
        <v>7706</v>
      </c>
      <c r="C5913" s="383" t="s">
        <v>47</v>
      </c>
      <c r="D5913" s="384">
        <v>109.83</v>
      </c>
      <c r="E5913" s="383" t="s">
        <v>416</v>
      </c>
    </row>
    <row r="5914" spans="1:5" s="11" customFormat="1" ht="24" customHeight="1">
      <c r="A5914" s="381">
        <v>101169</v>
      </c>
      <c r="B5914" s="382" t="s">
        <v>7707</v>
      </c>
      <c r="C5914" s="383" t="s">
        <v>47</v>
      </c>
      <c r="D5914" s="384">
        <v>62.43</v>
      </c>
      <c r="E5914" s="383" t="s">
        <v>416</v>
      </c>
    </row>
    <row r="5915" spans="1:5" s="11" customFormat="1" ht="24" customHeight="1">
      <c r="A5915" s="381">
        <v>101170</v>
      </c>
      <c r="B5915" s="382" t="s">
        <v>7708</v>
      </c>
      <c r="C5915" s="383" t="s">
        <v>47</v>
      </c>
      <c r="D5915" s="384">
        <v>33.619999999999997</v>
      </c>
      <c r="E5915" s="383" t="s">
        <v>416</v>
      </c>
    </row>
    <row r="5916" spans="1:5" s="11" customFormat="1" ht="24" customHeight="1">
      <c r="A5916" s="381">
        <v>101171</v>
      </c>
      <c r="B5916" s="382" t="s">
        <v>7709</v>
      </c>
      <c r="C5916" s="383" t="s">
        <v>47</v>
      </c>
      <c r="D5916" s="384">
        <v>106.97</v>
      </c>
      <c r="E5916" s="383" t="s">
        <v>416</v>
      </c>
    </row>
    <row r="5917" spans="1:5" s="11" customFormat="1" ht="24" customHeight="1">
      <c r="A5917" s="381">
        <v>101172</v>
      </c>
      <c r="B5917" s="382" t="s">
        <v>7710</v>
      </c>
      <c r="C5917" s="383" t="s">
        <v>47</v>
      </c>
      <c r="D5917" s="384">
        <v>59.22</v>
      </c>
      <c r="E5917" s="383" t="s">
        <v>416</v>
      </c>
    </row>
    <row r="5918" spans="1:5" s="11" customFormat="1" ht="24" customHeight="1">
      <c r="A5918" s="381">
        <v>103904</v>
      </c>
      <c r="B5918" s="382" t="s">
        <v>7711</v>
      </c>
      <c r="C5918" s="383" t="s">
        <v>47</v>
      </c>
      <c r="D5918" s="384">
        <v>119.8</v>
      </c>
      <c r="E5918" s="383" t="s">
        <v>416</v>
      </c>
    </row>
    <row r="5919" spans="1:5" s="11" customFormat="1" ht="24" customHeight="1">
      <c r="A5919" s="381">
        <v>103905</v>
      </c>
      <c r="B5919" s="382" t="s">
        <v>7712</v>
      </c>
      <c r="C5919" s="383" t="s">
        <v>47</v>
      </c>
      <c r="D5919" s="384">
        <v>126.33</v>
      </c>
      <c r="E5919" s="383" t="s">
        <v>416</v>
      </c>
    </row>
    <row r="5920" spans="1:5" s="11" customFormat="1" ht="24" customHeight="1">
      <c r="A5920" s="381">
        <v>103906</v>
      </c>
      <c r="B5920" s="382" t="s">
        <v>7713</v>
      </c>
      <c r="C5920" s="383" t="s">
        <v>47</v>
      </c>
      <c r="D5920" s="384">
        <v>151.41</v>
      </c>
      <c r="E5920" s="383" t="s">
        <v>416</v>
      </c>
    </row>
    <row r="5921" spans="1:5" s="11" customFormat="1" ht="24" customHeight="1">
      <c r="A5921" s="381">
        <v>103907</v>
      </c>
      <c r="B5921" s="382" t="s">
        <v>7714</v>
      </c>
      <c r="C5921" s="383" t="s">
        <v>47</v>
      </c>
      <c r="D5921" s="384">
        <v>131.77000000000001</v>
      </c>
      <c r="E5921" s="383" t="s">
        <v>416</v>
      </c>
    </row>
    <row r="5922" spans="1:5" s="11" customFormat="1" ht="24" customHeight="1">
      <c r="A5922" s="381">
        <v>103908</v>
      </c>
      <c r="B5922" s="382" t="s">
        <v>7715</v>
      </c>
      <c r="C5922" s="383" t="s">
        <v>47</v>
      </c>
      <c r="D5922" s="384">
        <v>149.21</v>
      </c>
      <c r="E5922" s="383" t="s">
        <v>416</v>
      </c>
    </row>
    <row r="5923" spans="1:5" s="11" customFormat="1" ht="24" customHeight="1">
      <c r="A5923" s="381">
        <v>103909</v>
      </c>
      <c r="B5923" s="382" t="s">
        <v>7716</v>
      </c>
      <c r="C5923" s="383" t="s">
        <v>47</v>
      </c>
      <c r="D5923" s="384">
        <v>170.87</v>
      </c>
      <c r="E5923" s="383" t="s">
        <v>416</v>
      </c>
    </row>
    <row r="5924" spans="1:5" s="11" customFormat="1" ht="24" customHeight="1">
      <c r="A5924" s="381">
        <v>103911</v>
      </c>
      <c r="B5924" s="382" t="s">
        <v>7717</v>
      </c>
      <c r="C5924" s="383" t="s">
        <v>47</v>
      </c>
      <c r="D5924" s="384">
        <v>196.52</v>
      </c>
      <c r="E5924" s="383" t="s">
        <v>416</v>
      </c>
    </row>
    <row r="5925" spans="1:5" s="11" customFormat="1" ht="24" customHeight="1">
      <c r="A5925" s="381">
        <v>103912</v>
      </c>
      <c r="B5925" s="382" t="s">
        <v>7718</v>
      </c>
      <c r="C5925" s="383" t="s">
        <v>47</v>
      </c>
      <c r="D5925" s="384">
        <v>88.75</v>
      </c>
      <c r="E5925" s="383" t="s">
        <v>416</v>
      </c>
    </row>
    <row r="5926" spans="1:5" s="11" customFormat="1" ht="24" customHeight="1">
      <c r="A5926" s="381">
        <v>103913</v>
      </c>
      <c r="B5926" s="382" t="s">
        <v>7719</v>
      </c>
      <c r="C5926" s="383" t="s">
        <v>47</v>
      </c>
      <c r="D5926" s="384">
        <v>126.18</v>
      </c>
      <c r="E5926" s="383" t="s">
        <v>416</v>
      </c>
    </row>
    <row r="5927" spans="1:5" s="11" customFormat="1" ht="24" customHeight="1">
      <c r="A5927" s="381">
        <v>103914</v>
      </c>
      <c r="B5927" s="382" t="s">
        <v>7720</v>
      </c>
      <c r="C5927" s="383" t="s">
        <v>47</v>
      </c>
      <c r="D5927" s="384">
        <v>146.81</v>
      </c>
      <c r="E5927" s="383" t="s">
        <v>416</v>
      </c>
    </row>
    <row r="5928" spans="1:5" s="11" customFormat="1" ht="24" customHeight="1">
      <c r="A5928" s="381">
        <v>103915</v>
      </c>
      <c r="B5928" s="382" t="s">
        <v>7721</v>
      </c>
      <c r="C5928" s="383" t="s">
        <v>47</v>
      </c>
      <c r="D5928" s="384">
        <v>161.32</v>
      </c>
      <c r="E5928" s="383" t="s">
        <v>416</v>
      </c>
    </row>
    <row r="5929" spans="1:5" s="11" customFormat="1" ht="24" customHeight="1">
      <c r="A5929" s="381">
        <v>103916</v>
      </c>
      <c r="B5929" s="382" t="s">
        <v>7722</v>
      </c>
      <c r="C5929" s="383" t="s">
        <v>47</v>
      </c>
      <c r="D5929" s="384">
        <v>182.93</v>
      </c>
      <c r="E5929" s="383" t="s">
        <v>416</v>
      </c>
    </row>
    <row r="5930" spans="1:5" s="11" customFormat="1" ht="24" customHeight="1">
      <c r="A5930" s="381">
        <v>103917</v>
      </c>
      <c r="B5930" s="382" t="s">
        <v>7723</v>
      </c>
      <c r="C5930" s="383" t="s">
        <v>47</v>
      </c>
      <c r="D5930" s="384">
        <v>213.18</v>
      </c>
      <c r="E5930" s="383" t="s">
        <v>416</v>
      </c>
    </row>
    <row r="5931" spans="1:5" s="11" customFormat="1" ht="24" customHeight="1">
      <c r="A5931" s="381">
        <v>103918</v>
      </c>
      <c r="B5931" s="382" t="s">
        <v>7724</v>
      </c>
      <c r="C5931" s="383" t="s">
        <v>47</v>
      </c>
      <c r="D5931" s="384">
        <v>223.87</v>
      </c>
      <c r="E5931" s="383" t="s">
        <v>416</v>
      </c>
    </row>
    <row r="5932" spans="1:5" s="11" customFormat="1" ht="24" customHeight="1">
      <c r="A5932" s="381">
        <v>103694</v>
      </c>
      <c r="B5932" s="382" t="s">
        <v>7725</v>
      </c>
      <c r="C5932" s="383" t="s">
        <v>297</v>
      </c>
      <c r="D5932" s="384">
        <v>98.3</v>
      </c>
      <c r="E5932" s="383" t="s">
        <v>416</v>
      </c>
    </row>
    <row r="5933" spans="1:5" s="11" customFormat="1" ht="24" customHeight="1">
      <c r="A5933" s="381">
        <v>103695</v>
      </c>
      <c r="B5933" s="382" t="s">
        <v>7726</v>
      </c>
      <c r="C5933" s="383" t="s">
        <v>297</v>
      </c>
      <c r="D5933" s="384">
        <v>87.29</v>
      </c>
      <c r="E5933" s="383" t="s">
        <v>416</v>
      </c>
    </row>
    <row r="5934" spans="1:5" s="11" customFormat="1" ht="24" customHeight="1">
      <c r="A5934" s="381">
        <v>103696</v>
      </c>
      <c r="B5934" s="382" t="s">
        <v>7727</v>
      </c>
      <c r="C5934" s="383" t="s">
        <v>297</v>
      </c>
      <c r="D5934" s="384">
        <v>117</v>
      </c>
      <c r="E5934" s="383" t="s">
        <v>416</v>
      </c>
    </row>
    <row r="5935" spans="1:5" s="11" customFormat="1" ht="24" customHeight="1">
      <c r="A5935" s="381">
        <v>103697</v>
      </c>
      <c r="B5935" s="382" t="s">
        <v>7728</v>
      </c>
      <c r="C5935" s="383" t="s">
        <v>297</v>
      </c>
      <c r="D5935" s="384">
        <v>105.99</v>
      </c>
      <c r="E5935" s="383" t="s">
        <v>416</v>
      </c>
    </row>
    <row r="5936" spans="1:5" s="11" customFormat="1" ht="24" customHeight="1">
      <c r="A5936" s="381">
        <v>95995</v>
      </c>
      <c r="B5936" s="382" t="s">
        <v>7729</v>
      </c>
      <c r="C5936" s="383" t="s">
        <v>235</v>
      </c>
      <c r="D5936" s="385">
        <v>1443.31</v>
      </c>
      <c r="E5936" s="383" t="s">
        <v>416</v>
      </c>
    </row>
    <row r="5937" spans="1:5" s="11" customFormat="1" ht="24" customHeight="1">
      <c r="A5937" s="381">
        <v>95996</v>
      </c>
      <c r="B5937" s="382" t="s">
        <v>7730</v>
      </c>
      <c r="C5937" s="383" t="s">
        <v>235</v>
      </c>
      <c r="D5937" s="385">
        <v>1248.8900000000001</v>
      </c>
      <c r="E5937" s="383" t="s">
        <v>416</v>
      </c>
    </row>
    <row r="5938" spans="1:5" s="11" customFormat="1" ht="24" customHeight="1">
      <c r="A5938" s="381">
        <v>96001</v>
      </c>
      <c r="B5938" s="382" t="s">
        <v>7731</v>
      </c>
      <c r="C5938" s="383" t="s">
        <v>47</v>
      </c>
      <c r="D5938" s="384">
        <v>7.63</v>
      </c>
      <c r="E5938" s="383" t="s">
        <v>416</v>
      </c>
    </row>
    <row r="5939" spans="1:5" s="11" customFormat="1" ht="12" customHeight="1">
      <c r="A5939" s="381">
        <v>96393</v>
      </c>
      <c r="B5939" s="382" t="s">
        <v>7732</v>
      </c>
      <c r="C5939" s="383" t="s">
        <v>235</v>
      </c>
      <c r="D5939" s="384">
        <v>118.99</v>
      </c>
      <c r="E5939" s="383" t="s">
        <v>416</v>
      </c>
    </row>
    <row r="5940" spans="1:5" s="11" customFormat="1" ht="12" customHeight="1">
      <c r="A5940" s="381">
        <v>96394</v>
      </c>
      <c r="B5940" s="382" t="s">
        <v>7733</v>
      </c>
      <c r="C5940" s="383" t="s">
        <v>235</v>
      </c>
      <c r="D5940" s="384">
        <v>197.5</v>
      </c>
      <c r="E5940" s="383" t="s">
        <v>416</v>
      </c>
    </row>
    <row r="5941" spans="1:5" s="11" customFormat="1" ht="12" customHeight="1">
      <c r="A5941" s="381">
        <v>96395</v>
      </c>
      <c r="B5941" s="382" t="s">
        <v>7734</v>
      </c>
      <c r="C5941" s="383" t="s">
        <v>235</v>
      </c>
      <c r="D5941" s="384">
        <v>303.89</v>
      </c>
      <c r="E5941" s="383" t="s">
        <v>416</v>
      </c>
    </row>
    <row r="5942" spans="1:5" s="11" customFormat="1" ht="24" customHeight="1">
      <c r="A5942" s="381">
        <v>100624</v>
      </c>
      <c r="B5942" s="382" t="s">
        <v>7735</v>
      </c>
      <c r="C5942" s="383" t="s">
        <v>235</v>
      </c>
      <c r="D5942" s="385">
        <v>1105.6600000000001</v>
      </c>
      <c r="E5942" s="383" t="s">
        <v>416</v>
      </c>
    </row>
    <row r="5943" spans="1:5" s="11" customFormat="1" ht="24" customHeight="1">
      <c r="A5943" s="381">
        <v>100625</v>
      </c>
      <c r="B5943" s="382" t="s">
        <v>7736</v>
      </c>
      <c r="C5943" s="383" t="s">
        <v>235</v>
      </c>
      <c r="D5943" s="385">
        <v>1061.98</v>
      </c>
      <c r="E5943" s="383" t="s">
        <v>416</v>
      </c>
    </row>
    <row r="5944" spans="1:5" s="11" customFormat="1" ht="24" customHeight="1">
      <c r="A5944" s="381">
        <v>101020</v>
      </c>
      <c r="B5944" s="382" t="s">
        <v>7737</v>
      </c>
      <c r="C5944" s="383" t="s">
        <v>7738</v>
      </c>
      <c r="D5944" s="384">
        <v>499.02</v>
      </c>
      <c r="E5944" s="383" t="s">
        <v>416</v>
      </c>
    </row>
    <row r="5945" spans="1:5" s="11" customFormat="1" ht="24" customHeight="1">
      <c r="A5945" s="381">
        <v>101021</v>
      </c>
      <c r="B5945" s="382" t="s">
        <v>7739</v>
      </c>
      <c r="C5945" s="383" t="s">
        <v>7738</v>
      </c>
      <c r="D5945" s="384">
        <v>538.55999999999995</v>
      </c>
      <c r="E5945" s="383" t="s">
        <v>416</v>
      </c>
    </row>
    <row r="5946" spans="1:5" s="11" customFormat="1" ht="24" customHeight="1">
      <c r="A5946" s="381">
        <v>101022</v>
      </c>
      <c r="B5946" s="382" t="s">
        <v>7740</v>
      </c>
      <c r="C5946" s="383" t="s">
        <v>7738</v>
      </c>
      <c r="D5946" s="384">
        <v>423.35</v>
      </c>
      <c r="E5946" s="383" t="s">
        <v>416</v>
      </c>
    </row>
    <row r="5947" spans="1:5" s="11" customFormat="1" ht="36" customHeight="1">
      <c r="A5947" s="381">
        <v>101023</v>
      </c>
      <c r="B5947" s="382" t="s">
        <v>7741</v>
      </c>
      <c r="C5947" s="383" t="s">
        <v>7738</v>
      </c>
      <c r="D5947" s="384">
        <v>462.89</v>
      </c>
      <c r="E5947" s="383" t="s">
        <v>416</v>
      </c>
    </row>
    <row r="5948" spans="1:5" s="11" customFormat="1" ht="24" customHeight="1">
      <c r="A5948" s="381">
        <v>101024</v>
      </c>
      <c r="B5948" s="382" t="s">
        <v>7742</v>
      </c>
      <c r="C5948" s="383" t="s">
        <v>7738</v>
      </c>
      <c r="D5948" s="384">
        <v>429.1</v>
      </c>
      <c r="E5948" s="383" t="s">
        <v>416</v>
      </c>
    </row>
    <row r="5949" spans="1:5" s="11" customFormat="1" ht="36" customHeight="1">
      <c r="A5949" s="381">
        <v>101025</v>
      </c>
      <c r="B5949" s="382" t="s">
        <v>7743</v>
      </c>
      <c r="C5949" s="383" t="s">
        <v>7738</v>
      </c>
      <c r="D5949" s="384">
        <v>468.64</v>
      </c>
      <c r="E5949" s="383" t="s">
        <v>416</v>
      </c>
    </row>
    <row r="5950" spans="1:5" s="11" customFormat="1" ht="24" customHeight="1">
      <c r="A5950" s="381">
        <v>101026</v>
      </c>
      <c r="B5950" s="382" t="s">
        <v>7744</v>
      </c>
      <c r="C5950" s="383" t="s">
        <v>7738</v>
      </c>
      <c r="D5950" s="384">
        <v>413.97</v>
      </c>
      <c r="E5950" s="383" t="s">
        <v>416</v>
      </c>
    </row>
    <row r="5951" spans="1:5" s="11" customFormat="1" ht="24" customHeight="1">
      <c r="A5951" s="381">
        <v>101027</v>
      </c>
      <c r="B5951" s="382" t="s">
        <v>7745</v>
      </c>
      <c r="C5951" s="383" t="s">
        <v>7738</v>
      </c>
      <c r="D5951" s="384">
        <v>424.38</v>
      </c>
      <c r="E5951" s="383" t="s">
        <v>416</v>
      </c>
    </row>
    <row r="5952" spans="1:5" s="11" customFormat="1" ht="24" customHeight="1">
      <c r="A5952" s="381">
        <v>88411</v>
      </c>
      <c r="B5952" s="382" t="s">
        <v>7746</v>
      </c>
      <c r="C5952" s="383" t="s">
        <v>47</v>
      </c>
      <c r="D5952" s="384">
        <v>2.3199999999999998</v>
      </c>
      <c r="E5952" s="383" t="s">
        <v>417</v>
      </c>
    </row>
    <row r="5953" spans="1:5" s="11" customFormat="1" ht="24" customHeight="1">
      <c r="A5953" s="381">
        <v>88412</v>
      </c>
      <c r="B5953" s="382" t="s">
        <v>7747</v>
      </c>
      <c r="C5953" s="383" t="s">
        <v>47</v>
      </c>
      <c r="D5953" s="384">
        <v>1.79</v>
      </c>
      <c r="E5953" s="383" t="s">
        <v>417</v>
      </c>
    </row>
    <row r="5954" spans="1:5" s="11" customFormat="1" ht="24" customHeight="1">
      <c r="A5954" s="381">
        <v>88413</v>
      </c>
      <c r="B5954" s="382" t="s">
        <v>7748</v>
      </c>
      <c r="C5954" s="383" t="s">
        <v>47</v>
      </c>
      <c r="D5954" s="384">
        <v>3.38</v>
      </c>
      <c r="E5954" s="383" t="s">
        <v>417</v>
      </c>
    </row>
    <row r="5955" spans="1:5" s="11" customFormat="1" ht="24" customHeight="1">
      <c r="A5955" s="381">
        <v>88414</v>
      </c>
      <c r="B5955" s="382" t="s">
        <v>7749</v>
      </c>
      <c r="C5955" s="383" t="s">
        <v>47</v>
      </c>
      <c r="D5955" s="384">
        <v>3.72</v>
      </c>
      <c r="E5955" s="383" t="s">
        <v>417</v>
      </c>
    </row>
    <row r="5956" spans="1:5" s="11" customFormat="1" ht="24" customHeight="1">
      <c r="A5956" s="381">
        <v>88415</v>
      </c>
      <c r="B5956" s="382" t="s">
        <v>7750</v>
      </c>
      <c r="C5956" s="383" t="s">
        <v>47</v>
      </c>
      <c r="D5956" s="384">
        <v>2.4900000000000002</v>
      </c>
      <c r="E5956" s="383" t="s">
        <v>417</v>
      </c>
    </row>
    <row r="5957" spans="1:5" s="11" customFormat="1" ht="24" customHeight="1">
      <c r="A5957" s="381">
        <v>88416</v>
      </c>
      <c r="B5957" s="382" t="s">
        <v>7751</v>
      </c>
      <c r="C5957" s="383" t="s">
        <v>47</v>
      </c>
      <c r="D5957" s="384">
        <v>15.25</v>
      </c>
      <c r="E5957" s="383" t="s">
        <v>417</v>
      </c>
    </row>
    <row r="5958" spans="1:5" s="11" customFormat="1" ht="36" customHeight="1">
      <c r="A5958" s="381">
        <v>88417</v>
      </c>
      <c r="B5958" s="382" t="s">
        <v>7752</v>
      </c>
      <c r="C5958" s="383" t="s">
        <v>47</v>
      </c>
      <c r="D5958" s="384">
        <v>13.39</v>
      </c>
      <c r="E5958" s="383" t="s">
        <v>417</v>
      </c>
    </row>
    <row r="5959" spans="1:5" s="11" customFormat="1" ht="36" customHeight="1">
      <c r="A5959" s="381">
        <v>88420</v>
      </c>
      <c r="B5959" s="382" t="s">
        <v>7753</v>
      </c>
      <c r="C5959" s="383" t="s">
        <v>47</v>
      </c>
      <c r="D5959" s="384">
        <v>19.02</v>
      </c>
      <c r="E5959" s="383" t="s">
        <v>417</v>
      </c>
    </row>
    <row r="5960" spans="1:5" s="11" customFormat="1" ht="36" customHeight="1">
      <c r="A5960" s="381">
        <v>88421</v>
      </c>
      <c r="B5960" s="382" t="s">
        <v>7754</v>
      </c>
      <c r="C5960" s="383" t="s">
        <v>47</v>
      </c>
      <c r="D5960" s="384">
        <v>20.21</v>
      </c>
      <c r="E5960" s="383" t="s">
        <v>417</v>
      </c>
    </row>
    <row r="5961" spans="1:5" s="11" customFormat="1" ht="24" customHeight="1">
      <c r="A5961" s="381">
        <v>88423</v>
      </c>
      <c r="B5961" s="382" t="s">
        <v>7755</v>
      </c>
      <c r="C5961" s="383" t="s">
        <v>47</v>
      </c>
      <c r="D5961" s="384">
        <v>15.83</v>
      </c>
      <c r="E5961" s="383" t="s">
        <v>417</v>
      </c>
    </row>
    <row r="5962" spans="1:5" s="11" customFormat="1" ht="36" customHeight="1">
      <c r="A5962" s="381">
        <v>88424</v>
      </c>
      <c r="B5962" s="382" t="s">
        <v>7756</v>
      </c>
      <c r="C5962" s="383" t="s">
        <v>47</v>
      </c>
      <c r="D5962" s="384">
        <v>17.82</v>
      </c>
      <c r="E5962" s="383" t="s">
        <v>417</v>
      </c>
    </row>
    <row r="5963" spans="1:5" s="11" customFormat="1" ht="36" customHeight="1">
      <c r="A5963" s="381">
        <v>88426</v>
      </c>
      <c r="B5963" s="382" t="s">
        <v>7757</v>
      </c>
      <c r="C5963" s="383" t="s">
        <v>47</v>
      </c>
      <c r="D5963" s="384">
        <v>14.59</v>
      </c>
      <c r="E5963" s="383" t="s">
        <v>417</v>
      </c>
    </row>
    <row r="5964" spans="1:5" s="11" customFormat="1" ht="36" customHeight="1">
      <c r="A5964" s="381">
        <v>88428</v>
      </c>
      <c r="B5964" s="382" t="s">
        <v>7758</v>
      </c>
      <c r="C5964" s="383" t="s">
        <v>47</v>
      </c>
      <c r="D5964" s="384">
        <v>24.29</v>
      </c>
      <c r="E5964" s="383" t="s">
        <v>417</v>
      </c>
    </row>
    <row r="5965" spans="1:5" s="11" customFormat="1" ht="36" customHeight="1">
      <c r="A5965" s="381">
        <v>88429</v>
      </c>
      <c r="B5965" s="382" t="s">
        <v>7759</v>
      </c>
      <c r="C5965" s="383" t="s">
        <v>47</v>
      </c>
      <c r="D5965" s="384">
        <v>26.37</v>
      </c>
      <c r="E5965" s="383" t="s">
        <v>417</v>
      </c>
    </row>
    <row r="5966" spans="1:5" s="11" customFormat="1" ht="24" customHeight="1">
      <c r="A5966" s="381">
        <v>88431</v>
      </c>
      <c r="B5966" s="382" t="s">
        <v>7760</v>
      </c>
      <c r="C5966" s="383" t="s">
        <v>47</v>
      </c>
      <c r="D5966" s="384">
        <v>18.829999999999998</v>
      </c>
      <c r="E5966" s="383" t="s">
        <v>417</v>
      </c>
    </row>
    <row r="5967" spans="1:5" s="11" customFormat="1" ht="24" customHeight="1">
      <c r="A5967" s="381">
        <v>88432</v>
      </c>
      <c r="B5967" s="382" t="s">
        <v>7761</v>
      </c>
      <c r="C5967" s="383" t="s">
        <v>47</v>
      </c>
      <c r="D5967" s="384">
        <v>13.51</v>
      </c>
      <c r="E5967" s="383" t="s">
        <v>417</v>
      </c>
    </row>
    <row r="5968" spans="1:5" s="11" customFormat="1" ht="12" customHeight="1">
      <c r="A5968" s="381">
        <v>88484</v>
      </c>
      <c r="B5968" s="382" t="s">
        <v>7762</v>
      </c>
      <c r="C5968" s="383" t="s">
        <v>47</v>
      </c>
      <c r="D5968" s="384">
        <v>2.5</v>
      </c>
      <c r="E5968" s="383" t="s">
        <v>417</v>
      </c>
    </row>
    <row r="5969" spans="1:5" s="11" customFormat="1" ht="12" customHeight="1">
      <c r="A5969" s="381">
        <v>88485</v>
      </c>
      <c r="B5969" s="382" t="s">
        <v>7763</v>
      </c>
      <c r="C5969" s="383" t="s">
        <v>47</v>
      </c>
      <c r="D5969" s="384">
        <v>2.19</v>
      </c>
      <c r="E5969" s="383" t="s">
        <v>417</v>
      </c>
    </row>
    <row r="5970" spans="1:5" s="11" customFormat="1" ht="24" customHeight="1">
      <c r="A5970" s="381">
        <v>88488</v>
      </c>
      <c r="B5970" s="382" t="s">
        <v>7764</v>
      </c>
      <c r="C5970" s="383" t="s">
        <v>47</v>
      </c>
      <c r="D5970" s="384">
        <v>14.48</v>
      </c>
      <c r="E5970" s="383" t="s">
        <v>417</v>
      </c>
    </row>
    <row r="5971" spans="1:5" s="11" customFormat="1" ht="24" customHeight="1">
      <c r="A5971" s="381">
        <v>88489</v>
      </c>
      <c r="B5971" s="382" t="s">
        <v>7765</v>
      </c>
      <c r="C5971" s="383" t="s">
        <v>47</v>
      </c>
      <c r="D5971" s="384">
        <v>13.05</v>
      </c>
      <c r="E5971" s="383" t="s">
        <v>417</v>
      </c>
    </row>
    <row r="5972" spans="1:5" s="11" customFormat="1" ht="12" customHeight="1">
      <c r="A5972" s="381">
        <v>88494</v>
      </c>
      <c r="B5972" s="382" t="s">
        <v>7766</v>
      </c>
      <c r="C5972" s="383" t="s">
        <v>47</v>
      </c>
      <c r="D5972" s="384">
        <v>15.68</v>
      </c>
      <c r="E5972" s="383" t="s">
        <v>417</v>
      </c>
    </row>
    <row r="5973" spans="1:5" s="11" customFormat="1" ht="12" customHeight="1">
      <c r="A5973" s="381">
        <v>88495</v>
      </c>
      <c r="B5973" s="382" t="s">
        <v>7767</v>
      </c>
      <c r="C5973" s="383" t="s">
        <v>47</v>
      </c>
      <c r="D5973" s="384">
        <v>8.8699999999999992</v>
      </c>
      <c r="E5973" s="383" t="s">
        <v>417</v>
      </c>
    </row>
    <row r="5974" spans="1:5" s="11" customFormat="1" ht="12" customHeight="1">
      <c r="A5974" s="381">
        <v>88496</v>
      </c>
      <c r="B5974" s="382" t="s">
        <v>7768</v>
      </c>
      <c r="C5974" s="383" t="s">
        <v>47</v>
      </c>
      <c r="D5974" s="384">
        <v>21.4</v>
      </c>
      <c r="E5974" s="383" t="s">
        <v>417</v>
      </c>
    </row>
    <row r="5975" spans="1:5" s="11" customFormat="1" ht="12" customHeight="1">
      <c r="A5975" s="381">
        <v>88497</v>
      </c>
      <c r="B5975" s="382" t="s">
        <v>7769</v>
      </c>
      <c r="C5975" s="383" t="s">
        <v>47</v>
      </c>
      <c r="D5975" s="384">
        <v>12.3</v>
      </c>
      <c r="E5975" s="383" t="s">
        <v>417</v>
      </c>
    </row>
    <row r="5976" spans="1:5" s="11" customFormat="1" ht="12" customHeight="1">
      <c r="A5976" s="381">
        <v>95305</v>
      </c>
      <c r="B5976" s="382" t="s">
        <v>7770</v>
      </c>
      <c r="C5976" s="383" t="s">
        <v>47</v>
      </c>
      <c r="D5976" s="384">
        <v>11.61</v>
      </c>
      <c r="E5976" s="383" t="s">
        <v>417</v>
      </c>
    </row>
    <row r="5977" spans="1:5" s="11" customFormat="1" ht="12" customHeight="1">
      <c r="A5977" s="381">
        <v>95306</v>
      </c>
      <c r="B5977" s="382" t="s">
        <v>7771</v>
      </c>
      <c r="C5977" s="383" t="s">
        <v>47</v>
      </c>
      <c r="D5977" s="384">
        <v>13.42</v>
      </c>
      <c r="E5977" s="383" t="s">
        <v>417</v>
      </c>
    </row>
    <row r="5978" spans="1:5" s="11" customFormat="1" ht="24" customHeight="1">
      <c r="A5978" s="381">
        <v>95622</v>
      </c>
      <c r="B5978" s="382" t="s">
        <v>7772</v>
      </c>
      <c r="C5978" s="383" t="s">
        <v>47</v>
      </c>
      <c r="D5978" s="384">
        <v>12.33</v>
      </c>
      <c r="E5978" s="383" t="s">
        <v>417</v>
      </c>
    </row>
    <row r="5979" spans="1:5" s="11" customFormat="1" ht="24" customHeight="1">
      <c r="A5979" s="381">
        <v>95623</v>
      </c>
      <c r="B5979" s="382" t="s">
        <v>7773</v>
      </c>
      <c r="C5979" s="383" t="s">
        <v>47</v>
      </c>
      <c r="D5979" s="384">
        <v>9.7799999999999994</v>
      </c>
      <c r="E5979" s="383" t="s">
        <v>417</v>
      </c>
    </row>
    <row r="5980" spans="1:5" s="11" customFormat="1" ht="24" customHeight="1">
      <c r="A5980" s="381">
        <v>95624</v>
      </c>
      <c r="B5980" s="382" t="s">
        <v>7774</v>
      </c>
      <c r="C5980" s="383" t="s">
        <v>47</v>
      </c>
      <c r="D5980" s="384">
        <v>17.510000000000002</v>
      </c>
      <c r="E5980" s="383" t="s">
        <v>417</v>
      </c>
    </row>
    <row r="5981" spans="1:5" s="11" customFormat="1" ht="24" customHeight="1">
      <c r="A5981" s="381">
        <v>95625</v>
      </c>
      <c r="B5981" s="382" t="s">
        <v>7775</v>
      </c>
      <c r="C5981" s="383" t="s">
        <v>47</v>
      </c>
      <c r="D5981" s="384">
        <v>19.149999999999999</v>
      </c>
      <c r="E5981" s="383" t="s">
        <v>417</v>
      </c>
    </row>
    <row r="5982" spans="1:5" s="11" customFormat="1" ht="24" customHeight="1">
      <c r="A5982" s="381">
        <v>95626</v>
      </c>
      <c r="B5982" s="382" t="s">
        <v>7776</v>
      </c>
      <c r="C5982" s="383" t="s">
        <v>47</v>
      </c>
      <c r="D5982" s="384">
        <v>13.15</v>
      </c>
      <c r="E5982" s="383" t="s">
        <v>417</v>
      </c>
    </row>
    <row r="5983" spans="1:5" s="11" customFormat="1" ht="24" customHeight="1">
      <c r="A5983" s="381">
        <v>96126</v>
      </c>
      <c r="B5983" s="382" t="s">
        <v>7777</v>
      </c>
      <c r="C5983" s="383" t="s">
        <v>47</v>
      </c>
      <c r="D5983" s="384">
        <v>14.38</v>
      </c>
      <c r="E5983" s="383" t="s">
        <v>417</v>
      </c>
    </row>
    <row r="5984" spans="1:5" s="11" customFormat="1" ht="24" customHeight="1">
      <c r="A5984" s="381">
        <v>96127</v>
      </c>
      <c r="B5984" s="382" t="s">
        <v>7778</v>
      </c>
      <c r="C5984" s="383" t="s">
        <v>47</v>
      </c>
      <c r="D5984" s="384">
        <v>11.2</v>
      </c>
      <c r="E5984" s="383" t="s">
        <v>417</v>
      </c>
    </row>
    <row r="5985" spans="1:5" s="11" customFormat="1" ht="24" customHeight="1">
      <c r="A5985" s="381">
        <v>96128</v>
      </c>
      <c r="B5985" s="382" t="s">
        <v>7779</v>
      </c>
      <c r="C5985" s="383" t="s">
        <v>47</v>
      </c>
      <c r="D5985" s="384">
        <v>20.83</v>
      </c>
      <c r="E5985" s="383" t="s">
        <v>417</v>
      </c>
    </row>
    <row r="5986" spans="1:5" s="11" customFormat="1" ht="24" customHeight="1">
      <c r="A5986" s="381">
        <v>96129</v>
      </c>
      <c r="B5986" s="382" t="s">
        <v>7780</v>
      </c>
      <c r="C5986" s="383" t="s">
        <v>47</v>
      </c>
      <c r="D5986" s="384">
        <v>22.88</v>
      </c>
      <c r="E5986" s="383" t="s">
        <v>417</v>
      </c>
    </row>
    <row r="5987" spans="1:5" s="11" customFormat="1" ht="24" customHeight="1">
      <c r="A5987" s="381">
        <v>96130</v>
      </c>
      <c r="B5987" s="382" t="s">
        <v>7781</v>
      </c>
      <c r="C5987" s="383" t="s">
        <v>47</v>
      </c>
      <c r="D5987" s="384">
        <v>15.38</v>
      </c>
      <c r="E5987" s="383" t="s">
        <v>417</v>
      </c>
    </row>
    <row r="5988" spans="1:5" s="11" customFormat="1" ht="24" customHeight="1">
      <c r="A5988" s="381">
        <v>96131</v>
      </c>
      <c r="B5988" s="382" t="s">
        <v>7782</v>
      </c>
      <c r="C5988" s="383" t="s">
        <v>47</v>
      </c>
      <c r="D5988" s="384">
        <v>19.98</v>
      </c>
      <c r="E5988" s="383" t="s">
        <v>417</v>
      </c>
    </row>
    <row r="5989" spans="1:5" s="11" customFormat="1" ht="24" customHeight="1">
      <c r="A5989" s="381">
        <v>96132</v>
      </c>
      <c r="B5989" s="382" t="s">
        <v>7783</v>
      </c>
      <c r="C5989" s="383" t="s">
        <v>47</v>
      </c>
      <c r="D5989" s="384">
        <v>15.74</v>
      </c>
      <c r="E5989" s="383" t="s">
        <v>417</v>
      </c>
    </row>
    <row r="5990" spans="1:5" s="11" customFormat="1" ht="24" customHeight="1">
      <c r="A5990" s="381">
        <v>96133</v>
      </c>
      <c r="B5990" s="382" t="s">
        <v>7784</v>
      </c>
      <c r="C5990" s="383" t="s">
        <v>47</v>
      </c>
      <c r="D5990" s="384">
        <v>28.55</v>
      </c>
      <c r="E5990" s="383" t="s">
        <v>417</v>
      </c>
    </row>
    <row r="5991" spans="1:5" s="11" customFormat="1" ht="24" customHeight="1">
      <c r="A5991" s="381">
        <v>96134</v>
      </c>
      <c r="B5991" s="382" t="s">
        <v>7785</v>
      </c>
      <c r="C5991" s="383" t="s">
        <v>47</v>
      </c>
      <c r="D5991" s="384">
        <v>31.29</v>
      </c>
      <c r="E5991" s="383" t="s">
        <v>417</v>
      </c>
    </row>
    <row r="5992" spans="1:5" s="11" customFormat="1" ht="24" customHeight="1">
      <c r="A5992" s="381">
        <v>96135</v>
      </c>
      <c r="B5992" s="382" t="s">
        <v>7786</v>
      </c>
      <c r="C5992" s="383" t="s">
        <v>47</v>
      </c>
      <c r="D5992" s="384">
        <v>21.33</v>
      </c>
      <c r="E5992" s="383" t="s">
        <v>417</v>
      </c>
    </row>
    <row r="5993" spans="1:5" s="11" customFormat="1" ht="12" customHeight="1">
      <c r="A5993" s="381">
        <v>102193</v>
      </c>
      <c r="B5993" s="382" t="s">
        <v>7787</v>
      </c>
      <c r="C5993" s="383" t="s">
        <v>47</v>
      </c>
      <c r="D5993" s="384">
        <v>1.44</v>
      </c>
      <c r="E5993" s="383" t="s">
        <v>417</v>
      </c>
    </row>
    <row r="5994" spans="1:5" s="11" customFormat="1" ht="12" customHeight="1">
      <c r="A5994" s="381">
        <v>102194</v>
      </c>
      <c r="B5994" s="382" t="s">
        <v>7788</v>
      </c>
      <c r="C5994" s="383" t="s">
        <v>47</v>
      </c>
      <c r="D5994" s="384">
        <v>5.66</v>
      </c>
      <c r="E5994" s="383" t="s">
        <v>417</v>
      </c>
    </row>
    <row r="5995" spans="1:5" s="11" customFormat="1" ht="12" customHeight="1">
      <c r="A5995" s="381">
        <v>102197</v>
      </c>
      <c r="B5995" s="382" t="s">
        <v>7789</v>
      </c>
      <c r="C5995" s="383" t="s">
        <v>47</v>
      </c>
      <c r="D5995" s="384">
        <v>20.16</v>
      </c>
      <c r="E5995" s="383" t="s">
        <v>417</v>
      </c>
    </row>
    <row r="5996" spans="1:5" s="11" customFormat="1" ht="24" customHeight="1">
      <c r="A5996" s="381">
        <v>102200</v>
      </c>
      <c r="B5996" s="382" t="s">
        <v>7790</v>
      </c>
      <c r="C5996" s="383" t="s">
        <v>47</v>
      </c>
      <c r="D5996" s="384">
        <v>15.27</v>
      </c>
      <c r="E5996" s="383" t="s">
        <v>417</v>
      </c>
    </row>
    <row r="5997" spans="1:5" s="11" customFormat="1" ht="24" customHeight="1">
      <c r="A5997" s="381">
        <v>102201</v>
      </c>
      <c r="B5997" s="382" t="s">
        <v>7791</v>
      </c>
      <c r="C5997" s="383" t="s">
        <v>47</v>
      </c>
      <c r="D5997" s="384">
        <v>13.71</v>
      </c>
      <c r="E5997" s="383" t="s">
        <v>417</v>
      </c>
    </row>
    <row r="5998" spans="1:5" s="11" customFormat="1" ht="24" customHeight="1">
      <c r="A5998" s="381">
        <v>102202</v>
      </c>
      <c r="B5998" s="382" t="s">
        <v>7792</v>
      </c>
      <c r="C5998" s="383" t="s">
        <v>47</v>
      </c>
      <c r="D5998" s="384">
        <v>38.76</v>
      </c>
      <c r="E5998" s="383" t="s">
        <v>417</v>
      </c>
    </row>
    <row r="5999" spans="1:5" s="11" customFormat="1" ht="24" customHeight="1">
      <c r="A5999" s="381">
        <v>102203</v>
      </c>
      <c r="B5999" s="382" t="s">
        <v>7793</v>
      </c>
      <c r="C5999" s="383" t="s">
        <v>47</v>
      </c>
      <c r="D5999" s="384">
        <v>7.62</v>
      </c>
      <c r="E5999" s="383" t="s">
        <v>417</v>
      </c>
    </row>
    <row r="6000" spans="1:5" s="11" customFormat="1" ht="24" customHeight="1">
      <c r="A6000" s="381">
        <v>102204</v>
      </c>
      <c r="B6000" s="382" t="s">
        <v>7794</v>
      </c>
      <c r="C6000" s="383" t="s">
        <v>47</v>
      </c>
      <c r="D6000" s="384">
        <v>7.88</v>
      </c>
      <c r="E6000" s="383" t="s">
        <v>417</v>
      </c>
    </row>
    <row r="6001" spans="1:5" s="11" customFormat="1" ht="24" customHeight="1">
      <c r="A6001" s="381">
        <v>102205</v>
      </c>
      <c r="B6001" s="382" t="s">
        <v>7795</v>
      </c>
      <c r="C6001" s="383" t="s">
        <v>47</v>
      </c>
      <c r="D6001" s="384">
        <v>7.02</v>
      </c>
      <c r="E6001" s="383" t="s">
        <v>417</v>
      </c>
    </row>
    <row r="6002" spans="1:5" s="11" customFormat="1" ht="24" customHeight="1">
      <c r="A6002" s="381">
        <v>102207</v>
      </c>
      <c r="B6002" s="382" t="s">
        <v>7796</v>
      </c>
      <c r="C6002" s="383" t="s">
        <v>47</v>
      </c>
      <c r="D6002" s="384">
        <v>6.84</v>
      </c>
      <c r="E6002" s="383" t="s">
        <v>417</v>
      </c>
    </row>
    <row r="6003" spans="1:5" s="11" customFormat="1" ht="24" customHeight="1">
      <c r="A6003" s="381">
        <v>102208</v>
      </c>
      <c r="B6003" s="382" t="s">
        <v>7797</v>
      </c>
      <c r="C6003" s="383" t="s">
        <v>47</v>
      </c>
      <c r="D6003" s="384">
        <v>6.45</v>
      </c>
      <c r="E6003" s="383" t="s">
        <v>417</v>
      </c>
    </row>
    <row r="6004" spans="1:5" s="11" customFormat="1" ht="24" customHeight="1">
      <c r="A6004" s="381">
        <v>102209</v>
      </c>
      <c r="B6004" s="382" t="s">
        <v>7798</v>
      </c>
      <c r="C6004" s="383" t="s">
        <v>47</v>
      </c>
      <c r="D6004" s="384">
        <v>6.71</v>
      </c>
      <c r="E6004" s="383" t="s">
        <v>417</v>
      </c>
    </row>
    <row r="6005" spans="1:5" s="11" customFormat="1" ht="24" customHeight="1">
      <c r="A6005" s="381">
        <v>102210</v>
      </c>
      <c r="B6005" s="382" t="s">
        <v>7799</v>
      </c>
      <c r="C6005" s="383" t="s">
        <v>47</v>
      </c>
      <c r="D6005" s="384">
        <v>6.31</v>
      </c>
      <c r="E6005" s="383" t="s">
        <v>417</v>
      </c>
    </row>
    <row r="6006" spans="1:5" s="11" customFormat="1" ht="24" customHeight="1">
      <c r="A6006" s="381">
        <v>102213</v>
      </c>
      <c r="B6006" s="382" t="s">
        <v>7800</v>
      </c>
      <c r="C6006" s="383" t="s">
        <v>47</v>
      </c>
      <c r="D6006" s="384">
        <v>15.25</v>
      </c>
      <c r="E6006" s="383" t="s">
        <v>417</v>
      </c>
    </row>
    <row r="6007" spans="1:5" s="11" customFormat="1" ht="24" customHeight="1">
      <c r="A6007" s="381">
        <v>102214</v>
      </c>
      <c r="B6007" s="382" t="s">
        <v>7801</v>
      </c>
      <c r="C6007" s="383" t="s">
        <v>47</v>
      </c>
      <c r="D6007" s="384">
        <v>15.78</v>
      </c>
      <c r="E6007" s="383" t="s">
        <v>417</v>
      </c>
    </row>
    <row r="6008" spans="1:5" s="11" customFormat="1" ht="24" customHeight="1">
      <c r="A6008" s="381">
        <v>102215</v>
      </c>
      <c r="B6008" s="382" t="s">
        <v>7802</v>
      </c>
      <c r="C6008" s="383" t="s">
        <v>47</v>
      </c>
      <c r="D6008" s="384">
        <v>14.06</v>
      </c>
      <c r="E6008" s="383" t="s">
        <v>417</v>
      </c>
    </row>
    <row r="6009" spans="1:5" s="11" customFormat="1" ht="24" customHeight="1">
      <c r="A6009" s="381">
        <v>102217</v>
      </c>
      <c r="B6009" s="382" t="s">
        <v>7803</v>
      </c>
      <c r="C6009" s="383" t="s">
        <v>47</v>
      </c>
      <c r="D6009" s="384">
        <v>13.69</v>
      </c>
      <c r="E6009" s="383" t="s">
        <v>417</v>
      </c>
    </row>
    <row r="6010" spans="1:5" s="11" customFormat="1" ht="24" customHeight="1">
      <c r="A6010" s="381">
        <v>102218</v>
      </c>
      <c r="B6010" s="382" t="s">
        <v>7804</v>
      </c>
      <c r="C6010" s="383" t="s">
        <v>47</v>
      </c>
      <c r="D6010" s="384">
        <v>12.9</v>
      </c>
      <c r="E6010" s="383" t="s">
        <v>417</v>
      </c>
    </row>
    <row r="6011" spans="1:5" s="11" customFormat="1" ht="24" customHeight="1">
      <c r="A6011" s="381">
        <v>102219</v>
      </c>
      <c r="B6011" s="382" t="s">
        <v>7805</v>
      </c>
      <c r="C6011" s="383" t="s">
        <v>47</v>
      </c>
      <c r="D6011" s="384">
        <v>13.42</v>
      </c>
      <c r="E6011" s="383" t="s">
        <v>417</v>
      </c>
    </row>
    <row r="6012" spans="1:5" s="11" customFormat="1" ht="24" customHeight="1">
      <c r="A6012" s="381">
        <v>102220</v>
      </c>
      <c r="B6012" s="382" t="s">
        <v>7806</v>
      </c>
      <c r="C6012" s="383" t="s">
        <v>47</v>
      </c>
      <c r="D6012" s="384">
        <v>12.64</v>
      </c>
      <c r="E6012" s="383" t="s">
        <v>417</v>
      </c>
    </row>
    <row r="6013" spans="1:5" s="11" customFormat="1" ht="24" customHeight="1">
      <c r="A6013" s="381">
        <v>102223</v>
      </c>
      <c r="B6013" s="382" t="s">
        <v>7807</v>
      </c>
      <c r="C6013" s="383" t="s">
        <v>47</v>
      </c>
      <c r="D6013" s="384">
        <v>22.87</v>
      </c>
      <c r="E6013" s="383" t="s">
        <v>417</v>
      </c>
    </row>
    <row r="6014" spans="1:5" s="11" customFormat="1" ht="24" customHeight="1">
      <c r="A6014" s="381">
        <v>102224</v>
      </c>
      <c r="B6014" s="382" t="s">
        <v>7808</v>
      </c>
      <c r="C6014" s="383" t="s">
        <v>47</v>
      </c>
      <c r="D6014" s="384">
        <v>23.68</v>
      </c>
      <c r="E6014" s="383" t="s">
        <v>417</v>
      </c>
    </row>
    <row r="6015" spans="1:5" s="11" customFormat="1" ht="24" customHeight="1">
      <c r="A6015" s="381">
        <v>102225</v>
      </c>
      <c r="B6015" s="382" t="s">
        <v>7809</v>
      </c>
      <c r="C6015" s="383" t="s">
        <v>47</v>
      </c>
      <c r="D6015" s="384">
        <v>21.1</v>
      </c>
      <c r="E6015" s="383" t="s">
        <v>417</v>
      </c>
    </row>
    <row r="6016" spans="1:5" s="11" customFormat="1" ht="24" customHeight="1">
      <c r="A6016" s="381">
        <v>102227</v>
      </c>
      <c r="B6016" s="382" t="s">
        <v>7810</v>
      </c>
      <c r="C6016" s="383" t="s">
        <v>47</v>
      </c>
      <c r="D6016" s="384">
        <v>20.55</v>
      </c>
      <c r="E6016" s="383" t="s">
        <v>417</v>
      </c>
    </row>
    <row r="6017" spans="1:5" s="11" customFormat="1" ht="24" customHeight="1">
      <c r="A6017" s="381">
        <v>102228</v>
      </c>
      <c r="B6017" s="382" t="s">
        <v>7811</v>
      </c>
      <c r="C6017" s="383" t="s">
        <v>47</v>
      </c>
      <c r="D6017" s="384">
        <v>19.38</v>
      </c>
      <c r="E6017" s="383" t="s">
        <v>417</v>
      </c>
    </row>
    <row r="6018" spans="1:5" s="11" customFormat="1" ht="24" customHeight="1">
      <c r="A6018" s="381">
        <v>102229</v>
      </c>
      <c r="B6018" s="382" t="s">
        <v>7812</v>
      </c>
      <c r="C6018" s="383" t="s">
        <v>47</v>
      </c>
      <c r="D6018" s="384">
        <v>20.149999999999999</v>
      </c>
      <c r="E6018" s="383" t="s">
        <v>417</v>
      </c>
    </row>
    <row r="6019" spans="1:5" s="11" customFormat="1" ht="24" customHeight="1">
      <c r="A6019" s="381">
        <v>102230</v>
      </c>
      <c r="B6019" s="382" t="s">
        <v>7813</v>
      </c>
      <c r="C6019" s="383" t="s">
        <v>47</v>
      </c>
      <c r="D6019" s="384">
        <v>18.97</v>
      </c>
      <c r="E6019" s="383" t="s">
        <v>417</v>
      </c>
    </row>
    <row r="6020" spans="1:5" s="11" customFormat="1" ht="12" customHeight="1">
      <c r="A6020" s="381">
        <v>102233</v>
      </c>
      <c r="B6020" s="382" t="s">
        <v>7814</v>
      </c>
      <c r="C6020" s="383" t="s">
        <v>47</v>
      </c>
      <c r="D6020" s="384">
        <v>9.41</v>
      </c>
      <c r="E6020" s="383" t="s">
        <v>417</v>
      </c>
    </row>
    <row r="6021" spans="1:5" s="11" customFormat="1" ht="12" customHeight="1">
      <c r="A6021" s="381">
        <v>102234</v>
      </c>
      <c r="B6021" s="382" t="s">
        <v>7815</v>
      </c>
      <c r="C6021" s="383" t="s">
        <v>47</v>
      </c>
      <c r="D6021" s="384">
        <v>18.829999999999998</v>
      </c>
      <c r="E6021" s="383" t="s">
        <v>417</v>
      </c>
    </row>
    <row r="6022" spans="1:5" s="11" customFormat="1" ht="24" customHeight="1">
      <c r="A6022" s="381">
        <v>100716</v>
      </c>
      <c r="B6022" s="382" t="s">
        <v>7816</v>
      </c>
      <c r="C6022" s="383" t="s">
        <v>47</v>
      </c>
      <c r="D6022" s="384">
        <v>27.48</v>
      </c>
      <c r="E6022" s="383" t="s">
        <v>417</v>
      </c>
    </row>
    <row r="6023" spans="1:5" s="11" customFormat="1" ht="12" customHeight="1">
      <c r="A6023" s="381">
        <v>100717</v>
      </c>
      <c r="B6023" s="382" t="s">
        <v>7817</v>
      </c>
      <c r="C6023" s="383" t="s">
        <v>47</v>
      </c>
      <c r="D6023" s="384">
        <v>6.79</v>
      </c>
      <c r="E6023" s="383" t="s">
        <v>417</v>
      </c>
    </row>
    <row r="6024" spans="1:5" s="11" customFormat="1" ht="12" customHeight="1">
      <c r="A6024" s="381">
        <v>100718</v>
      </c>
      <c r="B6024" s="382" t="s">
        <v>7818</v>
      </c>
      <c r="C6024" s="383" t="s">
        <v>53</v>
      </c>
      <c r="D6024" s="384">
        <v>0.98</v>
      </c>
      <c r="E6024" s="383" t="s">
        <v>417</v>
      </c>
    </row>
    <row r="6025" spans="1:5" s="11" customFormat="1" ht="24" customHeight="1">
      <c r="A6025" s="381">
        <v>100719</v>
      </c>
      <c r="B6025" s="382" t="s">
        <v>7819</v>
      </c>
      <c r="C6025" s="383" t="s">
        <v>47</v>
      </c>
      <c r="D6025" s="384">
        <v>10.3</v>
      </c>
      <c r="E6025" s="383" t="s">
        <v>417</v>
      </c>
    </row>
    <row r="6026" spans="1:5" s="11" customFormat="1" ht="24" customHeight="1">
      <c r="A6026" s="381">
        <v>100720</v>
      </c>
      <c r="B6026" s="382" t="s">
        <v>7820</v>
      </c>
      <c r="C6026" s="383" t="s">
        <v>47</v>
      </c>
      <c r="D6026" s="384">
        <v>8.8800000000000008</v>
      </c>
      <c r="E6026" s="383" t="s">
        <v>417</v>
      </c>
    </row>
    <row r="6027" spans="1:5" s="11" customFormat="1" ht="36" customHeight="1">
      <c r="A6027" s="381">
        <v>100721</v>
      </c>
      <c r="B6027" s="382" t="s">
        <v>7821</v>
      </c>
      <c r="C6027" s="383" t="s">
        <v>47</v>
      </c>
      <c r="D6027" s="384">
        <v>20.3</v>
      </c>
      <c r="E6027" s="383" t="s">
        <v>417</v>
      </c>
    </row>
    <row r="6028" spans="1:5" s="11" customFormat="1" ht="36" customHeight="1">
      <c r="A6028" s="381">
        <v>100722</v>
      </c>
      <c r="B6028" s="382" t="s">
        <v>7822</v>
      </c>
      <c r="C6028" s="383" t="s">
        <v>47</v>
      </c>
      <c r="D6028" s="384">
        <v>18.27</v>
      </c>
      <c r="E6028" s="383" t="s">
        <v>417</v>
      </c>
    </row>
    <row r="6029" spans="1:5" s="11" customFormat="1" ht="36" customHeight="1">
      <c r="A6029" s="381">
        <v>100723</v>
      </c>
      <c r="B6029" s="382" t="s">
        <v>7823</v>
      </c>
      <c r="C6029" s="383" t="s">
        <v>47</v>
      </c>
      <c r="D6029" s="384">
        <v>11.1</v>
      </c>
      <c r="E6029" s="383" t="s">
        <v>417</v>
      </c>
    </row>
    <row r="6030" spans="1:5" s="11" customFormat="1" ht="36" customHeight="1">
      <c r="A6030" s="381">
        <v>100724</v>
      </c>
      <c r="B6030" s="382" t="s">
        <v>7824</v>
      </c>
      <c r="C6030" s="383" t="s">
        <v>47</v>
      </c>
      <c r="D6030" s="384">
        <v>12.12</v>
      </c>
      <c r="E6030" s="383" t="s">
        <v>417</v>
      </c>
    </row>
    <row r="6031" spans="1:5" s="11" customFormat="1" ht="36" customHeight="1">
      <c r="A6031" s="381">
        <v>100725</v>
      </c>
      <c r="B6031" s="382" t="s">
        <v>7825</v>
      </c>
      <c r="C6031" s="383" t="s">
        <v>47</v>
      </c>
      <c r="D6031" s="384">
        <v>20.56</v>
      </c>
      <c r="E6031" s="383" t="s">
        <v>417</v>
      </c>
    </row>
    <row r="6032" spans="1:5" s="11" customFormat="1" ht="36" customHeight="1">
      <c r="A6032" s="381">
        <v>100726</v>
      </c>
      <c r="B6032" s="382" t="s">
        <v>7826</v>
      </c>
      <c r="C6032" s="383" t="s">
        <v>47</v>
      </c>
      <c r="D6032" s="384">
        <v>21.41</v>
      </c>
      <c r="E6032" s="383" t="s">
        <v>417</v>
      </c>
    </row>
    <row r="6033" spans="1:5" s="11" customFormat="1" ht="24" customHeight="1">
      <c r="A6033" s="381">
        <v>100727</v>
      </c>
      <c r="B6033" s="382" t="s">
        <v>7827</v>
      </c>
      <c r="C6033" s="383" t="s">
        <v>47</v>
      </c>
      <c r="D6033" s="384">
        <v>26.16</v>
      </c>
      <c r="E6033" s="383" t="s">
        <v>417</v>
      </c>
    </row>
    <row r="6034" spans="1:5" s="11" customFormat="1" ht="24" customHeight="1">
      <c r="A6034" s="381">
        <v>100728</v>
      </c>
      <c r="B6034" s="382" t="s">
        <v>7828</v>
      </c>
      <c r="C6034" s="383" t="s">
        <v>47</v>
      </c>
      <c r="D6034" s="384">
        <v>22.09</v>
      </c>
      <c r="E6034" s="383" t="s">
        <v>417</v>
      </c>
    </row>
    <row r="6035" spans="1:5" s="11" customFormat="1" ht="24" customHeight="1">
      <c r="A6035" s="381">
        <v>100729</v>
      </c>
      <c r="B6035" s="382" t="s">
        <v>7829</v>
      </c>
      <c r="C6035" s="383" t="s">
        <v>47</v>
      </c>
      <c r="D6035" s="384">
        <v>19.579999999999998</v>
      </c>
      <c r="E6035" s="383" t="s">
        <v>417</v>
      </c>
    </row>
    <row r="6036" spans="1:5" s="11" customFormat="1" ht="24" customHeight="1">
      <c r="A6036" s="381">
        <v>100730</v>
      </c>
      <c r="B6036" s="382" t="s">
        <v>7830</v>
      </c>
      <c r="C6036" s="383" t="s">
        <v>47</v>
      </c>
      <c r="D6036" s="384">
        <v>21.67</v>
      </c>
      <c r="E6036" s="383" t="s">
        <v>417</v>
      </c>
    </row>
    <row r="6037" spans="1:5" s="11" customFormat="1" ht="24" customHeight="1">
      <c r="A6037" s="381">
        <v>100733</v>
      </c>
      <c r="B6037" s="382" t="s">
        <v>7831</v>
      </c>
      <c r="C6037" s="383" t="s">
        <v>47</v>
      </c>
      <c r="D6037" s="384">
        <v>8.89</v>
      </c>
      <c r="E6037" s="383" t="s">
        <v>417</v>
      </c>
    </row>
    <row r="6038" spans="1:5" s="11" customFormat="1" ht="36" customHeight="1">
      <c r="A6038" s="381">
        <v>100734</v>
      </c>
      <c r="B6038" s="382" t="s">
        <v>7832</v>
      </c>
      <c r="C6038" s="383" t="s">
        <v>47</v>
      </c>
      <c r="D6038" s="384">
        <v>11.18</v>
      </c>
      <c r="E6038" s="383" t="s">
        <v>417</v>
      </c>
    </row>
    <row r="6039" spans="1:5" s="11" customFormat="1" ht="24" customHeight="1">
      <c r="A6039" s="381">
        <v>100735</v>
      </c>
      <c r="B6039" s="382" t="s">
        <v>7833</v>
      </c>
      <c r="C6039" s="383" t="s">
        <v>47</v>
      </c>
      <c r="D6039" s="384">
        <v>8.4</v>
      </c>
      <c r="E6039" s="383" t="s">
        <v>417</v>
      </c>
    </row>
    <row r="6040" spans="1:5" s="11" customFormat="1" ht="36" customHeight="1">
      <c r="A6040" s="381">
        <v>100736</v>
      </c>
      <c r="B6040" s="382" t="s">
        <v>7834</v>
      </c>
      <c r="C6040" s="383" t="s">
        <v>47</v>
      </c>
      <c r="D6040" s="384">
        <v>10.68</v>
      </c>
      <c r="E6040" s="383" t="s">
        <v>417</v>
      </c>
    </row>
    <row r="6041" spans="1:5" s="11" customFormat="1" ht="36" customHeight="1">
      <c r="A6041" s="381">
        <v>100739</v>
      </c>
      <c r="B6041" s="382" t="s">
        <v>7835</v>
      </c>
      <c r="C6041" s="383" t="s">
        <v>47</v>
      </c>
      <c r="D6041" s="384">
        <v>10.130000000000001</v>
      </c>
      <c r="E6041" s="383" t="s">
        <v>417</v>
      </c>
    </row>
    <row r="6042" spans="1:5" s="11" customFormat="1" ht="36" customHeight="1">
      <c r="A6042" s="381">
        <v>100740</v>
      </c>
      <c r="B6042" s="382" t="s">
        <v>7836</v>
      </c>
      <c r="C6042" s="383" t="s">
        <v>47</v>
      </c>
      <c r="D6042" s="384">
        <v>9.4499999999999993</v>
      </c>
      <c r="E6042" s="383" t="s">
        <v>417</v>
      </c>
    </row>
    <row r="6043" spans="1:5" s="11" customFormat="1" ht="36" customHeight="1">
      <c r="A6043" s="381">
        <v>100741</v>
      </c>
      <c r="B6043" s="382" t="s">
        <v>7837</v>
      </c>
      <c r="C6043" s="383" t="s">
        <v>47</v>
      </c>
      <c r="D6043" s="384">
        <v>19.920000000000002</v>
      </c>
      <c r="E6043" s="383" t="s">
        <v>417</v>
      </c>
    </row>
    <row r="6044" spans="1:5" s="11" customFormat="1" ht="36" customHeight="1">
      <c r="A6044" s="381">
        <v>100742</v>
      </c>
      <c r="B6044" s="382" t="s">
        <v>7838</v>
      </c>
      <c r="C6044" s="383" t="s">
        <v>47</v>
      </c>
      <c r="D6044" s="384">
        <v>18.809999999999999</v>
      </c>
      <c r="E6044" s="383" t="s">
        <v>417</v>
      </c>
    </row>
    <row r="6045" spans="1:5" s="11" customFormat="1" ht="36" customHeight="1">
      <c r="A6045" s="381">
        <v>100743</v>
      </c>
      <c r="B6045" s="382" t="s">
        <v>7839</v>
      </c>
      <c r="C6045" s="383" t="s">
        <v>47</v>
      </c>
      <c r="D6045" s="384">
        <v>9.8800000000000008</v>
      </c>
      <c r="E6045" s="383" t="s">
        <v>417</v>
      </c>
    </row>
    <row r="6046" spans="1:5" s="11" customFormat="1" ht="36" customHeight="1">
      <c r="A6046" s="381">
        <v>100744</v>
      </c>
      <c r="B6046" s="382" t="s">
        <v>7840</v>
      </c>
      <c r="C6046" s="383" t="s">
        <v>47</v>
      </c>
      <c r="D6046" s="384">
        <v>9.3000000000000007</v>
      </c>
      <c r="E6046" s="383" t="s">
        <v>417</v>
      </c>
    </row>
    <row r="6047" spans="1:5" s="11" customFormat="1" ht="36" customHeight="1">
      <c r="A6047" s="381">
        <v>100745</v>
      </c>
      <c r="B6047" s="382" t="s">
        <v>7841</v>
      </c>
      <c r="C6047" s="383" t="s">
        <v>47</v>
      </c>
      <c r="D6047" s="384">
        <v>19.66</v>
      </c>
      <c r="E6047" s="383" t="s">
        <v>417</v>
      </c>
    </row>
    <row r="6048" spans="1:5" s="11" customFormat="1" ht="36" customHeight="1">
      <c r="A6048" s="381">
        <v>100746</v>
      </c>
      <c r="B6048" s="382" t="s">
        <v>7842</v>
      </c>
      <c r="C6048" s="383" t="s">
        <v>47</v>
      </c>
      <c r="D6048" s="384">
        <v>18.649999999999999</v>
      </c>
      <c r="E6048" s="383" t="s">
        <v>417</v>
      </c>
    </row>
    <row r="6049" spans="1:5" s="11" customFormat="1" ht="36" customHeight="1">
      <c r="A6049" s="381">
        <v>100747</v>
      </c>
      <c r="B6049" s="382" t="s">
        <v>7843</v>
      </c>
      <c r="C6049" s="383" t="s">
        <v>47</v>
      </c>
      <c r="D6049" s="384">
        <v>9.98</v>
      </c>
      <c r="E6049" s="383" t="s">
        <v>417</v>
      </c>
    </row>
    <row r="6050" spans="1:5" s="11" customFormat="1" ht="36" customHeight="1">
      <c r="A6050" s="381">
        <v>100748</v>
      </c>
      <c r="B6050" s="382" t="s">
        <v>7844</v>
      </c>
      <c r="C6050" s="383" t="s">
        <v>47</v>
      </c>
      <c r="D6050" s="384">
        <v>9.36</v>
      </c>
      <c r="E6050" s="383" t="s">
        <v>417</v>
      </c>
    </row>
    <row r="6051" spans="1:5" s="11" customFormat="1" ht="36" customHeight="1">
      <c r="A6051" s="381">
        <v>100749</v>
      </c>
      <c r="B6051" s="382" t="s">
        <v>7845</v>
      </c>
      <c r="C6051" s="383" t="s">
        <v>47</v>
      </c>
      <c r="D6051" s="384">
        <v>19.77</v>
      </c>
      <c r="E6051" s="383" t="s">
        <v>417</v>
      </c>
    </row>
    <row r="6052" spans="1:5" s="11" customFormat="1" ht="36" customHeight="1">
      <c r="A6052" s="381">
        <v>100750</v>
      </c>
      <c r="B6052" s="382" t="s">
        <v>7846</v>
      </c>
      <c r="C6052" s="383" t="s">
        <v>47</v>
      </c>
      <c r="D6052" s="384">
        <v>18.72</v>
      </c>
      <c r="E6052" s="383" t="s">
        <v>417</v>
      </c>
    </row>
    <row r="6053" spans="1:5" s="11" customFormat="1" ht="24" customHeight="1">
      <c r="A6053" s="381">
        <v>100751</v>
      </c>
      <c r="B6053" s="382" t="s">
        <v>7847</v>
      </c>
      <c r="C6053" s="383" t="s">
        <v>47</v>
      </c>
      <c r="D6053" s="384">
        <v>39.18</v>
      </c>
      <c r="E6053" s="383" t="s">
        <v>417</v>
      </c>
    </row>
    <row r="6054" spans="1:5" s="11" customFormat="1" ht="24" customHeight="1">
      <c r="A6054" s="381">
        <v>100752</v>
      </c>
      <c r="B6054" s="382" t="s">
        <v>7848</v>
      </c>
      <c r="C6054" s="383" t="s">
        <v>47</v>
      </c>
      <c r="D6054" s="384">
        <v>43.35</v>
      </c>
      <c r="E6054" s="383" t="s">
        <v>417</v>
      </c>
    </row>
    <row r="6055" spans="1:5" s="11" customFormat="1" ht="24" customHeight="1">
      <c r="A6055" s="381">
        <v>100753</v>
      </c>
      <c r="B6055" s="382" t="s">
        <v>7849</v>
      </c>
      <c r="C6055" s="383" t="s">
        <v>47</v>
      </c>
      <c r="D6055" s="384">
        <v>16.82</v>
      </c>
      <c r="E6055" s="383" t="s">
        <v>417</v>
      </c>
    </row>
    <row r="6056" spans="1:5" s="11" customFormat="1" ht="36" customHeight="1">
      <c r="A6056" s="381">
        <v>100754</v>
      </c>
      <c r="B6056" s="382" t="s">
        <v>7850</v>
      </c>
      <c r="C6056" s="383" t="s">
        <v>47</v>
      </c>
      <c r="D6056" s="384">
        <v>21.38</v>
      </c>
      <c r="E6056" s="383" t="s">
        <v>417</v>
      </c>
    </row>
    <row r="6057" spans="1:5" s="11" customFormat="1" ht="36" customHeight="1">
      <c r="A6057" s="381">
        <v>100757</v>
      </c>
      <c r="B6057" s="382" t="s">
        <v>7851</v>
      </c>
      <c r="C6057" s="383" t="s">
        <v>47</v>
      </c>
      <c r="D6057" s="384">
        <v>39.85</v>
      </c>
      <c r="E6057" s="383" t="s">
        <v>417</v>
      </c>
    </row>
    <row r="6058" spans="1:5" s="11" customFormat="1" ht="36" customHeight="1">
      <c r="A6058" s="381">
        <v>100758</v>
      </c>
      <c r="B6058" s="382" t="s">
        <v>7852</v>
      </c>
      <c r="C6058" s="383" t="s">
        <v>47</v>
      </c>
      <c r="D6058" s="384">
        <v>37.659999999999997</v>
      </c>
      <c r="E6058" s="383" t="s">
        <v>417</v>
      </c>
    </row>
    <row r="6059" spans="1:5" s="11" customFormat="1" ht="36" customHeight="1">
      <c r="A6059" s="381">
        <v>100759</v>
      </c>
      <c r="B6059" s="382" t="s">
        <v>7853</v>
      </c>
      <c r="C6059" s="383" t="s">
        <v>47</v>
      </c>
      <c r="D6059" s="384">
        <v>39.33</v>
      </c>
      <c r="E6059" s="383" t="s">
        <v>417</v>
      </c>
    </row>
    <row r="6060" spans="1:5" s="11" customFormat="1" ht="36" customHeight="1">
      <c r="A6060" s="381">
        <v>100760</v>
      </c>
      <c r="B6060" s="382" t="s">
        <v>7854</v>
      </c>
      <c r="C6060" s="383" t="s">
        <v>47</v>
      </c>
      <c r="D6060" s="384">
        <v>37.340000000000003</v>
      </c>
      <c r="E6060" s="383" t="s">
        <v>417</v>
      </c>
    </row>
    <row r="6061" spans="1:5" s="11" customFormat="1" ht="36" customHeight="1">
      <c r="A6061" s="381">
        <v>100761</v>
      </c>
      <c r="B6061" s="382" t="s">
        <v>7855</v>
      </c>
      <c r="C6061" s="383" t="s">
        <v>47</v>
      </c>
      <c r="D6061" s="384">
        <v>39.549999999999997</v>
      </c>
      <c r="E6061" s="383" t="s">
        <v>417</v>
      </c>
    </row>
    <row r="6062" spans="1:5" s="11" customFormat="1" ht="36" customHeight="1">
      <c r="A6062" s="381">
        <v>100762</v>
      </c>
      <c r="B6062" s="382" t="s">
        <v>7856</v>
      </c>
      <c r="C6062" s="383" t="s">
        <v>47</v>
      </c>
      <c r="D6062" s="384">
        <v>37.47</v>
      </c>
      <c r="E6062" s="383" t="s">
        <v>417</v>
      </c>
    </row>
    <row r="6063" spans="1:5" s="11" customFormat="1" ht="12" customHeight="1">
      <c r="A6063" s="381">
        <v>102488</v>
      </c>
      <c r="B6063" s="382" t="s">
        <v>7857</v>
      </c>
      <c r="C6063" s="383" t="s">
        <v>47</v>
      </c>
      <c r="D6063" s="384">
        <v>2.4500000000000002</v>
      </c>
      <c r="E6063" s="383" t="s">
        <v>417</v>
      </c>
    </row>
    <row r="6064" spans="1:5" s="11" customFormat="1" ht="12" customHeight="1">
      <c r="A6064" s="381">
        <v>102489</v>
      </c>
      <c r="B6064" s="382" t="s">
        <v>7858</v>
      </c>
      <c r="C6064" s="383" t="s">
        <v>47</v>
      </c>
      <c r="D6064" s="384">
        <v>26.77</v>
      </c>
      <c r="E6064" s="383" t="s">
        <v>417</v>
      </c>
    </row>
    <row r="6065" spans="1:5" s="11" customFormat="1" ht="24" customHeight="1">
      <c r="A6065" s="381">
        <v>102491</v>
      </c>
      <c r="B6065" s="382" t="s">
        <v>7859</v>
      </c>
      <c r="C6065" s="383" t="s">
        <v>47</v>
      </c>
      <c r="D6065" s="384">
        <v>15.68</v>
      </c>
      <c r="E6065" s="383" t="s">
        <v>417</v>
      </c>
    </row>
    <row r="6066" spans="1:5" s="11" customFormat="1" ht="24" customHeight="1">
      <c r="A6066" s="381">
        <v>102492</v>
      </c>
      <c r="B6066" s="382" t="s">
        <v>7860</v>
      </c>
      <c r="C6066" s="383" t="s">
        <v>47</v>
      </c>
      <c r="D6066" s="384">
        <v>18</v>
      </c>
      <c r="E6066" s="383" t="s">
        <v>417</v>
      </c>
    </row>
    <row r="6067" spans="1:5" s="11" customFormat="1" ht="24" customHeight="1">
      <c r="A6067" s="381">
        <v>102494</v>
      </c>
      <c r="B6067" s="382" t="s">
        <v>7861</v>
      </c>
      <c r="C6067" s="383" t="s">
        <v>47</v>
      </c>
      <c r="D6067" s="384">
        <v>59.75</v>
      </c>
      <c r="E6067" s="383" t="s">
        <v>417</v>
      </c>
    </row>
    <row r="6068" spans="1:5" s="11" customFormat="1" ht="24" customHeight="1">
      <c r="A6068" s="381">
        <v>102496</v>
      </c>
      <c r="B6068" s="382" t="s">
        <v>7862</v>
      </c>
      <c r="C6068" s="383" t="s">
        <v>53</v>
      </c>
      <c r="D6068" s="384">
        <v>11.66</v>
      </c>
      <c r="E6068" s="383" t="s">
        <v>417</v>
      </c>
    </row>
    <row r="6069" spans="1:5" s="11" customFormat="1" ht="24" customHeight="1">
      <c r="A6069" s="381">
        <v>102497</v>
      </c>
      <c r="B6069" s="382" t="s">
        <v>7863</v>
      </c>
      <c r="C6069" s="383" t="s">
        <v>53</v>
      </c>
      <c r="D6069" s="384">
        <v>3.65</v>
      </c>
      <c r="E6069" s="383" t="s">
        <v>417</v>
      </c>
    </row>
    <row r="6070" spans="1:5" s="11" customFormat="1" ht="12" customHeight="1">
      <c r="A6070" s="381">
        <v>102498</v>
      </c>
      <c r="B6070" s="382" t="s">
        <v>7864</v>
      </c>
      <c r="C6070" s="383" t="s">
        <v>53</v>
      </c>
      <c r="D6070" s="384">
        <v>1.1200000000000001</v>
      </c>
      <c r="E6070" s="383" t="s">
        <v>417</v>
      </c>
    </row>
    <row r="6071" spans="1:5" s="11" customFormat="1" ht="12" customHeight="1">
      <c r="A6071" s="381">
        <v>102499</v>
      </c>
      <c r="B6071" s="382" t="s">
        <v>7865</v>
      </c>
      <c r="C6071" s="383" t="s">
        <v>47</v>
      </c>
      <c r="D6071" s="384">
        <v>2.64</v>
      </c>
      <c r="E6071" s="383" t="s">
        <v>417</v>
      </c>
    </row>
    <row r="6072" spans="1:5" s="11" customFormat="1" ht="24" customHeight="1">
      <c r="A6072" s="381">
        <v>102500</v>
      </c>
      <c r="B6072" s="382" t="s">
        <v>7866</v>
      </c>
      <c r="C6072" s="383" t="s">
        <v>53</v>
      </c>
      <c r="D6072" s="384">
        <v>3.19</v>
      </c>
      <c r="E6072" s="383" t="s">
        <v>417</v>
      </c>
    </row>
    <row r="6073" spans="1:5" s="11" customFormat="1" ht="24" customHeight="1">
      <c r="A6073" s="381">
        <v>102501</v>
      </c>
      <c r="B6073" s="382" t="s">
        <v>7867</v>
      </c>
      <c r="C6073" s="383" t="s">
        <v>47</v>
      </c>
      <c r="D6073" s="384">
        <v>18.54</v>
      </c>
      <c r="E6073" s="383" t="s">
        <v>417</v>
      </c>
    </row>
    <row r="6074" spans="1:5" s="11" customFormat="1" ht="24" customHeight="1">
      <c r="A6074" s="381">
        <v>102504</v>
      </c>
      <c r="B6074" s="382" t="s">
        <v>7868</v>
      </c>
      <c r="C6074" s="383" t="s">
        <v>53</v>
      </c>
      <c r="D6074" s="384">
        <v>6.87</v>
      </c>
      <c r="E6074" s="383" t="s">
        <v>417</v>
      </c>
    </row>
    <row r="6075" spans="1:5" s="11" customFormat="1" ht="24" customHeight="1">
      <c r="A6075" s="381">
        <v>102505</v>
      </c>
      <c r="B6075" s="382" t="s">
        <v>7869</v>
      </c>
      <c r="C6075" s="383" t="s">
        <v>53</v>
      </c>
      <c r="D6075" s="384">
        <v>7.19</v>
      </c>
      <c r="E6075" s="383" t="s">
        <v>417</v>
      </c>
    </row>
    <row r="6076" spans="1:5" s="11" customFormat="1" ht="24" customHeight="1">
      <c r="A6076" s="381">
        <v>102506</v>
      </c>
      <c r="B6076" s="382" t="s">
        <v>7870</v>
      </c>
      <c r="C6076" s="383" t="s">
        <v>53</v>
      </c>
      <c r="D6076" s="384">
        <v>7.92</v>
      </c>
      <c r="E6076" s="383" t="s">
        <v>417</v>
      </c>
    </row>
    <row r="6077" spans="1:5" s="11" customFormat="1" ht="24" customHeight="1">
      <c r="A6077" s="381">
        <v>102507</v>
      </c>
      <c r="B6077" s="382" t="s">
        <v>7871</v>
      </c>
      <c r="C6077" s="383" t="s">
        <v>53</v>
      </c>
      <c r="D6077" s="384">
        <v>5.27</v>
      </c>
      <c r="E6077" s="383" t="s">
        <v>417</v>
      </c>
    </row>
    <row r="6078" spans="1:5" s="11" customFormat="1" ht="24" customHeight="1">
      <c r="A6078" s="381">
        <v>102508</v>
      </c>
      <c r="B6078" s="382" t="s">
        <v>7872</v>
      </c>
      <c r="C6078" s="383" t="s">
        <v>47</v>
      </c>
      <c r="D6078" s="384">
        <v>39.729999999999997</v>
      </c>
      <c r="E6078" s="383" t="s">
        <v>417</v>
      </c>
    </row>
    <row r="6079" spans="1:5" s="11" customFormat="1" ht="36" customHeight="1">
      <c r="A6079" s="381">
        <v>102509</v>
      </c>
      <c r="B6079" s="382" t="s">
        <v>7873</v>
      </c>
      <c r="C6079" s="383" t="s">
        <v>47</v>
      </c>
      <c r="D6079" s="384">
        <v>21.58</v>
      </c>
      <c r="E6079" s="383" t="s">
        <v>417</v>
      </c>
    </row>
    <row r="6080" spans="1:5" s="11" customFormat="1" ht="36" customHeight="1">
      <c r="A6080" s="381">
        <v>102512</v>
      </c>
      <c r="B6080" s="382" t="s">
        <v>7874</v>
      </c>
      <c r="C6080" s="383" t="s">
        <v>53</v>
      </c>
      <c r="D6080" s="384">
        <v>4.74</v>
      </c>
      <c r="E6080" s="383" t="s">
        <v>417</v>
      </c>
    </row>
    <row r="6081" spans="1:5" s="11" customFormat="1" ht="24" customHeight="1">
      <c r="A6081" s="381">
        <v>102513</v>
      </c>
      <c r="B6081" s="382" t="s">
        <v>7875</v>
      </c>
      <c r="C6081" s="383" t="s">
        <v>47</v>
      </c>
      <c r="D6081" s="384">
        <v>34</v>
      </c>
      <c r="E6081" s="383" t="s">
        <v>417</v>
      </c>
    </row>
    <row r="6082" spans="1:5" s="11" customFormat="1" ht="24" customHeight="1">
      <c r="A6082" s="381">
        <v>102520</v>
      </c>
      <c r="B6082" s="382" t="s">
        <v>7876</v>
      </c>
      <c r="C6082" s="383" t="s">
        <v>47</v>
      </c>
      <c r="D6082" s="384">
        <v>58.34</v>
      </c>
      <c r="E6082" s="383" t="s">
        <v>417</v>
      </c>
    </row>
    <row r="6083" spans="1:5" s="11" customFormat="1" ht="24" customHeight="1">
      <c r="A6083" s="381">
        <v>101749</v>
      </c>
      <c r="B6083" s="382" t="s">
        <v>7877</v>
      </c>
      <c r="C6083" s="383" t="s">
        <v>47</v>
      </c>
      <c r="D6083" s="384">
        <v>49.44</v>
      </c>
      <c r="E6083" s="383" t="s">
        <v>420</v>
      </c>
    </row>
    <row r="6084" spans="1:5" s="11" customFormat="1" ht="24" customHeight="1">
      <c r="A6084" s="381">
        <v>101750</v>
      </c>
      <c r="B6084" s="382" t="s">
        <v>7878</v>
      </c>
      <c r="C6084" s="383" t="s">
        <v>47</v>
      </c>
      <c r="D6084" s="384">
        <v>47.52</v>
      </c>
      <c r="E6084" s="383" t="s">
        <v>420</v>
      </c>
    </row>
    <row r="6085" spans="1:5" s="11" customFormat="1" ht="12" customHeight="1">
      <c r="A6085" s="381">
        <v>101729</v>
      </c>
      <c r="B6085" s="382" t="s">
        <v>7879</v>
      </c>
      <c r="C6085" s="383" t="s">
        <v>47</v>
      </c>
      <c r="D6085" s="384">
        <v>203.09</v>
      </c>
      <c r="E6085" s="383" t="s">
        <v>420</v>
      </c>
    </row>
    <row r="6086" spans="1:5" s="11" customFormat="1" ht="12" customHeight="1">
      <c r="A6086" s="381">
        <v>101746</v>
      </c>
      <c r="B6086" s="382" t="s">
        <v>7880</v>
      </c>
      <c r="C6086" s="383" t="s">
        <v>47</v>
      </c>
      <c r="D6086" s="384">
        <v>316.81</v>
      </c>
      <c r="E6086" s="383" t="s">
        <v>420</v>
      </c>
    </row>
    <row r="6087" spans="1:5" s="11" customFormat="1" ht="12" customHeight="1">
      <c r="A6087" s="381">
        <v>101751</v>
      </c>
      <c r="B6087" s="382" t="s">
        <v>7881</v>
      </c>
      <c r="C6087" s="383" t="s">
        <v>47</v>
      </c>
      <c r="D6087" s="384">
        <v>207.5</v>
      </c>
      <c r="E6087" s="383" t="s">
        <v>420</v>
      </c>
    </row>
    <row r="6088" spans="1:5" s="11" customFormat="1" ht="24" customHeight="1">
      <c r="A6088" s="381">
        <v>87246</v>
      </c>
      <c r="B6088" s="382" t="s">
        <v>7882</v>
      </c>
      <c r="C6088" s="383" t="s">
        <v>47</v>
      </c>
      <c r="D6088" s="384">
        <v>63.05</v>
      </c>
      <c r="E6088" s="383" t="s">
        <v>420</v>
      </c>
    </row>
    <row r="6089" spans="1:5" s="11" customFormat="1" ht="36" customHeight="1">
      <c r="A6089" s="381">
        <v>87247</v>
      </c>
      <c r="B6089" s="382" t="s">
        <v>7883</v>
      </c>
      <c r="C6089" s="383" t="s">
        <v>47</v>
      </c>
      <c r="D6089" s="384">
        <v>57.48</v>
      </c>
      <c r="E6089" s="383" t="s">
        <v>420</v>
      </c>
    </row>
    <row r="6090" spans="1:5" s="11" customFormat="1" ht="36" customHeight="1">
      <c r="A6090" s="381">
        <v>87248</v>
      </c>
      <c r="B6090" s="382" t="s">
        <v>7884</v>
      </c>
      <c r="C6090" s="383" t="s">
        <v>47</v>
      </c>
      <c r="D6090" s="384">
        <v>53.19</v>
      </c>
      <c r="E6090" s="383" t="s">
        <v>420</v>
      </c>
    </row>
    <row r="6091" spans="1:5" s="11" customFormat="1" ht="24" customHeight="1">
      <c r="A6091" s="381">
        <v>87249</v>
      </c>
      <c r="B6091" s="382" t="s">
        <v>7885</v>
      </c>
      <c r="C6091" s="383" t="s">
        <v>47</v>
      </c>
      <c r="D6091" s="384">
        <v>68.989999999999995</v>
      </c>
      <c r="E6091" s="383" t="s">
        <v>420</v>
      </c>
    </row>
    <row r="6092" spans="1:5" s="11" customFormat="1" ht="36" customHeight="1">
      <c r="A6092" s="381">
        <v>87250</v>
      </c>
      <c r="B6092" s="382" t="s">
        <v>7886</v>
      </c>
      <c r="C6092" s="383" t="s">
        <v>47</v>
      </c>
      <c r="D6092" s="384">
        <v>60.21</v>
      </c>
      <c r="E6092" s="383" t="s">
        <v>420</v>
      </c>
    </row>
    <row r="6093" spans="1:5" s="11" customFormat="1" ht="36" customHeight="1">
      <c r="A6093" s="381">
        <v>87251</v>
      </c>
      <c r="B6093" s="382" t="s">
        <v>7887</v>
      </c>
      <c r="C6093" s="383" t="s">
        <v>47</v>
      </c>
      <c r="D6093" s="384">
        <v>54.66</v>
      </c>
      <c r="E6093" s="383" t="s">
        <v>420</v>
      </c>
    </row>
    <row r="6094" spans="1:5" s="11" customFormat="1" ht="24" customHeight="1">
      <c r="A6094" s="381">
        <v>87255</v>
      </c>
      <c r="B6094" s="382" t="s">
        <v>7888</v>
      </c>
      <c r="C6094" s="383" t="s">
        <v>47</v>
      </c>
      <c r="D6094" s="384">
        <v>118.14</v>
      </c>
      <c r="E6094" s="383" t="s">
        <v>420</v>
      </c>
    </row>
    <row r="6095" spans="1:5" s="11" customFormat="1" ht="36" customHeight="1">
      <c r="A6095" s="381">
        <v>87256</v>
      </c>
      <c r="B6095" s="382" t="s">
        <v>7889</v>
      </c>
      <c r="C6095" s="383" t="s">
        <v>47</v>
      </c>
      <c r="D6095" s="384">
        <v>106.89</v>
      </c>
      <c r="E6095" s="383" t="s">
        <v>420</v>
      </c>
    </row>
    <row r="6096" spans="1:5" s="11" customFormat="1" ht="36" customHeight="1">
      <c r="A6096" s="381">
        <v>87257</v>
      </c>
      <c r="B6096" s="382" t="s">
        <v>7890</v>
      </c>
      <c r="C6096" s="383" t="s">
        <v>47</v>
      </c>
      <c r="D6096" s="384">
        <v>100.22</v>
      </c>
      <c r="E6096" s="383" t="s">
        <v>420</v>
      </c>
    </row>
    <row r="6097" spans="1:5" s="11" customFormat="1" ht="24" customHeight="1">
      <c r="A6097" s="381">
        <v>87258</v>
      </c>
      <c r="B6097" s="382" t="s">
        <v>7891</v>
      </c>
      <c r="C6097" s="383" t="s">
        <v>47</v>
      </c>
      <c r="D6097" s="384">
        <v>165.2</v>
      </c>
      <c r="E6097" s="383" t="s">
        <v>420</v>
      </c>
    </row>
    <row r="6098" spans="1:5" s="11" customFormat="1" ht="24" customHeight="1">
      <c r="A6098" s="381">
        <v>87259</v>
      </c>
      <c r="B6098" s="382" t="s">
        <v>7892</v>
      </c>
      <c r="C6098" s="383" t="s">
        <v>47</v>
      </c>
      <c r="D6098" s="384">
        <v>154.46</v>
      </c>
      <c r="E6098" s="383" t="s">
        <v>420</v>
      </c>
    </row>
    <row r="6099" spans="1:5" s="11" customFormat="1" ht="24" customHeight="1">
      <c r="A6099" s="381">
        <v>87260</v>
      </c>
      <c r="B6099" s="382" t="s">
        <v>7893</v>
      </c>
      <c r="C6099" s="383" t="s">
        <v>47</v>
      </c>
      <c r="D6099" s="384">
        <v>148.43</v>
      </c>
      <c r="E6099" s="383" t="s">
        <v>420</v>
      </c>
    </row>
    <row r="6100" spans="1:5" s="11" customFormat="1" ht="24" customHeight="1">
      <c r="A6100" s="381">
        <v>87261</v>
      </c>
      <c r="B6100" s="382" t="s">
        <v>7894</v>
      </c>
      <c r="C6100" s="383" t="s">
        <v>47</v>
      </c>
      <c r="D6100" s="384">
        <v>189.7</v>
      </c>
      <c r="E6100" s="383" t="s">
        <v>420</v>
      </c>
    </row>
    <row r="6101" spans="1:5" s="11" customFormat="1" ht="24" customHeight="1">
      <c r="A6101" s="381">
        <v>87262</v>
      </c>
      <c r="B6101" s="382" t="s">
        <v>7895</v>
      </c>
      <c r="C6101" s="383" t="s">
        <v>47</v>
      </c>
      <c r="D6101" s="384">
        <v>176.69</v>
      </c>
      <c r="E6101" s="383" t="s">
        <v>420</v>
      </c>
    </row>
    <row r="6102" spans="1:5" s="11" customFormat="1" ht="24" customHeight="1">
      <c r="A6102" s="381">
        <v>87263</v>
      </c>
      <c r="B6102" s="382" t="s">
        <v>7896</v>
      </c>
      <c r="C6102" s="383" t="s">
        <v>47</v>
      </c>
      <c r="D6102" s="384">
        <v>169.59</v>
      </c>
      <c r="E6102" s="383" t="s">
        <v>420</v>
      </c>
    </row>
    <row r="6103" spans="1:5" s="11" customFormat="1" ht="36" customHeight="1">
      <c r="A6103" s="381">
        <v>89046</v>
      </c>
      <c r="B6103" s="382" t="s">
        <v>7897</v>
      </c>
      <c r="C6103" s="383" t="s">
        <v>47</v>
      </c>
      <c r="D6103" s="384">
        <v>57.31</v>
      </c>
      <c r="E6103" s="383" t="s">
        <v>420</v>
      </c>
    </row>
    <row r="6104" spans="1:5" s="11" customFormat="1" ht="36" customHeight="1">
      <c r="A6104" s="381">
        <v>89171</v>
      </c>
      <c r="B6104" s="382" t="s">
        <v>7898</v>
      </c>
      <c r="C6104" s="383" t="s">
        <v>47</v>
      </c>
      <c r="D6104" s="384">
        <v>55.16</v>
      </c>
      <c r="E6104" s="383" t="s">
        <v>420</v>
      </c>
    </row>
    <row r="6105" spans="1:5" s="11" customFormat="1" ht="24" customHeight="1">
      <c r="A6105" s="381">
        <v>93389</v>
      </c>
      <c r="B6105" s="382" t="s">
        <v>7899</v>
      </c>
      <c r="C6105" s="383" t="s">
        <v>47</v>
      </c>
      <c r="D6105" s="384">
        <v>56.16</v>
      </c>
      <c r="E6105" s="383" t="s">
        <v>420</v>
      </c>
    </row>
    <row r="6106" spans="1:5" s="11" customFormat="1" ht="36" customHeight="1">
      <c r="A6106" s="381">
        <v>93390</v>
      </c>
      <c r="B6106" s="382" t="s">
        <v>7900</v>
      </c>
      <c r="C6106" s="383" t="s">
        <v>47</v>
      </c>
      <c r="D6106" s="384">
        <v>50.72</v>
      </c>
      <c r="E6106" s="383" t="s">
        <v>420</v>
      </c>
    </row>
    <row r="6107" spans="1:5" s="11" customFormat="1" ht="36" customHeight="1">
      <c r="A6107" s="381">
        <v>93391</v>
      </c>
      <c r="B6107" s="382" t="s">
        <v>7901</v>
      </c>
      <c r="C6107" s="383" t="s">
        <v>47</v>
      </c>
      <c r="D6107" s="384">
        <v>46.43</v>
      </c>
      <c r="E6107" s="383" t="s">
        <v>420</v>
      </c>
    </row>
    <row r="6108" spans="1:5" s="11" customFormat="1" ht="12" customHeight="1">
      <c r="A6108" s="381">
        <v>98671</v>
      </c>
      <c r="B6108" s="382" t="s">
        <v>7902</v>
      </c>
      <c r="C6108" s="383" t="s">
        <v>47</v>
      </c>
      <c r="D6108" s="384">
        <v>426.44</v>
      </c>
      <c r="E6108" s="383" t="s">
        <v>420</v>
      </c>
    </row>
    <row r="6109" spans="1:5" s="11" customFormat="1" ht="12" customHeight="1">
      <c r="A6109" s="381">
        <v>98672</v>
      </c>
      <c r="B6109" s="382" t="s">
        <v>7903</v>
      </c>
      <c r="C6109" s="383" t="s">
        <v>47</v>
      </c>
      <c r="D6109" s="384">
        <v>617.74</v>
      </c>
      <c r="E6109" s="383" t="s">
        <v>420</v>
      </c>
    </row>
    <row r="6110" spans="1:5" s="11" customFormat="1" ht="24" customHeight="1">
      <c r="A6110" s="381">
        <v>98678</v>
      </c>
      <c r="B6110" s="382" t="s">
        <v>7904</v>
      </c>
      <c r="C6110" s="383" t="s">
        <v>47</v>
      </c>
      <c r="D6110" s="384">
        <v>419.19</v>
      </c>
      <c r="E6110" s="383" t="s">
        <v>420</v>
      </c>
    </row>
    <row r="6111" spans="1:5" s="11" customFormat="1" ht="24" customHeight="1">
      <c r="A6111" s="381">
        <v>98679</v>
      </c>
      <c r="B6111" s="382" t="s">
        <v>7905</v>
      </c>
      <c r="C6111" s="383" t="s">
        <v>47</v>
      </c>
      <c r="D6111" s="384">
        <v>32.72</v>
      </c>
      <c r="E6111" s="383" t="s">
        <v>420</v>
      </c>
    </row>
    <row r="6112" spans="1:5" s="11" customFormat="1" ht="24" customHeight="1">
      <c r="A6112" s="381">
        <v>98680</v>
      </c>
      <c r="B6112" s="382" t="s">
        <v>7906</v>
      </c>
      <c r="C6112" s="383" t="s">
        <v>47</v>
      </c>
      <c r="D6112" s="384">
        <v>41.93</v>
      </c>
      <c r="E6112" s="383" t="s">
        <v>420</v>
      </c>
    </row>
    <row r="6113" spans="1:5" s="11" customFormat="1" ht="24" customHeight="1">
      <c r="A6113" s="381">
        <v>98681</v>
      </c>
      <c r="B6113" s="382" t="s">
        <v>7907</v>
      </c>
      <c r="C6113" s="383" t="s">
        <v>47</v>
      </c>
      <c r="D6113" s="384">
        <v>30.8</v>
      </c>
      <c r="E6113" s="383" t="s">
        <v>420</v>
      </c>
    </row>
    <row r="6114" spans="1:5" s="11" customFormat="1" ht="24" customHeight="1">
      <c r="A6114" s="381">
        <v>98682</v>
      </c>
      <c r="B6114" s="382" t="s">
        <v>7908</v>
      </c>
      <c r="C6114" s="383" t="s">
        <v>47</v>
      </c>
      <c r="D6114" s="384">
        <v>40</v>
      </c>
      <c r="E6114" s="383" t="s">
        <v>420</v>
      </c>
    </row>
    <row r="6115" spans="1:5" s="11" customFormat="1" ht="12" customHeight="1">
      <c r="A6115" s="381">
        <v>98685</v>
      </c>
      <c r="B6115" s="382" t="s">
        <v>7909</v>
      </c>
      <c r="C6115" s="383" t="s">
        <v>53</v>
      </c>
      <c r="D6115" s="384">
        <v>76.08</v>
      </c>
      <c r="E6115" s="383" t="s">
        <v>420</v>
      </c>
    </row>
    <row r="6116" spans="1:5" s="11" customFormat="1" ht="12" customHeight="1">
      <c r="A6116" s="381">
        <v>98686</v>
      </c>
      <c r="B6116" s="382" t="s">
        <v>7910</v>
      </c>
      <c r="C6116" s="383" t="s">
        <v>53</v>
      </c>
      <c r="D6116" s="384">
        <v>32.56</v>
      </c>
      <c r="E6116" s="383" t="s">
        <v>420</v>
      </c>
    </row>
    <row r="6117" spans="1:5" s="11" customFormat="1" ht="12" customHeight="1">
      <c r="A6117" s="381">
        <v>98688</v>
      </c>
      <c r="B6117" s="382" t="s">
        <v>7911</v>
      </c>
      <c r="C6117" s="383" t="s">
        <v>53</v>
      </c>
      <c r="D6117" s="384">
        <v>57.39</v>
      </c>
      <c r="E6117" s="383" t="s">
        <v>420</v>
      </c>
    </row>
    <row r="6118" spans="1:5" s="11" customFormat="1" ht="12" customHeight="1">
      <c r="A6118" s="381">
        <v>98689</v>
      </c>
      <c r="B6118" s="382" t="s">
        <v>7912</v>
      </c>
      <c r="C6118" s="383" t="s">
        <v>53</v>
      </c>
      <c r="D6118" s="384">
        <v>106.54</v>
      </c>
      <c r="E6118" s="383" t="s">
        <v>420</v>
      </c>
    </row>
    <row r="6119" spans="1:5" s="11" customFormat="1" ht="24" customHeight="1">
      <c r="A6119" s="381">
        <v>101090</v>
      </c>
      <c r="B6119" s="382" t="s">
        <v>7913</v>
      </c>
      <c r="C6119" s="383" t="s">
        <v>47</v>
      </c>
      <c r="D6119" s="384">
        <v>203.61</v>
      </c>
      <c r="E6119" s="383" t="s">
        <v>420</v>
      </c>
    </row>
    <row r="6120" spans="1:5" s="11" customFormat="1" ht="12" customHeight="1">
      <c r="A6120" s="381">
        <v>101091</v>
      </c>
      <c r="B6120" s="382" t="s">
        <v>7914</v>
      </c>
      <c r="C6120" s="383" t="s">
        <v>47</v>
      </c>
      <c r="D6120" s="384">
        <v>132</v>
      </c>
      <c r="E6120" s="383" t="s">
        <v>420</v>
      </c>
    </row>
    <row r="6121" spans="1:5" s="11" customFormat="1" ht="24" customHeight="1">
      <c r="A6121" s="381">
        <v>101725</v>
      </c>
      <c r="B6121" s="382" t="s">
        <v>7915</v>
      </c>
      <c r="C6121" s="383" t="s">
        <v>47</v>
      </c>
      <c r="D6121" s="384">
        <v>224.07</v>
      </c>
      <c r="E6121" s="383" t="s">
        <v>420</v>
      </c>
    </row>
    <row r="6122" spans="1:5" s="11" customFormat="1" ht="24" customHeight="1">
      <c r="A6122" s="381">
        <v>101726</v>
      </c>
      <c r="B6122" s="382" t="s">
        <v>7916</v>
      </c>
      <c r="C6122" s="383" t="s">
        <v>47</v>
      </c>
      <c r="D6122" s="384">
        <v>161.74</v>
      </c>
      <c r="E6122" s="383" t="s">
        <v>420</v>
      </c>
    </row>
    <row r="6123" spans="1:5" s="11" customFormat="1" ht="12" customHeight="1">
      <c r="A6123" s="381">
        <v>101731</v>
      </c>
      <c r="B6123" s="382" t="s">
        <v>7917</v>
      </c>
      <c r="C6123" s="383" t="s">
        <v>47</v>
      </c>
      <c r="D6123" s="384">
        <v>292.79000000000002</v>
      </c>
      <c r="E6123" s="383" t="s">
        <v>420</v>
      </c>
    </row>
    <row r="6124" spans="1:5" s="11" customFormat="1" ht="24" customHeight="1">
      <c r="A6124" s="381">
        <v>101732</v>
      </c>
      <c r="B6124" s="382" t="s">
        <v>7918</v>
      </c>
      <c r="C6124" s="383" t="s">
        <v>47</v>
      </c>
      <c r="D6124" s="384">
        <v>85.53</v>
      </c>
      <c r="E6124" s="383" t="s">
        <v>420</v>
      </c>
    </row>
    <row r="6125" spans="1:5" s="11" customFormat="1" ht="12" customHeight="1">
      <c r="A6125" s="381">
        <v>101094</v>
      </c>
      <c r="B6125" s="382" t="s">
        <v>7919</v>
      </c>
      <c r="C6125" s="383" t="s">
        <v>53</v>
      </c>
      <c r="D6125" s="384">
        <v>146.49</v>
      </c>
      <c r="E6125" s="383" t="s">
        <v>420</v>
      </c>
    </row>
    <row r="6126" spans="1:5" s="11" customFormat="1" ht="24" customHeight="1">
      <c r="A6126" s="381">
        <v>101727</v>
      </c>
      <c r="B6126" s="382" t="s">
        <v>7920</v>
      </c>
      <c r="C6126" s="383" t="s">
        <v>47</v>
      </c>
      <c r="D6126" s="384">
        <v>172.49</v>
      </c>
      <c r="E6126" s="383" t="s">
        <v>420</v>
      </c>
    </row>
    <row r="6127" spans="1:5" s="11" customFormat="1" ht="24" customHeight="1">
      <c r="A6127" s="381">
        <v>101733</v>
      </c>
      <c r="B6127" s="382" t="s">
        <v>7921</v>
      </c>
      <c r="C6127" s="383" t="s">
        <v>47</v>
      </c>
      <c r="D6127" s="384">
        <v>233.3</v>
      </c>
      <c r="E6127" s="383" t="s">
        <v>420</v>
      </c>
    </row>
    <row r="6128" spans="1:5" s="11" customFormat="1" ht="24" customHeight="1">
      <c r="A6128" s="381">
        <v>101734</v>
      </c>
      <c r="B6128" s="382" t="s">
        <v>7922</v>
      </c>
      <c r="C6128" s="383" t="s">
        <v>47</v>
      </c>
      <c r="D6128" s="384">
        <v>356.1</v>
      </c>
      <c r="E6128" s="383" t="s">
        <v>420</v>
      </c>
    </row>
    <row r="6129" spans="1:5" s="11" customFormat="1" ht="24" customHeight="1">
      <c r="A6129" s="381">
        <v>101735</v>
      </c>
      <c r="B6129" s="382" t="s">
        <v>7923</v>
      </c>
      <c r="C6129" s="383" t="s">
        <v>47</v>
      </c>
      <c r="D6129" s="384">
        <v>365.02</v>
      </c>
      <c r="E6129" s="383" t="s">
        <v>420</v>
      </c>
    </row>
    <row r="6130" spans="1:5" s="11" customFormat="1" ht="24" customHeight="1">
      <c r="A6130" s="381">
        <v>101736</v>
      </c>
      <c r="B6130" s="382" t="s">
        <v>7924</v>
      </c>
      <c r="C6130" s="383" t="s">
        <v>47</v>
      </c>
      <c r="D6130" s="384">
        <v>86.7</v>
      </c>
      <c r="E6130" s="383" t="s">
        <v>420</v>
      </c>
    </row>
    <row r="6131" spans="1:5" s="11" customFormat="1" ht="24" customHeight="1">
      <c r="A6131" s="381">
        <v>101737</v>
      </c>
      <c r="B6131" s="382" t="s">
        <v>7925</v>
      </c>
      <c r="C6131" s="383" t="s">
        <v>47</v>
      </c>
      <c r="D6131" s="384">
        <v>104.32</v>
      </c>
      <c r="E6131" s="383" t="s">
        <v>420</v>
      </c>
    </row>
    <row r="6132" spans="1:5" s="11" customFormat="1" ht="12" customHeight="1">
      <c r="A6132" s="381">
        <v>101748</v>
      </c>
      <c r="B6132" s="382" t="s">
        <v>7926</v>
      </c>
      <c r="C6132" s="383" t="s">
        <v>47</v>
      </c>
      <c r="D6132" s="384">
        <v>2.46</v>
      </c>
      <c r="E6132" s="383" t="s">
        <v>420</v>
      </c>
    </row>
    <row r="6133" spans="1:5" s="11" customFormat="1" ht="48" customHeight="1">
      <c r="A6133" s="381">
        <v>104162</v>
      </c>
      <c r="B6133" s="382" t="s">
        <v>7927</v>
      </c>
      <c r="C6133" s="383" t="s">
        <v>47</v>
      </c>
      <c r="D6133" s="384">
        <v>95.34</v>
      </c>
      <c r="E6133" s="383" t="s">
        <v>420</v>
      </c>
    </row>
    <row r="6134" spans="1:5" s="11" customFormat="1" ht="12" customHeight="1">
      <c r="A6134" s="381">
        <v>101092</v>
      </c>
      <c r="B6134" s="382" t="s">
        <v>7928</v>
      </c>
      <c r="C6134" s="383" t="s">
        <v>47</v>
      </c>
      <c r="D6134" s="384">
        <v>433.91</v>
      </c>
      <c r="E6134" s="383" t="s">
        <v>420</v>
      </c>
    </row>
    <row r="6135" spans="1:5" s="11" customFormat="1" ht="12" customHeight="1">
      <c r="A6135" s="381">
        <v>101093</v>
      </c>
      <c r="B6135" s="382" t="s">
        <v>7929</v>
      </c>
      <c r="C6135" s="383" t="s">
        <v>47</v>
      </c>
      <c r="D6135" s="384">
        <v>625.21</v>
      </c>
      <c r="E6135" s="383" t="s">
        <v>420</v>
      </c>
    </row>
    <row r="6136" spans="1:5" s="11" customFormat="1" ht="12" customHeight="1">
      <c r="A6136" s="381">
        <v>98695</v>
      </c>
      <c r="B6136" s="382" t="s">
        <v>7930</v>
      </c>
      <c r="C6136" s="383" t="s">
        <v>53</v>
      </c>
      <c r="D6136" s="384">
        <v>103.87</v>
      </c>
      <c r="E6136" s="383" t="s">
        <v>420</v>
      </c>
    </row>
    <row r="6137" spans="1:5" s="11" customFormat="1" ht="12" customHeight="1">
      <c r="A6137" s="381">
        <v>98697</v>
      </c>
      <c r="B6137" s="382" t="s">
        <v>7931</v>
      </c>
      <c r="C6137" s="383" t="s">
        <v>53</v>
      </c>
      <c r="D6137" s="384">
        <v>69.77</v>
      </c>
      <c r="E6137" s="383" t="s">
        <v>420</v>
      </c>
    </row>
    <row r="6138" spans="1:5" s="11" customFormat="1" ht="12" customHeight="1">
      <c r="A6138" s="381">
        <v>101738</v>
      </c>
      <c r="B6138" s="382" t="s">
        <v>7932</v>
      </c>
      <c r="C6138" s="383" t="s">
        <v>53</v>
      </c>
      <c r="D6138" s="384">
        <v>26.77</v>
      </c>
      <c r="E6138" s="383" t="s">
        <v>420</v>
      </c>
    </row>
    <row r="6139" spans="1:5" s="11" customFormat="1" ht="12" customHeight="1">
      <c r="A6139" s="381">
        <v>101739</v>
      </c>
      <c r="B6139" s="382" t="s">
        <v>7933</v>
      </c>
      <c r="C6139" s="383" t="s">
        <v>53</v>
      </c>
      <c r="D6139" s="384">
        <v>28.94</v>
      </c>
      <c r="E6139" s="383" t="s">
        <v>420</v>
      </c>
    </row>
    <row r="6140" spans="1:5" s="11" customFormat="1" ht="24" customHeight="1">
      <c r="A6140" s="381">
        <v>88648</v>
      </c>
      <c r="B6140" s="382" t="s">
        <v>7934</v>
      </c>
      <c r="C6140" s="383" t="s">
        <v>53</v>
      </c>
      <c r="D6140" s="384">
        <v>7.55</v>
      </c>
      <c r="E6140" s="383" t="s">
        <v>420</v>
      </c>
    </row>
    <row r="6141" spans="1:5" s="11" customFormat="1" ht="24" customHeight="1">
      <c r="A6141" s="381">
        <v>88649</v>
      </c>
      <c r="B6141" s="382" t="s">
        <v>7935</v>
      </c>
      <c r="C6141" s="383" t="s">
        <v>53</v>
      </c>
      <c r="D6141" s="384">
        <v>8.64</v>
      </c>
      <c r="E6141" s="383" t="s">
        <v>420</v>
      </c>
    </row>
    <row r="6142" spans="1:5" s="11" customFormat="1" ht="24" customHeight="1">
      <c r="A6142" s="381">
        <v>88650</v>
      </c>
      <c r="B6142" s="382" t="s">
        <v>7936</v>
      </c>
      <c r="C6142" s="383" t="s">
        <v>53</v>
      </c>
      <c r="D6142" s="384">
        <v>17.559999999999999</v>
      </c>
      <c r="E6142" s="383" t="s">
        <v>420</v>
      </c>
    </row>
    <row r="6143" spans="1:5" s="11" customFormat="1" ht="24" customHeight="1">
      <c r="A6143" s="381">
        <v>96467</v>
      </c>
      <c r="B6143" s="382" t="s">
        <v>7937</v>
      </c>
      <c r="C6143" s="383" t="s">
        <v>53</v>
      </c>
      <c r="D6143" s="384">
        <v>6.76</v>
      </c>
      <c r="E6143" s="383" t="s">
        <v>420</v>
      </c>
    </row>
    <row r="6144" spans="1:5" s="11" customFormat="1" ht="12" customHeight="1">
      <c r="A6144" s="381">
        <v>101740</v>
      </c>
      <c r="B6144" s="382" t="s">
        <v>7938</v>
      </c>
      <c r="C6144" s="383" t="s">
        <v>53</v>
      </c>
      <c r="D6144" s="384">
        <v>39.06</v>
      </c>
      <c r="E6144" s="383" t="s">
        <v>420</v>
      </c>
    </row>
    <row r="6145" spans="1:5" s="11" customFormat="1" ht="12" customHeight="1">
      <c r="A6145" s="381">
        <v>101741</v>
      </c>
      <c r="B6145" s="382" t="s">
        <v>7939</v>
      </c>
      <c r="C6145" s="383" t="s">
        <v>53</v>
      </c>
      <c r="D6145" s="384">
        <v>17.25</v>
      </c>
      <c r="E6145" s="383" t="s">
        <v>420</v>
      </c>
    </row>
    <row r="6146" spans="1:5" s="11" customFormat="1" ht="24" customHeight="1">
      <c r="A6146" s="381">
        <v>94990</v>
      </c>
      <c r="B6146" s="382" t="s">
        <v>7940</v>
      </c>
      <c r="C6146" s="383" t="s">
        <v>235</v>
      </c>
      <c r="D6146" s="384">
        <v>726.01</v>
      </c>
      <c r="E6146" s="383" t="s">
        <v>420</v>
      </c>
    </row>
    <row r="6147" spans="1:5" s="11" customFormat="1" ht="24" customHeight="1">
      <c r="A6147" s="381">
        <v>94991</v>
      </c>
      <c r="B6147" s="382" t="s">
        <v>7941</v>
      </c>
      <c r="C6147" s="383" t="s">
        <v>235</v>
      </c>
      <c r="D6147" s="384">
        <v>659.93</v>
      </c>
      <c r="E6147" s="383" t="s">
        <v>420</v>
      </c>
    </row>
    <row r="6148" spans="1:5" s="11" customFormat="1" ht="36" customHeight="1">
      <c r="A6148" s="381">
        <v>94992</v>
      </c>
      <c r="B6148" s="382" t="s">
        <v>7942</v>
      </c>
      <c r="C6148" s="383" t="s">
        <v>47</v>
      </c>
      <c r="D6148" s="384">
        <v>90.91</v>
      </c>
      <c r="E6148" s="383" t="s">
        <v>420</v>
      </c>
    </row>
    <row r="6149" spans="1:5" s="11" customFormat="1" ht="24" customHeight="1">
      <c r="A6149" s="381">
        <v>94993</v>
      </c>
      <c r="B6149" s="382" t="s">
        <v>7943</v>
      </c>
      <c r="C6149" s="383" t="s">
        <v>47</v>
      </c>
      <c r="D6149" s="384">
        <v>86.95</v>
      </c>
      <c r="E6149" s="383" t="s">
        <v>420</v>
      </c>
    </row>
    <row r="6150" spans="1:5" s="11" customFormat="1" ht="36" customHeight="1">
      <c r="A6150" s="381">
        <v>94994</v>
      </c>
      <c r="B6150" s="382" t="s">
        <v>7944</v>
      </c>
      <c r="C6150" s="383" t="s">
        <v>47</v>
      </c>
      <c r="D6150" s="384">
        <v>106.89</v>
      </c>
      <c r="E6150" s="383" t="s">
        <v>420</v>
      </c>
    </row>
    <row r="6151" spans="1:5" s="11" customFormat="1" ht="24" customHeight="1">
      <c r="A6151" s="381">
        <v>94995</v>
      </c>
      <c r="B6151" s="382" t="s">
        <v>7945</v>
      </c>
      <c r="C6151" s="383" t="s">
        <v>47</v>
      </c>
      <c r="D6151" s="384">
        <v>101.6</v>
      </c>
      <c r="E6151" s="383" t="s">
        <v>420</v>
      </c>
    </row>
    <row r="6152" spans="1:5" s="11" customFormat="1" ht="36" customHeight="1">
      <c r="A6152" s="381">
        <v>94996</v>
      </c>
      <c r="B6152" s="382" t="s">
        <v>1749</v>
      </c>
      <c r="C6152" s="383" t="s">
        <v>47</v>
      </c>
      <c r="D6152" s="384">
        <v>121.26</v>
      </c>
      <c r="E6152" s="383" t="s">
        <v>420</v>
      </c>
    </row>
    <row r="6153" spans="1:5" s="11" customFormat="1" ht="24" customHeight="1">
      <c r="A6153" s="381">
        <v>94997</v>
      </c>
      <c r="B6153" s="382" t="s">
        <v>1750</v>
      </c>
      <c r="C6153" s="383" t="s">
        <v>47</v>
      </c>
      <c r="D6153" s="384">
        <v>114.66</v>
      </c>
      <c r="E6153" s="383" t="s">
        <v>420</v>
      </c>
    </row>
    <row r="6154" spans="1:5" s="11" customFormat="1" ht="36" customHeight="1">
      <c r="A6154" s="381">
        <v>94998</v>
      </c>
      <c r="B6154" s="382" t="s">
        <v>1751</v>
      </c>
      <c r="C6154" s="383" t="s">
        <v>47</v>
      </c>
      <c r="D6154" s="384">
        <v>136.79</v>
      </c>
      <c r="E6154" s="383" t="s">
        <v>420</v>
      </c>
    </row>
    <row r="6155" spans="1:5" s="11" customFormat="1" ht="24" customHeight="1">
      <c r="A6155" s="381">
        <v>94999</v>
      </c>
      <c r="B6155" s="382" t="s">
        <v>1752</v>
      </c>
      <c r="C6155" s="383" t="s">
        <v>47</v>
      </c>
      <c r="D6155" s="384">
        <v>128.87</v>
      </c>
      <c r="E6155" s="383" t="s">
        <v>420</v>
      </c>
    </row>
    <row r="6156" spans="1:5" s="11" customFormat="1" ht="12" customHeight="1">
      <c r="A6156" s="381">
        <v>101747</v>
      </c>
      <c r="B6156" s="382" t="s">
        <v>7946</v>
      </c>
      <c r="C6156" s="383" t="s">
        <v>47</v>
      </c>
      <c r="D6156" s="384">
        <v>83.23</v>
      </c>
      <c r="E6156" s="383" t="s">
        <v>420</v>
      </c>
    </row>
    <row r="6157" spans="1:5" s="11" customFormat="1" ht="12" customHeight="1">
      <c r="A6157" s="381">
        <v>101743</v>
      </c>
      <c r="B6157" s="382" t="s">
        <v>7947</v>
      </c>
      <c r="C6157" s="383" t="s">
        <v>47</v>
      </c>
      <c r="D6157" s="384">
        <v>154.30000000000001</v>
      </c>
      <c r="E6157" s="383" t="s">
        <v>420</v>
      </c>
    </row>
    <row r="6158" spans="1:5" s="11" customFormat="1" ht="12" customHeight="1">
      <c r="A6158" s="381">
        <v>101744</v>
      </c>
      <c r="B6158" s="382" t="s">
        <v>7948</v>
      </c>
      <c r="C6158" s="383" t="s">
        <v>47</v>
      </c>
      <c r="D6158" s="384">
        <v>123</v>
      </c>
      <c r="E6158" s="383" t="s">
        <v>420</v>
      </c>
    </row>
    <row r="6159" spans="1:5" s="11" customFormat="1" ht="12" customHeight="1">
      <c r="A6159" s="381">
        <v>101745</v>
      </c>
      <c r="B6159" s="382" t="s">
        <v>1742</v>
      </c>
      <c r="C6159" s="383" t="s">
        <v>47</v>
      </c>
      <c r="D6159" s="384">
        <v>151.11000000000001</v>
      </c>
      <c r="E6159" s="383" t="s">
        <v>420</v>
      </c>
    </row>
    <row r="6160" spans="1:5" s="11" customFormat="1" ht="36" customHeight="1">
      <c r="A6160" s="381">
        <v>87620</v>
      </c>
      <c r="B6160" s="382" t="s">
        <v>7949</v>
      </c>
      <c r="C6160" s="383" t="s">
        <v>47</v>
      </c>
      <c r="D6160" s="384">
        <v>27.77</v>
      </c>
      <c r="E6160" s="383" t="s">
        <v>420</v>
      </c>
    </row>
    <row r="6161" spans="1:5" s="11" customFormat="1" ht="36" customHeight="1">
      <c r="A6161" s="381">
        <v>87622</v>
      </c>
      <c r="B6161" s="382" t="s">
        <v>7950</v>
      </c>
      <c r="C6161" s="383" t="s">
        <v>47</v>
      </c>
      <c r="D6161" s="384">
        <v>30.14</v>
      </c>
      <c r="E6161" s="383" t="s">
        <v>420</v>
      </c>
    </row>
    <row r="6162" spans="1:5" s="11" customFormat="1" ht="36" customHeight="1">
      <c r="A6162" s="381">
        <v>87623</v>
      </c>
      <c r="B6162" s="382" t="s">
        <v>7951</v>
      </c>
      <c r="C6162" s="383" t="s">
        <v>47</v>
      </c>
      <c r="D6162" s="384">
        <v>91.98</v>
      </c>
      <c r="E6162" s="383" t="s">
        <v>420</v>
      </c>
    </row>
    <row r="6163" spans="1:5" s="11" customFormat="1" ht="36" customHeight="1">
      <c r="A6163" s="381">
        <v>87624</v>
      </c>
      <c r="B6163" s="382" t="s">
        <v>7951</v>
      </c>
      <c r="C6163" s="383" t="s">
        <v>47</v>
      </c>
      <c r="D6163" s="384">
        <v>97.11</v>
      </c>
      <c r="E6163" s="383" t="s">
        <v>420</v>
      </c>
    </row>
    <row r="6164" spans="1:5" s="11" customFormat="1" ht="36" customHeight="1">
      <c r="A6164" s="381">
        <v>87630</v>
      </c>
      <c r="B6164" s="382" t="s">
        <v>7952</v>
      </c>
      <c r="C6164" s="383" t="s">
        <v>47</v>
      </c>
      <c r="D6164" s="384">
        <v>35.75</v>
      </c>
      <c r="E6164" s="383" t="s">
        <v>420</v>
      </c>
    </row>
    <row r="6165" spans="1:5" s="11" customFormat="1" ht="36" customHeight="1">
      <c r="A6165" s="381">
        <v>87632</v>
      </c>
      <c r="B6165" s="382" t="s">
        <v>7953</v>
      </c>
      <c r="C6165" s="383" t="s">
        <v>47</v>
      </c>
      <c r="D6165" s="384">
        <v>39.049999999999997</v>
      </c>
      <c r="E6165" s="383" t="s">
        <v>420</v>
      </c>
    </row>
    <row r="6166" spans="1:5" s="11" customFormat="1" ht="36" customHeight="1">
      <c r="A6166" s="381">
        <v>87633</v>
      </c>
      <c r="B6166" s="382" t="s">
        <v>7954</v>
      </c>
      <c r="C6166" s="383" t="s">
        <v>47</v>
      </c>
      <c r="D6166" s="384">
        <v>125.03</v>
      </c>
      <c r="E6166" s="383" t="s">
        <v>420</v>
      </c>
    </row>
    <row r="6167" spans="1:5" s="11" customFormat="1" ht="24" customHeight="1">
      <c r="A6167" s="381">
        <v>87634</v>
      </c>
      <c r="B6167" s="382" t="s">
        <v>7955</v>
      </c>
      <c r="C6167" s="383" t="s">
        <v>47</v>
      </c>
      <c r="D6167" s="384">
        <v>132.16</v>
      </c>
      <c r="E6167" s="383" t="s">
        <v>420</v>
      </c>
    </row>
    <row r="6168" spans="1:5" s="11" customFormat="1" ht="36" customHeight="1">
      <c r="A6168" s="381">
        <v>87640</v>
      </c>
      <c r="B6168" s="382" t="s">
        <v>7956</v>
      </c>
      <c r="C6168" s="383" t="s">
        <v>47</v>
      </c>
      <c r="D6168" s="384">
        <v>42.3</v>
      </c>
      <c r="E6168" s="383" t="s">
        <v>420</v>
      </c>
    </row>
    <row r="6169" spans="1:5" s="11" customFormat="1" ht="36" customHeight="1">
      <c r="A6169" s="381">
        <v>87642</v>
      </c>
      <c r="B6169" s="382" t="s">
        <v>7957</v>
      </c>
      <c r="C6169" s="383" t="s">
        <v>47</v>
      </c>
      <c r="D6169" s="384">
        <v>46.35</v>
      </c>
      <c r="E6169" s="383" t="s">
        <v>420</v>
      </c>
    </row>
    <row r="6170" spans="1:5" s="11" customFormat="1" ht="36" customHeight="1">
      <c r="A6170" s="381">
        <v>87643</v>
      </c>
      <c r="B6170" s="382" t="s">
        <v>7958</v>
      </c>
      <c r="C6170" s="383" t="s">
        <v>47</v>
      </c>
      <c r="D6170" s="384">
        <v>152.07</v>
      </c>
      <c r="E6170" s="383" t="s">
        <v>420</v>
      </c>
    </row>
    <row r="6171" spans="1:5" s="11" customFormat="1" ht="24" customHeight="1">
      <c r="A6171" s="381">
        <v>87644</v>
      </c>
      <c r="B6171" s="382" t="s">
        <v>7959</v>
      </c>
      <c r="C6171" s="383" t="s">
        <v>47</v>
      </c>
      <c r="D6171" s="384">
        <v>160.85</v>
      </c>
      <c r="E6171" s="383" t="s">
        <v>420</v>
      </c>
    </row>
    <row r="6172" spans="1:5" s="11" customFormat="1" ht="36" customHeight="1">
      <c r="A6172" s="381">
        <v>87680</v>
      </c>
      <c r="B6172" s="382" t="s">
        <v>7960</v>
      </c>
      <c r="C6172" s="383" t="s">
        <v>47</v>
      </c>
      <c r="D6172" s="384">
        <v>37.85</v>
      </c>
      <c r="E6172" s="383" t="s">
        <v>420</v>
      </c>
    </row>
    <row r="6173" spans="1:5" s="11" customFormat="1" ht="36" customHeight="1">
      <c r="A6173" s="381">
        <v>87682</v>
      </c>
      <c r="B6173" s="382" t="s">
        <v>7961</v>
      </c>
      <c r="C6173" s="383" t="s">
        <v>47</v>
      </c>
      <c r="D6173" s="384">
        <v>41.9</v>
      </c>
      <c r="E6173" s="383" t="s">
        <v>420</v>
      </c>
    </row>
    <row r="6174" spans="1:5" s="11" customFormat="1" ht="36" customHeight="1">
      <c r="A6174" s="381">
        <v>87683</v>
      </c>
      <c r="B6174" s="382" t="s">
        <v>7962</v>
      </c>
      <c r="C6174" s="383" t="s">
        <v>47</v>
      </c>
      <c r="D6174" s="384">
        <v>147.62</v>
      </c>
      <c r="E6174" s="383" t="s">
        <v>420</v>
      </c>
    </row>
    <row r="6175" spans="1:5" s="11" customFormat="1" ht="36" customHeight="1">
      <c r="A6175" s="381">
        <v>87684</v>
      </c>
      <c r="B6175" s="382" t="s">
        <v>7963</v>
      </c>
      <c r="C6175" s="383" t="s">
        <v>47</v>
      </c>
      <c r="D6175" s="384">
        <v>156.4</v>
      </c>
      <c r="E6175" s="383" t="s">
        <v>420</v>
      </c>
    </row>
    <row r="6176" spans="1:5" s="11" customFormat="1" ht="36" customHeight="1">
      <c r="A6176" s="381">
        <v>87690</v>
      </c>
      <c r="B6176" s="382" t="s">
        <v>7964</v>
      </c>
      <c r="C6176" s="383" t="s">
        <v>47</v>
      </c>
      <c r="D6176" s="384">
        <v>43.37</v>
      </c>
      <c r="E6176" s="383" t="s">
        <v>420</v>
      </c>
    </row>
    <row r="6177" spans="1:5" s="11" customFormat="1" ht="36" customHeight="1">
      <c r="A6177" s="381">
        <v>87692</v>
      </c>
      <c r="B6177" s="382" t="s">
        <v>7965</v>
      </c>
      <c r="C6177" s="383" t="s">
        <v>47</v>
      </c>
      <c r="D6177" s="384">
        <v>48.01</v>
      </c>
      <c r="E6177" s="383" t="s">
        <v>420</v>
      </c>
    </row>
    <row r="6178" spans="1:5" s="11" customFormat="1" ht="24" customHeight="1">
      <c r="A6178" s="381">
        <v>87693</v>
      </c>
      <c r="B6178" s="382" t="s">
        <v>7966</v>
      </c>
      <c r="C6178" s="383" t="s">
        <v>47</v>
      </c>
      <c r="D6178" s="384">
        <v>169.09</v>
      </c>
      <c r="E6178" s="383" t="s">
        <v>420</v>
      </c>
    </row>
    <row r="6179" spans="1:5" s="11" customFormat="1" ht="36" customHeight="1">
      <c r="A6179" s="381">
        <v>87694</v>
      </c>
      <c r="B6179" s="382" t="s">
        <v>7967</v>
      </c>
      <c r="C6179" s="383" t="s">
        <v>47</v>
      </c>
      <c r="D6179" s="384">
        <v>179.15</v>
      </c>
      <c r="E6179" s="383" t="s">
        <v>420</v>
      </c>
    </row>
    <row r="6180" spans="1:5" s="11" customFormat="1" ht="36" customHeight="1">
      <c r="A6180" s="381">
        <v>87700</v>
      </c>
      <c r="B6180" s="382" t="s">
        <v>7968</v>
      </c>
      <c r="C6180" s="383" t="s">
        <v>47</v>
      </c>
      <c r="D6180" s="384">
        <v>46.94</v>
      </c>
      <c r="E6180" s="383" t="s">
        <v>420</v>
      </c>
    </row>
    <row r="6181" spans="1:5" s="11" customFormat="1" ht="36" customHeight="1">
      <c r="A6181" s="381">
        <v>87702</v>
      </c>
      <c r="B6181" s="382" t="s">
        <v>7969</v>
      </c>
      <c r="C6181" s="383" t="s">
        <v>47</v>
      </c>
      <c r="D6181" s="384">
        <v>51.99</v>
      </c>
      <c r="E6181" s="383" t="s">
        <v>420</v>
      </c>
    </row>
    <row r="6182" spans="1:5" s="11" customFormat="1" ht="36" customHeight="1">
      <c r="A6182" s="381">
        <v>87703</v>
      </c>
      <c r="B6182" s="382" t="s">
        <v>7970</v>
      </c>
      <c r="C6182" s="383" t="s">
        <v>47</v>
      </c>
      <c r="D6182" s="384">
        <v>183.85</v>
      </c>
      <c r="E6182" s="383" t="s">
        <v>420</v>
      </c>
    </row>
    <row r="6183" spans="1:5" s="11" customFormat="1" ht="36" customHeight="1">
      <c r="A6183" s="381">
        <v>87704</v>
      </c>
      <c r="B6183" s="382" t="s">
        <v>7971</v>
      </c>
      <c r="C6183" s="383" t="s">
        <v>47</v>
      </c>
      <c r="D6183" s="384">
        <v>194.79</v>
      </c>
      <c r="E6183" s="383" t="s">
        <v>420</v>
      </c>
    </row>
    <row r="6184" spans="1:5" s="11" customFormat="1" ht="36" customHeight="1">
      <c r="A6184" s="381">
        <v>87735</v>
      </c>
      <c r="B6184" s="382" t="s">
        <v>7972</v>
      </c>
      <c r="C6184" s="383" t="s">
        <v>47</v>
      </c>
      <c r="D6184" s="384">
        <v>36.01</v>
      </c>
      <c r="E6184" s="383" t="s">
        <v>420</v>
      </c>
    </row>
    <row r="6185" spans="1:5" s="11" customFormat="1" ht="36" customHeight="1">
      <c r="A6185" s="381">
        <v>87737</v>
      </c>
      <c r="B6185" s="382" t="s">
        <v>7973</v>
      </c>
      <c r="C6185" s="383" t="s">
        <v>47</v>
      </c>
      <c r="D6185" s="384">
        <v>38.380000000000003</v>
      </c>
      <c r="E6185" s="383" t="s">
        <v>420</v>
      </c>
    </row>
    <row r="6186" spans="1:5" s="11" customFormat="1" ht="36" customHeight="1">
      <c r="A6186" s="381">
        <v>87738</v>
      </c>
      <c r="B6186" s="382" t="s">
        <v>7974</v>
      </c>
      <c r="C6186" s="383" t="s">
        <v>47</v>
      </c>
      <c r="D6186" s="384">
        <v>100.22</v>
      </c>
      <c r="E6186" s="383" t="s">
        <v>420</v>
      </c>
    </row>
    <row r="6187" spans="1:5" s="11" customFormat="1" ht="24" customHeight="1">
      <c r="A6187" s="381">
        <v>87739</v>
      </c>
      <c r="B6187" s="382" t="s">
        <v>7975</v>
      </c>
      <c r="C6187" s="383" t="s">
        <v>47</v>
      </c>
      <c r="D6187" s="384">
        <v>105.35</v>
      </c>
      <c r="E6187" s="383" t="s">
        <v>420</v>
      </c>
    </row>
    <row r="6188" spans="1:5" s="11" customFormat="1" ht="36" customHeight="1">
      <c r="A6188" s="381">
        <v>87745</v>
      </c>
      <c r="B6188" s="382" t="s">
        <v>7976</v>
      </c>
      <c r="C6188" s="383" t="s">
        <v>47</v>
      </c>
      <c r="D6188" s="384">
        <v>43.99</v>
      </c>
      <c r="E6188" s="383" t="s">
        <v>420</v>
      </c>
    </row>
    <row r="6189" spans="1:5" s="11" customFormat="1" ht="36" customHeight="1">
      <c r="A6189" s="381">
        <v>87747</v>
      </c>
      <c r="B6189" s="382" t="s">
        <v>7977</v>
      </c>
      <c r="C6189" s="383" t="s">
        <v>47</v>
      </c>
      <c r="D6189" s="384">
        <v>47.29</v>
      </c>
      <c r="E6189" s="383" t="s">
        <v>420</v>
      </c>
    </row>
    <row r="6190" spans="1:5" s="11" customFormat="1" ht="36" customHeight="1">
      <c r="A6190" s="381">
        <v>87748</v>
      </c>
      <c r="B6190" s="382" t="s">
        <v>7978</v>
      </c>
      <c r="C6190" s="383" t="s">
        <v>47</v>
      </c>
      <c r="D6190" s="384">
        <v>133.27000000000001</v>
      </c>
      <c r="E6190" s="383" t="s">
        <v>420</v>
      </c>
    </row>
    <row r="6191" spans="1:5" s="11" customFormat="1" ht="24" customHeight="1">
      <c r="A6191" s="381">
        <v>87749</v>
      </c>
      <c r="B6191" s="382" t="s">
        <v>7979</v>
      </c>
      <c r="C6191" s="383" t="s">
        <v>47</v>
      </c>
      <c r="D6191" s="384">
        <v>140.4</v>
      </c>
      <c r="E6191" s="383" t="s">
        <v>420</v>
      </c>
    </row>
    <row r="6192" spans="1:5" s="11" customFormat="1" ht="36" customHeight="1">
      <c r="A6192" s="381">
        <v>87755</v>
      </c>
      <c r="B6192" s="382" t="s">
        <v>7980</v>
      </c>
      <c r="C6192" s="383" t="s">
        <v>47</v>
      </c>
      <c r="D6192" s="384">
        <v>41.34</v>
      </c>
      <c r="E6192" s="383" t="s">
        <v>420</v>
      </c>
    </row>
    <row r="6193" spans="1:5" s="11" customFormat="1" ht="36" customHeight="1">
      <c r="A6193" s="381">
        <v>87757</v>
      </c>
      <c r="B6193" s="382" t="s">
        <v>7981</v>
      </c>
      <c r="C6193" s="383" t="s">
        <v>47</v>
      </c>
      <c r="D6193" s="384">
        <v>44.64</v>
      </c>
      <c r="E6193" s="383" t="s">
        <v>420</v>
      </c>
    </row>
    <row r="6194" spans="1:5" s="11" customFormat="1" ht="36" customHeight="1">
      <c r="A6194" s="381">
        <v>87758</v>
      </c>
      <c r="B6194" s="382" t="s">
        <v>7982</v>
      </c>
      <c r="C6194" s="383" t="s">
        <v>47</v>
      </c>
      <c r="D6194" s="384">
        <v>130.62</v>
      </c>
      <c r="E6194" s="383" t="s">
        <v>420</v>
      </c>
    </row>
    <row r="6195" spans="1:5" s="11" customFormat="1" ht="36" customHeight="1">
      <c r="A6195" s="381">
        <v>87759</v>
      </c>
      <c r="B6195" s="382" t="s">
        <v>7983</v>
      </c>
      <c r="C6195" s="383" t="s">
        <v>47</v>
      </c>
      <c r="D6195" s="384">
        <v>137.75</v>
      </c>
      <c r="E6195" s="383" t="s">
        <v>420</v>
      </c>
    </row>
    <row r="6196" spans="1:5" s="11" customFormat="1" ht="36" customHeight="1">
      <c r="A6196" s="381">
        <v>87765</v>
      </c>
      <c r="B6196" s="382" t="s">
        <v>7984</v>
      </c>
      <c r="C6196" s="383" t="s">
        <v>47</v>
      </c>
      <c r="D6196" s="384">
        <v>47.92</v>
      </c>
      <c r="E6196" s="383" t="s">
        <v>420</v>
      </c>
    </row>
    <row r="6197" spans="1:5" s="11" customFormat="1" ht="36" customHeight="1">
      <c r="A6197" s="381">
        <v>87767</v>
      </c>
      <c r="B6197" s="382" t="s">
        <v>7985</v>
      </c>
      <c r="C6197" s="383" t="s">
        <v>47</v>
      </c>
      <c r="D6197" s="384">
        <v>51.97</v>
      </c>
      <c r="E6197" s="383" t="s">
        <v>420</v>
      </c>
    </row>
    <row r="6198" spans="1:5" s="11" customFormat="1" ht="36" customHeight="1">
      <c r="A6198" s="381">
        <v>87768</v>
      </c>
      <c r="B6198" s="382" t="s">
        <v>7986</v>
      </c>
      <c r="C6198" s="383" t="s">
        <v>47</v>
      </c>
      <c r="D6198" s="384">
        <v>157.69</v>
      </c>
      <c r="E6198" s="383" t="s">
        <v>420</v>
      </c>
    </row>
    <row r="6199" spans="1:5" s="11" customFormat="1" ht="36" customHeight="1">
      <c r="A6199" s="381">
        <v>87769</v>
      </c>
      <c r="B6199" s="382" t="s">
        <v>7987</v>
      </c>
      <c r="C6199" s="383" t="s">
        <v>47</v>
      </c>
      <c r="D6199" s="384">
        <v>166.47</v>
      </c>
      <c r="E6199" s="383" t="s">
        <v>420</v>
      </c>
    </row>
    <row r="6200" spans="1:5" s="11" customFormat="1" ht="24" customHeight="1">
      <c r="A6200" s="381">
        <v>88470</v>
      </c>
      <c r="B6200" s="382" t="s">
        <v>7988</v>
      </c>
      <c r="C6200" s="383" t="s">
        <v>47</v>
      </c>
      <c r="D6200" s="384">
        <v>23.15</v>
      </c>
      <c r="E6200" s="383" t="s">
        <v>420</v>
      </c>
    </row>
    <row r="6201" spans="1:5" s="11" customFormat="1" ht="24" customHeight="1">
      <c r="A6201" s="381">
        <v>88471</v>
      </c>
      <c r="B6201" s="382" t="s">
        <v>7989</v>
      </c>
      <c r="C6201" s="383" t="s">
        <v>47</v>
      </c>
      <c r="D6201" s="384">
        <v>28.87</v>
      </c>
      <c r="E6201" s="383" t="s">
        <v>420</v>
      </c>
    </row>
    <row r="6202" spans="1:5" s="11" customFormat="1" ht="24" customHeight="1">
      <c r="A6202" s="381">
        <v>88472</v>
      </c>
      <c r="B6202" s="382" t="s">
        <v>7990</v>
      </c>
      <c r="C6202" s="383" t="s">
        <v>47</v>
      </c>
      <c r="D6202" s="384">
        <v>33.43</v>
      </c>
      <c r="E6202" s="383" t="s">
        <v>420</v>
      </c>
    </row>
    <row r="6203" spans="1:5" s="11" customFormat="1" ht="24" customHeight="1">
      <c r="A6203" s="381">
        <v>88476</v>
      </c>
      <c r="B6203" s="382" t="s">
        <v>7991</v>
      </c>
      <c r="C6203" s="383" t="s">
        <v>47</v>
      </c>
      <c r="D6203" s="384">
        <v>19.88</v>
      </c>
      <c r="E6203" s="383" t="s">
        <v>420</v>
      </c>
    </row>
    <row r="6204" spans="1:5" s="11" customFormat="1" ht="24" customHeight="1">
      <c r="A6204" s="381">
        <v>88477</v>
      </c>
      <c r="B6204" s="382" t="s">
        <v>7992</v>
      </c>
      <c r="C6204" s="383" t="s">
        <v>47</v>
      </c>
      <c r="D6204" s="384">
        <v>26.97</v>
      </c>
      <c r="E6204" s="383" t="s">
        <v>420</v>
      </c>
    </row>
    <row r="6205" spans="1:5" s="11" customFormat="1" ht="24" customHeight="1">
      <c r="A6205" s="381">
        <v>88478</v>
      </c>
      <c r="B6205" s="382" t="s">
        <v>7993</v>
      </c>
      <c r="C6205" s="383" t="s">
        <v>47</v>
      </c>
      <c r="D6205" s="384">
        <v>32.840000000000003</v>
      </c>
      <c r="E6205" s="383" t="s">
        <v>420</v>
      </c>
    </row>
    <row r="6206" spans="1:5" s="11" customFormat="1" ht="36" customHeight="1">
      <c r="A6206" s="381">
        <v>90930</v>
      </c>
      <c r="B6206" s="382" t="s">
        <v>7994</v>
      </c>
      <c r="C6206" s="383" t="s">
        <v>47</v>
      </c>
      <c r="D6206" s="384">
        <v>73.959999999999994</v>
      </c>
      <c r="E6206" s="383" t="s">
        <v>420</v>
      </c>
    </row>
    <row r="6207" spans="1:5" s="11" customFormat="1" ht="36" customHeight="1">
      <c r="A6207" s="381">
        <v>90932</v>
      </c>
      <c r="B6207" s="382" t="s">
        <v>7995</v>
      </c>
      <c r="C6207" s="383" t="s">
        <v>47</v>
      </c>
      <c r="D6207" s="384">
        <v>78.599999999999994</v>
      </c>
      <c r="E6207" s="383" t="s">
        <v>420</v>
      </c>
    </row>
    <row r="6208" spans="1:5" s="11" customFormat="1" ht="36" customHeight="1">
      <c r="A6208" s="381">
        <v>90933</v>
      </c>
      <c r="B6208" s="382" t="s">
        <v>7996</v>
      </c>
      <c r="C6208" s="383" t="s">
        <v>47</v>
      </c>
      <c r="D6208" s="384">
        <v>199.68</v>
      </c>
      <c r="E6208" s="383" t="s">
        <v>420</v>
      </c>
    </row>
    <row r="6209" spans="1:5" s="11" customFormat="1" ht="24" customHeight="1">
      <c r="A6209" s="381">
        <v>90934</v>
      </c>
      <c r="B6209" s="382" t="s">
        <v>7997</v>
      </c>
      <c r="C6209" s="383" t="s">
        <v>47</v>
      </c>
      <c r="D6209" s="384">
        <v>209.74</v>
      </c>
      <c r="E6209" s="383" t="s">
        <v>420</v>
      </c>
    </row>
    <row r="6210" spans="1:5" s="11" customFormat="1" ht="36" customHeight="1">
      <c r="A6210" s="381">
        <v>90940</v>
      </c>
      <c r="B6210" s="382" t="s">
        <v>7998</v>
      </c>
      <c r="C6210" s="383" t="s">
        <v>47</v>
      </c>
      <c r="D6210" s="384">
        <v>78.42</v>
      </c>
      <c r="E6210" s="383" t="s">
        <v>420</v>
      </c>
    </row>
    <row r="6211" spans="1:5" s="11" customFormat="1" ht="36" customHeight="1">
      <c r="A6211" s="381">
        <v>90942</v>
      </c>
      <c r="B6211" s="382" t="s">
        <v>7999</v>
      </c>
      <c r="C6211" s="383" t="s">
        <v>47</v>
      </c>
      <c r="D6211" s="384">
        <v>83.47</v>
      </c>
      <c r="E6211" s="383" t="s">
        <v>420</v>
      </c>
    </row>
    <row r="6212" spans="1:5" s="11" customFormat="1" ht="36" customHeight="1">
      <c r="A6212" s="381">
        <v>90943</v>
      </c>
      <c r="B6212" s="382" t="s">
        <v>8000</v>
      </c>
      <c r="C6212" s="383" t="s">
        <v>47</v>
      </c>
      <c r="D6212" s="384">
        <v>215.33</v>
      </c>
      <c r="E6212" s="383" t="s">
        <v>420</v>
      </c>
    </row>
    <row r="6213" spans="1:5" s="11" customFormat="1" ht="24" customHeight="1">
      <c r="A6213" s="381">
        <v>90944</v>
      </c>
      <c r="B6213" s="382" t="s">
        <v>8001</v>
      </c>
      <c r="C6213" s="383" t="s">
        <v>47</v>
      </c>
      <c r="D6213" s="384">
        <v>226.27</v>
      </c>
      <c r="E6213" s="383" t="s">
        <v>420</v>
      </c>
    </row>
    <row r="6214" spans="1:5" s="11" customFormat="1" ht="36" customHeight="1">
      <c r="A6214" s="381">
        <v>90950</v>
      </c>
      <c r="B6214" s="382" t="s">
        <v>8002</v>
      </c>
      <c r="C6214" s="383" t="s">
        <v>47</v>
      </c>
      <c r="D6214" s="384">
        <v>86.55</v>
      </c>
      <c r="E6214" s="383" t="s">
        <v>420</v>
      </c>
    </row>
    <row r="6215" spans="1:5" s="11" customFormat="1" ht="36" customHeight="1">
      <c r="A6215" s="381">
        <v>90952</v>
      </c>
      <c r="B6215" s="382" t="s">
        <v>8003</v>
      </c>
      <c r="C6215" s="383" t="s">
        <v>47</v>
      </c>
      <c r="D6215" s="384">
        <v>92.36</v>
      </c>
      <c r="E6215" s="383" t="s">
        <v>420</v>
      </c>
    </row>
    <row r="6216" spans="1:5" s="11" customFormat="1" ht="36" customHeight="1">
      <c r="A6216" s="381">
        <v>90953</v>
      </c>
      <c r="B6216" s="382" t="s">
        <v>8004</v>
      </c>
      <c r="C6216" s="383" t="s">
        <v>47</v>
      </c>
      <c r="D6216" s="384">
        <v>243.97</v>
      </c>
      <c r="E6216" s="383" t="s">
        <v>420</v>
      </c>
    </row>
    <row r="6217" spans="1:5" s="11" customFormat="1" ht="24" customHeight="1">
      <c r="A6217" s="381">
        <v>90954</v>
      </c>
      <c r="B6217" s="382" t="s">
        <v>8005</v>
      </c>
      <c r="C6217" s="383" t="s">
        <v>47</v>
      </c>
      <c r="D6217" s="384">
        <v>256.55</v>
      </c>
      <c r="E6217" s="383" t="s">
        <v>420</v>
      </c>
    </row>
    <row r="6218" spans="1:5" s="11" customFormat="1" ht="48" customHeight="1">
      <c r="A6218" s="381">
        <v>94438</v>
      </c>
      <c r="B6218" s="382" t="s">
        <v>8006</v>
      </c>
      <c r="C6218" s="383" t="s">
        <v>47</v>
      </c>
      <c r="D6218" s="384">
        <v>38.29</v>
      </c>
      <c r="E6218" s="383" t="s">
        <v>420</v>
      </c>
    </row>
    <row r="6219" spans="1:5" s="11" customFormat="1" ht="48" customHeight="1">
      <c r="A6219" s="381">
        <v>94439</v>
      </c>
      <c r="B6219" s="382" t="s">
        <v>8007</v>
      </c>
      <c r="C6219" s="383" t="s">
        <v>47</v>
      </c>
      <c r="D6219" s="384">
        <v>43.54</v>
      </c>
      <c r="E6219" s="383" t="s">
        <v>420</v>
      </c>
    </row>
    <row r="6220" spans="1:5" s="11" customFormat="1" ht="36" customHeight="1">
      <c r="A6220" s="381">
        <v>94779</v>
      </c>
      <c r="B6220" s="382" t="s">
        <v>8008</v>
      </c>
      <c r="C6220" s="383" t="s">
        <v>47</v>
      </c>
      <c r="D6220" s="384">
        <v>37.299999999999997</v>
      </c>
      <c r="E6220" s="383" t="s">
        <v>420</v>
      </c>
    </row>
    <row r="6221" spans="1:5" s="11" customFormat="1" ht="48" customHeight="1">
      <c r="A6221" s="381">
        <v>94782</v>
      </c>
      <c r="B6221" s="382" t="s">
        <v>8009</v>
      </c>
      <c r="C6221" s="383" t="s">
        <v>47</v>
      </c>
      <c r="D6221" s="384">
        <v>43.11</v>
      </c>
      <c r="E6221" s="383" t="s">
        <v>420</v>
      </c>
    </row>
    <row r="6222" spans="1:5" s="11" customFormat="1" ht="12" customHeight="1">
      <c r="A6222" s="381">
        <v>102803</v>
      </c>
      <c r="B6222" s="382" t="s">
        <v>8010</v>
      </c>
      <c r="C6222" s="383" t="s">
        <v>47</v>
      </c>
      <c r="D6222" s="384">
        <v>1.81</v>
      </c>
      <c r="E6222" s="383" t="s">
        <v>420</v>
      </c>
    </row>
    <row r="6223" spans="1:5" s="11" customFormat="1" ht="24" customHeight="1">
      <c r="A6223" s="381">
        <v>101742</v>
      </c>
      <c r="B6223" s="382" t="s">
        <v>8011</v>
      </c>
      <c r="C6223" s="383" t="s">
        <v>53</v>
      </c>
      <c r="D6223" s="384">
        <v>48.43</v>
      </c>
      <c r="E6223" s="383" t="s">
        <v>420</v>
      </c>
    </row>
    <row r="6224" spans="1:5" s="11" customFormat="1" ht="36" customHeight="1">
      <c r="A6224" s="381">
        <v>87871</v>
      </c>
      <c r="B6224" s="382" t="s">
        <v>1797</v>
      </c>
      <c r="C6224" s="383" t="s">
        <v>47</v>
      </c>
      <c r="D6224" s="384">
        <v>17.89</v>
      </c>
      <c r="E6224" s="383" t="s">
        <v>421</v>
      </c>
    </row>
    <row r="6225" spans="1:5" s="11" customFormat="1" ht="36" customHeight="1">
      <c r="A6225" s="381">
        <v>87872</v>
      </c>
      <c r="B6225" s="382" t="s">
        <v>1798</v>
      </c>
      <c r="C6225" s="383" t="s">
        <v>47</v>
      </c>
      <c r="D6225" s="384">
        <v>17.32</v>
      </c>
      <c r="E6225" s="383" t="s">
        <v>421</v>
      </c>
    </row>
    <row r="6226" spans="1:5" s="11" customFormat="1" ht="36" customHeight="1">
      <c r="A6226" s="381">
        <v>87873</v>
      </c>
      <c r="B6226" s="382" t="s">
        <v>1799</v>
      </c>
      <c r="C6226" s="383" t="s">
        <v>47</v>
      </c>
      <c r="D6226" s="384">
        <v>6.09</v>
      </c>
      <c r="E6226" s="383" t="s">
        <v>421</v>
      </c>
    </row>
    <row r="6227" spans="1:5" s="11" customFormat="1" ht="36" customHeight="1">
      <c r="A6227" s="381">
        <v>87874</v>
      </c>
      <c r="B6227" s="382" t="s">
        <v>1800</v>
      </c>
      <c r="C6227" s="383" t="s">
        <v>47</v>
      </c>
      <c r="D6227" s="384">
        <v>5.98</v>
      </c>
      <c r="E6227" s="383" t="s">
        <v>421</v>
      </c>
    </row>
    <row r="6228" spans="1:5" s="11" customFormat="1" ht="36" customHeight="1">
      <c r="A6228" s="381">
        <v>87876</v>
      </c>
      <c r="B6228" s="382" t="s">
        <v>1801</v>
      </c>
      <c r="C6228" s="383" t="s">
        <v>47</v>
      </c>
      <c r="D6228" s="384">
        <v>11.99</v>
      </c>
      <c r="E6228" s="383" t="s">
        <v>421</v>
      </c>
    </row>
    <row r="6229" spans="1:5" s="11" customFormat="1" ht="36" customHeight="1">
      <c r="A6229" s="381">
        <v>87877</v>
      </c>
      <c r="B6229" s="382" t="s">
        <v>1802</v>
      </c>
      <c r="C6229" s="383" t="s">
        <v>47</v>
      </c>
      <c r="D6229" s="384">
        <v>11.69</v>
      </c>
      <c r="E6229" s="383" t="s">
        <v>421</v>
      </c>
    </row>
    <row r="6230" spans="1:5" s="11" customFormat="1" ht="24" customHeight="1">
      <c r="A6230" s="381">
        <v>87878</v>
      </c>
      <c r="B6230" s="382" t="s">
        <v>8012</v>
      </c>
      <c r="C6230" s="383" t="s">
        <v>47</v>
      </c>
      <c r="D6230" s="384">
        <v>3.99</v>
      </c>
      <c r="E6230" s="383" t="s">
        <v>421</v>
      </c>
    </row>
    <row r="6231" spans="1:5" s="11" customFormat="1" ht="36" customHeight="1">
      <c r="A6231" s="381">
        <v>87879</v>
      </c>
      <c r="B6231" s="382" t="s">
        <v>8013</v>
      </c>
      <c r="C6231" s="383" t="s">
        <v>47</v>
      </c>
      <c r="D6231" s="384">
        <v>3.63</v>
      </c>
      <c r="E6231" s="383" t="s">
        <v>421</v>
      </c>
    </row>
    <row r="6232" spans="1:5" s="11" customFormat="1" ht="24" customHeight="1">
      <c r="A6232" s="381">
        <v>87881</v>
      </c>
      <c r="B6232" s="382" t="s">
        <v>8014</v>
      </c>
      <c r="C6232" s="383" t="s">
        <v>47</v>
      </c>
      <c r="D6232" s="384">
        <v>6</v>
      </c>
      <c r="E6232" s="383" t="s">
        <v>421</v>
      </c>
    </row>
    <row r="6233" spans="1:5" s="11" customFormat="1" ht="36" customHeight="1">
      <c r="A6233" s="381">
        <v>87882</v>
      </c>
      <c r="B6233" s="382" t="s">
        <v>8015</v>
      </c>
      <c r="C6233" s="383" t="s">
        <v>47</v>
      </c>
      <c r="D6233" s="384">
        <v>5.89</v>
      </c>
      <c r="E6233" s="383" t="s">
        <v>421</v>
      </c>
    </row>
    <row r="6234" spans="1:5" s="11" customFormat="1" ht="24" customHeight="1">
      <c r="A6234" s="381">
        <v>87884</v>
      </c>
      <c r="B6234" s="382" t="s">
        <v>8016</v>
      </c>
      <c r="C6234" s="383" t="s">
        <v>47</v>
      </c>
      <c r="D6234" s="384">
        <v>11.9</v>
      </c>
      <c r="E6234" s="383" t="s">
        <v>421</v>
      </c>
    </row>
    <row r="6235" spans="1:5" s="11" customFormat="1" ht="24" customHeight="1">
      <c r="A6235" s="381">
        <v>87885</v>
      </c>
      <c r="B6235" s="382" t="s">
        <v>8017</v>
      </c>
      <c r="C6235" s="383" t="s">
        <v>47</v>
      </c>
      <c r="D6235" s="384">
        <v>11.6</v>
      </c>
      <c r="E6235" s="383" t="s">
        <v>421</v>
      </c>
    </row>
    <row r="6236" spans="1:5" s="11" customFormat="1" ht="24" customHeight="1">
      <c r="A6236" s="381">
        <v>87886</v>
      </c>
      <c r="B6236" s="382" t="s">
        <v>8018</v>
      </c>
      <c r="C6236" s="383" t="s">
        <v>47</v>
      </c>
      <c r="D6236" s="384">
        <v>22.82</v>
      </c>
      <c r="E6236" s="383" t="s">
        <v>421</v>
      </c>
    </row>
    <row r="6237" spans="1:5" s="11" customFormat="1" ht="24" customHeight="1">
      <c r="A6237" s="381">
        <v>87887</v>
      </c>
      <c r="B6237" s="382" t="s">
        <v>8019</v>
      </c>
      <c r="C6237" s="383" t="s">
        <v>47</v>
      </c>
      <c r="D6237" s="384">
        <v>22.25</v>
      </c>
      <c r="E6237" s="383" t="s">
        <v>421</v>
      </c>
    </row>
    <row r="6238" spans="1:5" s="11" customFormat="1" ht="36" customHeight="1">
      <c r="A6238" s="381">
        <v>87888</v>
      </c>
      <c r="B6238" s="382" t="s">
        <v>8020</v>
      </c>
      <c r="C6238" s="383" t="s">
        <v>47</v>
      </c>
      <c r="D6238" s="384">
        <v>7.13</v>
      </c>
      <c r="E6238" s="383" t="s">
        <v>421</v>
      </c>
    </row>
    <row r="6239" spans="1:5" s="11" customFormat="1" ht="36" customHeight="1">
      <c r="A6239" s="381">
        <v>87889</v>
      </c>
      <c r="B6239" s="382" t="s">
        <v>8021</v>
      </c>
      <c r="C6239" s="383" t="s">
        <v>47</v>
      </c>
      <c r="D6239" s="384">
        <v>7.02</v>
      </c>
      <c r="E6239" s="383" t="s">
        <v>421</v>
      </c>
    </row>
    <row r="6240" spans="1:5" s="11" customFormat="1" ht="36" customHeight="1">
      <c r="A6240" s="381">
        <v>87891</v>
      </c>
      <c r="B6240" s="382" t="s">
        <v>8022</v>
      </c>
      <c r="C6240" s="383" t="s">
        <v>47</v>
      </c>
      <c r="D6240" s="384">
        <v>13.03</v>
      </c>
      <c r="E6240" s="383" t="s">
        <v>421</v>
      </c>
    </row>
    <row r="6241" spans="1:5" s="11" customFormat="1" ht="36" customHeight="1">
      <c r="A6241" s="381">
        <v>87892</v>
      </c>
      <c r="B6241" s="382" t="s">
        <v>8023</v>
      </c>
      <c r="C6241" s="383" t="s">
        <v>47</v>
      </c>
      <c r="D6241" s="384">
        <v>12.73</v>
      </c>
      <c r="E6241" s="383" t="s">
        <v>421</v>
      </c>
    </row>
    <row r="6242" spans="1:5" s="11" customFormat="1" ht="36" customHeight="1">
      <c r="A6242" s="381">
        <v>87893</v>
      </c>
      <c r="B6242" s="382" t="s">
        <v>8024</v>
      </c>
      <c r="C6242" s="383" t="s">
        <v>47</v>
      </c>
      <c r="D6242" s="384">
        <v>5.79</v>
      </c>
      <c r="E6242" s="383" t="s">
        <v>421</v>
      </c>
    </row>
    <row r="6243" spans="1:5" s="11" customFormat="1" ht="36" customHeight="1">
      <c r="A6243" s="381">
        <v>87894</v>
      </c>
      <c r="B6243" s="382" t="s">
        <v>8025</v>
      </c>
      <c r="C6243" s="383" t="s">
        <v>47</v>
      </c>
      <c r="D6243" s="384">
        <v>5.43</v>
      </c>
      <c r="E6243" s="383" t="s">
        <v>421</v>
      </c>
    </row>
    <row r="6244" spans="1:5" s="11" customFormat="1" ht="36" customHeight="1">
      <c r="A6244" s="381">
        <v>87896</v>
      </c>
      <c r="B6244" s="382" t="s">
        <v>8026</v>
      </c>
      <c r="C6244" s="383" t="s">
        <v>47</v>
      </c>
      <c r="D6244" s="384">
        <v>5.48</v>
      </c>
      <c r="E6244" s="383" t="s">
        <v>421</v>
      </c>
    </row>
    <row r="6245" spans="1:5" s="11" customFormat="1" ht="36" customHeight="1">
      <c r="A6245" s="381">
        <v>87897</v>
      </c>
      <c r="B6245" s="382" t="s">
        <v>8027</v>
      </c>
      <c r="C6245" s="383" t="s">
        <v>47</v>
      </c>
      <c r="D6245" s="384">
        <v>5.12</v>
      </c>
      <c r="E6245" s="383" t="s">
        <v>421</v>
      </c>
    </row>
    <row r="6246" spans="1:5" s="11" customFormat="1" ht="36" customHeight="1">
      <c r="A6246" s="381">
        <v>87899</v>
      </c>
      <c r="B6246" s="382" t="s">
        <v>8028</v>
      </c>
      <c r="C6246" s="383" t="s">
        <v>47</v>
      </c>
      <c r="D6246" s="384">
        <v>8.0500000000000007</v>
      </c>
      <c r="E6246" s="383" t="s">
        <v>421</v>
      </c>
    </row>
    <row r="6247" spans="1:5" s="11" customFormat="1" ht="36" customHeight="1">
      <c r="A6247" s="381">
        <v>87900</v>
      </c>
      <c r="B6247" s="382" t="s">
        <v>8029</v>
      </c>
      <c r="C6247" s="383" t="s">
        <v>47</v>
      </c>
      <c r="D6247" s="384">
        <v>7.94</v>
      </c>
      <c r="E6247" s="383" t="s">
        <v>421</v>
      </c>
    </row>
    <row r="6248" spans="1:5" s="11" customFormat="1" ht="36" customHeight="1">
      <c r="A6248" s="381">
        <v>87902</v>
      </c>
      <c r="B6248" s="382" t="s">
        <v>8030</v>
      </c>
      <c r="C6248" s="383" t="s">
        <v>47</v>
      </c>
      <c r="D6248" s="384">
        <v>13.95</v>
      </c>
      <c r="E6248" s="383" t="s">
        <v>421</v>
      </c>
    </row>
    <row r="6249" spans="1:5" s="11" customFormat="1" ht="36" customHeight="1">
      <c r="A6249" s="381">
        <v>87903</v>
      </c>
      <c r="B6249" s="382" t="s">
        <v>8031</v>
      </c>
      <c r="C6249" s="383" t="s">
        <v>47</v>
      </c>
      <c r="D6249" s="384">
        <v>13.65</v>
      </c>
      <c r="E6249" s="383" t="s">
        <v>421</v>
      </c>
    </row>
    <row r="6250" spans="1:5" s="11" customFormat="1" ht="36" customHeight="1">
      <c r="A6250" s="381">
        <v>87904</v>
      </c>
      <c r="B6250" s="382" t="s">
        <v>8032</v>
      </c>
      <c r="C6250" s="383" t="s">
        <v>47</v>
      </c>
      <c r="D6250" s="384">
        <v>7.33</v>
      </c>
      <c r="E6250" s="383" t="s">
        <v>421</v>
      </c>
    </row>
    <row r="6251" spans="1:5" s="11" customFormat="1" ht="36" customHeight="1">
      <c r="A6251" s="381">
        <v>87905</v>
      </c>
      <c r="B6251" s="382" t="s">
        <v>8033</v>
      </c>
      <c r="C6251" s="383" t="s">
        <v>47</v>
      </c>
      <c r="D6251" s="384">
        <v>6.97</v>
      </c>
      <c r="E6251" s="383" t="s">
        <v>421</v>
      </c>
    </row>
    <row r="6252" spans="1:5" s="11" customFormat="1" ht="36" customHeight="1">
      <c r="A6252" s="381">
        <v>87907</v>
      </c>
      <c r="B6252" s="382" t="s">
        <v>8034</v>
      </c>
      <c r="C6252" s="383" t="s">
        <v>47</v>
      </c>
      <c r="D6252" s="384">
        <v>6.88</v>
      </c>
      <c r="E6252" s="383" t="s">
        <v>421</v>
      </c>
    </row>
    <row r="6253" spans="1:5" s="11" customFormat="1" ht="36" customHeight="1">
      <c r="A6253" s="381">
        <v>87908</v>
      </c>
      <c r="B6253" s="382" t="s">
        <v>8035</v>
      </c>
      <c r="C6253" s="383" t="s">
        <v>47</v>
      </c>
      <c r="D6253" s="384">
        <v>6.52</v>
      </c>
      <c r="E6253" s="383" t="s">
        <v>421</v>
      </c>
    </row>
    <row r="6254" spans="1:5" s="11" customFormat="1" ht="36" customHeight="1">
      <c r="A6254" s="381">
        <v>87910</v>
      </c>
      <c r="B6254" s="382" t="s">
        <v>8036</v>
      </c>
      <c r="C6254" s="383" t="s">
        <v>47</v>
      </c>
      <c r="D6254" s="384">
        <v>22.65</v>
      </c>
      <c r="E6254" s="383" t="s">
        <v>421</v>
      </c>
    </row>
    <row r="6255" spans="1:5" s="11" customFormat="1" ht="36" customHeight="1">
      <c r="A6255" s="381">
        <v>87911</v>
      </c>
      <c r="B6255" s="382" t="s">
        <v>8037</v>
      </c>
      <c r="C6255" s="383" t="s">
        <v>47</v>
      </c>
      <c r="D6255" s="384">
        <v>22.08</v>
      </c>
      <c r="E6255" s="383" t="s">
        <v>421</v>
      </c>
    </row>
    <row r="6256" spans="1:5" s="11" customFormat="1" ht="24" customHeight="1">
      <c r="A6256" s="381">
        <v>87411</v>
      </c>
      <c r="B6256" s="382" t="s">
        <v>8038</v>
      </c>
      <c r="C6256" s="383" t="s">
        <v>47</v>
      </c>
      <c r="D6256" s="384">
        <v>15.06</v>
      </c>
      <c r="E6256" s="383" t="s">
        <v>421</v>
      </c>
    </row>
    <row r="6257" spans="1:5" s="11" customFormat="1" ht="24" customHeight="1">
      <c r="A6257" s="381">
        <v>87412</v>
      </c>
      <c r="B6257" s="382" t="s">
        <v>8039</v>
      </c>
      <c r="C6257" s="383" t="s">
        <v>47</v>
      </c>
      <c r="D6257" s="384">
        <v>20.100000000000001</v>
      </c>
      <c r="E6257" s="383" t="s">
        <v>421</v>
      </c>
    </row>
    <row r="6258" spans="1:5" s="11" customFormat="1" ht="24" customHeight="1">
      <c r="A6258" s="381">
        <v>87413</v>
      </c>
      <c r="B6258" s="382" t="s">
        <v>8040</v>
      </c>
      <c r="C6258" s="383" t="s">
        <v>47</v>
      </c>
      <c r="D6258" s="384">
        <v>22.97</v>
      </c>
      <c r="E6258" s="383" t="s">
        <v>421</v>
      </c>
    </row>
    <row r="6259" spans="1:5" s="11" customFormat="1" ht="24" customHeight="1">
      <c r="A6259" s="381">
        <v>87414</v>
      </c>
      <c r="B6259" s="382" t="s">
        <v>8041</v>
      </c>
      <c r="C6259" s="383" t="s">
        <v>47</v>
      </c>
      <c r="D6259" s="384">
        <v>23.32</v>
      </c>
      <c r="E6259" s="383" t="s">
        <v>421</v>
      </c>
    </row>
    <row r="6260" spans="1:5" s="11" customFormat="1" ht="24" customHeight="1">
      <c r="A6260" s="381">
        <v>87415</v>
      </c>
      <c r="B6260" s="382" t="s">
        <v>8042</v>
      </c>
      <c r="C6260" s="383" t="s">
        <v>47</v>
      </c>
      <c r="D6260" s="384">
        <v>28.22</v>
      </c>
      <c r="E6260" s="383" t="s">
        <v>421</v>
      </c>
    </row>
    <row r="6261" spans="1:5" s="11" customFormat="1" ht="24" customHeight="1">
      <c r="A6261" s="381">
        <v>87416</v>
      </c>
      <c r="B6261" s="382" t="s">
        <v>8043</v>
      </c>
      <c r="C6261" s="383" t="s">
        <v>47</v>
      </c>
      <c r="D6261" s="384">
        <v>31.28</v>
      </c>
      <c r="E6261" s="383" t="s">
        <v>421</v>
      </c>
    </row>
    <row r="6262" spans="1:5" s="11" customFormat="1" ht="24" customHeight="1">
      <c r="A6262" s="381">
        <v>87417</v>
      </c>
      <c r="B6262" s="382" t="s">
        <v>8044</v>
      </c>
      <c r="C6262" s="383" t="s">
        <v>47</v>
      </c>
      <c r="D6262" s="384">
        <v>15.77</v>
      </c>
      <c r="E6262" s="383" t="s">
        <v>421</v>
      </c>
    </row>
    <row r="6263" spans="1:5" s="11" customFormat="1" ht="24" customHeight="1">
      <c r="A6263" s="381">
        <v>87418</v>
      </c>
      <c r="B6263" s="382" t="s">
        <v>8045</v>
      </c>
      <c r="C6263" s="383" t="s">
        <v>47</v>
      </c>
      <c r="D6263" s="384">
        <v>16.149999999999999</v>
      </c>
      <c r="E6263" s="383" t="s">
        <v>421</v>
      </c>
    </row>
    <row r="6264" spans="1:5" s="11" customFormat="1" ht="24" customHeight="1">
      <c r="A6264" s="381">
        <v>87419</v>
      </c>
      <c r="B6264" s="382" t="s">
        <v>8046</v>
      </c>
      <c r="C6264" s="383" t="s">
        <v>47</v>
      </c>
      <c r="D6264" s="384">
        <v>17.23</v>
      </c>
      <c r="E6264" s="383" t="s">
        <v>421</v>
      </c>
    </row>
    <row r="6265" spans="1:5" s="11" customFormat="1" ht="24" customHeight="1">
      <c r="A6265" s="381">
        <v>87420</v>
      </c>
      <c r="B6265" s="382" t="s">
        <v>8047</v>
      </c>
      <c r="C6265" s="383" t="s">
        <v>47</v>
      </c>
      <c r="D6265" s="384">
        <v>24.6</v>
      </c>
      <c r="E6265" s="383" t="s">
        <v>421</v>
      </c>
    </row>
    <row r="6266" spans="1:5" s="11" customFormat="1" ht="24" customHeight="1">
      <c r="A6266" s="381">
        <v>87421</v>
      </c>
      <c r="B6266" s="382" t="s">
        <v>8048</v>
      </c>
      <c r="C6266" s="383" t="s">
        <v>47</v>
      </c>
      <c r="D6266" s="384">
        <v>24.97</v>
      </c>
      <c r="E6266" s="383" t="s">
        <v>421</v>
      </c>
    </row>
    <row r="6267" spans="1:5" s="11" customFormat="1" ht="24" customHeight="1">
      <c r="A6267" s="381">
        <v>87422</v>
      </c>
      <c r="B6267" s="382" t="s">
        <v>8049</v>
      </c>
      <c r="C6267" s="383" t="s">
        <v>47</v>
      </c>
      <c r="D6267" s="384">
        <v>26.05</v>
      </c>
      <c r="E6267" s="383" t="s">
        <v>421</v>
      </c>
    </row>
    <row r="6268" spans="1:5" s="11" customFormat="1" ht="24" customHeight="1">
      <c r="A6268" s="381">
        <v>87423</v>
      </c>
      <c r="B6268" s="382" t="s">
        <v>8050</v>
      </c>
      <c r="C6268" s="383" t="s">
        <v>47</v>
      </c>
      <c r="D6268" s="384">
        <v>30.72</v>
      </c>
      <c r="E6268" s="383" t="s">
        <v>421</v>
      </c>
    </row>
    <row r="6269" spans="1:5" s="11" customFormat="1" ht="24" customHeight="1">
      <c r="A6269" s="381">
        <v>87424</v>
      </c>
      <c r="B6269" s="382" t="s">
        <v>8051</v>
      </c>
      <c r="C6269" s="383" t="s">
        <v>47</v>
      </c>
      <c r="D6269" s="384">
        <v>31.28</v>
      </c>
      <c r="E6269" s="383" t="s">
        <v>421</v>
      </c>
    </row>
    <row r="6270" spans="1:5" s="11" customFormat="1" ht="24" customHeight="1">
      <c r="A6270" s="381">
        <v>87425</v>
      </c>
      <c r="B6270" s="382" t="s">
        <v>8052</v>
      </c>
      <c r="C6270" s="383" t="s">
        <v>47</v>
      </c>
      <c r="D6270" s="384">
        <v>32.17</v>
      </c>
      <c r="E6270" s="383" t="s">
        <v>421</v>
      </c>
    </row>
    <row r="6271" spans="1:5" s="11" customFormat="1" ht="24" customHeight="1">
      <c r="A6271" s="381">
        <v>87426</v>
      </c>
      <c r="B6271" s="382" t="s">
        <v>8053</v>
      </c>
      <c r="C6271" s="383" t="s">
        <v>47</v>
      </c>
      <c r="D6271" s="384">
        <v>36.89</v>
      </c>
      <c r="E6271" s="383" t="s">
        <v>421</v>
      </c>
    </row>
    <row r="6272" spans="1:5" s="11" customFormat="1" ht="24" customHeight="1">
      <c r="A6272" s="381">
        <v>87427</v>
      </c>
      <c r="B6272" s="382" t="s">
        <v>8054</v>
      </c>
      <c r="C6272" s="383" t="s">
        <v>47</v>
      </c>
      <c r="D6272" s="384">
        <v>37.450000000000003</v>
      </c>
      <c r="E6272" s="383" t="s">
        <v>421</v>
      </c>
    </row>
    <row r="6273" spans="1:5" s="11" customFormat="1" ht="24" customHeight="1">
      <c r="A6273" s="381">
        <v>87428</v>
      </c>
      <c r="B6273" s="382" t="s">
        <v>8055</v>
      </c>
      <c r="C6273" s="383" t="s">
        <v>47</v>
      </c>
      <c r="D6273" s="384">
        <v>38.340000000000003</v>
      </c>
      <c r="E6273" s="383" t="s">
        <v>421</v>
      </c>
    </row>
    <row r="6274" spans="1:5" s="11" customFormat="1" ht="36" customHeight="1">
      <c r="A6274" s="381">
        <v>87429</v>
      </c>
      <c r="B6274" s="382" t="s">
        <v>8056</v>
      </c>
      <c r="C6274" s="383" t="s">
        <v>47</v>
      </c>
      <c r="D6274" s="384">
        <v>15.83</v>
      </c>
      <c r="E6274" s="383" t="s">
        <v>421</v>
      </c>
    </row>
    <row r="6275" spans="1:5" s="11" customFormat="1" ht="36" customHeight="1">
      <c r="A6275" s="381">
        <v>87430</v>
      </c>
      <c r="B6275" s="382" t="s">
        <v>8057</v>
      </c>
      <c r="C6275" s="383" t="s">
        <v>47</v>
      </c>
      <c r="D6275" s="384">
        <v>16.21</v>
      </c>
      <c r="E6275" s="383" t="s">
        <v>421</v>
      </c>
    </row>
    <row r="6276" spans="1:5" s="11" customFormat="1" ht="36" customHeight="1">
      <c r="A6276" s="381">
        <v>87431</v>
      </c>
      <c r="B6276" s="382" t="s">
        <v>8058</v>
      </c>
      <c r="C6276" s="383" t="s">
        <v>47</v>
      </c>
      <c r="D6276" s="384">
        <v>16.399999999999999</v>
      </c>
      <c r="E6276" s="383" t="s">
        <v>421</v>
      </c>
    </row>
    <row r="6277" spans="1:5" s="11" customFormat="1" ht="36" customHeight="1">
      <c r="A6277" s="381">
        <v>87432</v>
      </c>
      <c r="B6277" s="382" t="s">
        <v>8059</v>
      </c>
      <c r="C6277" s="383" t="s">
        <v>47</v>
      </c>
      <c r="D6277" s="384">
        <v>23.41</v>
      </c>
      <c r="E6277" s="383" t="s">
        <v>421</v>
      </c>
    </row>
    <row r="6278" spans="1:5" s="11" customFormat="1" ht="36" customHeight="1">
      <c r="A6278" s="381">
        <v>87433</v>
      </c>
      <c r="B6278" s="382" t="s">
        <v>8060</v>
      </c>
      <c r="C6278" s="383" t="s">
        <v>47</v>
      </c>
      <c r="D6278" s="384">
        <v>24.16</v>
      </c>
      <c r="E6278" s="383" t="s">
        <v>421</v>
      </c>
    </row>
    <row r="6279" spans="1:5" s="11" customFormat="1" ht="36" customHeight="1">
      <c r="A6279" s="381">
        <v>87434</v>
      </c>
      <c r="B6279" s="382" t="s">
        <v>8061</v>
      </c>
      <c r="C6279" s="383" t="s">
        <v>47</v>
      </c>
      <c r="D6279" s="384">
        <v>24.69</v>
      </c>
      <c r="E6279" s="383" t="s">
        <v>421</v>
      </c>
    </row>
    <row r="6280" spans="1:5" s="11" customFormat="1" ht="36" customHeight="1">
      <c r="A6280" s="381">
        <v>87435</v>
      </c>
      <c r="B6280" s="382" t="s">
        <v>8062</v>
      </c>
      <c r="C6280" s="383" t="s">
        <v>47</v>
      </c>
      <c r="D6280" s="384">
        <v>25.77</v>
      </c>
      <c r="E6280" s="383" t="s">
        <v>421</v>
      </c>
    </row>
    <row r="6281" spans="1:5" s="11" customFormat="1" ht="36" customHeight="1">
      <c r="A6281" s="381">
        <v>87436</v>
      </c>
      <c r="B6281" s="382" t="s">
        <v>8063</v>
      </c>
      <c r="C6281" s="383" t="s">
        <v>47</v>
      </c>
      <c r="D6281" s="384">
        <v>27.04</v>
      </c>
      <c r="E6281" s="383" t="s">
        <v>421</v>
      </c>
    </row>
    <row r="6282" spans="1:5" s="11" customFormat="1" ht="36" customHeight="1">
      <c r="A6282" s="381">
        <v>87437</v>
      </c>
      <c r="B6282" s="382" t="s">
        <v>8064</v>
      </c>
      <c r="C6282" s="383" t="s">
        <v>47</v>
      </c>
      <c r="D6282" s="384">
        <v>27.93</v>
      </c>
      <c r="E6282" s="383" t="s">
        <v>421</v>
      </c>
    </row>
    <row r="6283" spans="1:5" s="11" customFormat="1" ht="36" customHeight="1">
      <c r="A6283" s="381">
        <v>87438</v>
      </c>
      <c r="B6283" s="382" t="s">
        <v>8065</v>
      </c>
      <c r="C6283" s="383" t="s">
        <v>47</v>
      </c>
      <c r="D6283" s="384">
        <v>32.04</v>
      </c>
      <c r="E6283" s="383" t="s">
        <v>421</v>
      </c>
    </row>
    <row r="6284" spans="1:5" s="11" customFormat="1" ht="36" customHeight="1">
      <c r="A6284" s="381">
        <v>87439</v>
      </c>
      <c r="B6284" s="382" t="s">
        <v>8066</v>
      </c>
      <c r="C6284" s="383" t="s">
        <v>47</v>
      </c>
      <c r="D6284" s="384">
        <v>33.64</v>
      </c>
      <c r="E6284" s="383" t="s">
        <v>421</v>
      </c>
    </row>
    <row r="6285" spans="1:5" s="11" customFormat="1" ht="36" customHeight="1">
      <c r="A6285" s="381">
        <v>87440</v>
      </c>
      <c r="B6285" s="382" t="s">
        <v>8067</v>
      </c>
      <c r="C6285" s="383" t="s">
        <v>47</v>
      </c>
      <c r="D6285" s="384">
        <v>34.39</v>
      </c>
      <c r="E6285" s="383" t="s">
        <v>421</v>
      </c>
    </row>
    <row r="6286" spans="1:5" s="11" customFormat="1" ht="48" customHeight="1">
      <c r="A6286" s="381">
        <v>87527</v>
      </c>
      <c r="B6286" s="382" t="s">
        <v>8068</v>
      </c>
      <c r="C6286" s="383" t="s">
        <v>47</v>
      </c>
      <c r="D6286" s="384">
        <v>32.36</v>
      </c>
      <c r="E6286" s="383" t="s">
        <v>421</v>
      </c>
    </row>
    <row r="6287" spans="1:5" s="11" customFormat="1" ht="48" customHeight="1">
      <c r="A6287" s="381">
        <v>87528</v>
      </c>
      <c r="B6287" s="382" t="s">
        <v>8069</v>
      </c>
      <c r="C6287" s="383" t="s">
        <v>47</v>
      </c>
      <c r="D6287" s="384">
        <v>35.43</v>
      </c>
      <c r="E6287" s="383" t="s">
        <v>421</v>
      </c>
    </row>
    <row r="6288" spans="1:5" s="11" customFormat="1" ht="36" customHeight="1">
      <c r="A6288" s="381">
        <v>87529</v>
      </c>
      <c r="B6288" s="382" t="s">
        <v>8070</v>
      </c>
      <c r="C6288" s="383" t="s">
        <v>47</v>
      </c>
      <c r="D6288" s="384">
        <v>29.7</v>
      </c>
      <c r="E6288" s="383" t="s">
        <v>421</v>
      </c>
    </row>
    <row r="6289" spans="1:5" s="11" customFormat="1" ht="36" customHeight="1">
      <c r="A6289" s="381">
        <v>87530</v>
      </c>
      <c r="B6289" s="382" t="s">
        <v>8071</v>
      </c>
      <c r="C6289" s="383" t="s">
        <v>47</v>
      </c>
      <c r="D6289" s="384">
        <v>32.770000000000003</v>
      </c>
      <c r="E6289" s="383" t="s">
        <v>421</v>
      </c>
    </row>
    <row r="6290" spans="1:5" s="11" customFormat="1" ht="48" customHeight="1">
      <c r="A6290" s="381">
        <v>87531</v>
      </c>
      <c r="B6290" s="382" t="s">
        <v>8072</v>
      </c>
      <c r="C6290" s="383" t="s">
        <v>47</v>
      </c>
      <c r="D6290" s="384">
        <v>28.76</v>
      </c>
      <c r="E6290" s="383" t="s">
        <v>421</v>
      </c>
    </row>
    <row r="6291" spans="1:5" s="11" customFormat="1" ht="48" customHeight="1">
      <c r="A6291" s="381">
        <v>87532</v>
      </c>
      <c r="B6291" s="382" t="s">
        <v>8073</v>
      </c>
      <c r="C6291" s="383" t="s">
        <v>47</v>
      </c>
      <c r="D6291" s="384">
        <v>31.83</v>
      </c>
      <c r="E6291" s="383" t="s">
        <v>421</v>
      </c>
    </row>
    <row r="6292" spans="1:5" s="11" customFormat="1" ht="48" customHeight="1">
      <c r="A6292" s="381">
        <v>87535</v>
      </c>
      <c r="B6292" s="382" t="s">
        <v>8074</v>
      </c>
      <c r="C6292" s="383" t="s">
        <v>47</v>
      </c>
      <c r="D6292" s="384">
        <v>26.1</v>
      </c>
      <c r="E6292" s="383" t="s">
        <v>421</v>
      </c>
    </row>
    <row r="6293" spans="1:5" s="11" customFormat="1" ht="48" customHeight="1">
      <c r="A6293" s="381">
        <v>87536</v>
      </c>
      <c r="B6293" s="382" t="s">
        <v>8075</v>
      </c>
      <c r="C6293" s="383" t="s">
        <v>47</v>
      </c>
      <c r="D6293" s="384">
        <v>29.17</v>
      </c>
      <c r="E6293" s="383" t="s">
        <v>421</v>
      </c>
    </row>
    <row r="6294" spans="1:5" s="11" customFormat="1" ht="48" customHeight="1">
      <c r="A6294" s="381">
        <v>87537</v>
      </c>
      <c r="B6294" s="382" t="s">
        <v>8076</v>
      </c>
      <c r="C6294" s="383" t="s">
        <v>47</v>
      </c>
      <c r="D6294" s="384">
        <v>98.66</v>
      </c>
      <c r="E6294" s="383" t="s">
        <v>421</v>
      </c>
    </row>
    <row r="6295" spans="1:5" s="11" customFormat="1" ht="48" customHeight="1">
      <c r="A6295" s="381">
        <v>87538</v>
      </c>
      <c r="B6295" s="382" t="s">
        <v>8077</v>
      </c>
      <c r="C6295" s="383" t="s">
        <v>47</v>
      </c>
      <c r="D6295" s="384">
        <v>96.39</v>
      </c>
      <c r="E6295" s="383" t="s">
        <v>421</v>
      </c>
    </row>
    <row r="6296" spans="1:5" s="11" customFormat="1" ht="48" customHeight="1">
      <c r="A6296" s="381">
        <v>87539</v>
      </c>
      <c r="B6296" s="382" t="s">
        <v>8078</v>
      </c>
      <c r="C6296" s="383" t="s">
        <v>47</v>
      </c>
      <c r="D6296" s="384">
        <v>95.57</v>
      </c>
      <c r="E6296" s="383" t="s">
        <v>421</v>
      </c>
    </row>
    <row r="6297" spans="1:5" s="11" customFormat="1" ht="48" customHeight="1">
      <c r="A6297" s="381">
        <v>87541</v>
      </c>
      <c r="B6297" s="382" t="s">
        <v>8079</v>
      </c>
      <c r="C6297" s="383" t="s">
        <v>47</v>
      </c>
      <c r="D6297" s="384">
        <v>93.3</v>
      </c>
      <c r="E6297" s="383" t="s">
        <v>421</v>
      </c>
    </row>
    <row r="6298" spans="1:5" s="11" customFormat="1" ht="48" customHeight="1">
      <c r="A6298" s="381">
        <v>87543</v>
      </c>
      <c r="B6298" s="382" t="s">
        <v>8080</v>
      </c>
      <c r="C6298" s="383" t="s">
        <v>47</v>
      </c>
      <c r="D6298" s="384">
        <v>30.43</v>
      </c>
      <c r="E6298" s="383" t="s">
        <v>421</v>
      </c>
    </row>
    <row r="6299" spans="1:5" s="11" customFormat="1" ht="48" customHeight="1">
      <c r="A6299" s="381">
        <v>87545</v>
      </c>
      <c r="B6299" s="382" t="s">
        <v>8081</v>
      </c>
      <c r="C6299" s="383" t="s">
        <v>47</v>
      </c>
      <c r="D6299" s="384">
        <v>21.5</v>
      </c>
      <c r="E6299" s="383" t="s">
        <v>421</v>
      </c>
    </row>
    <row r="6300" spans="1:5" s="11" customFormat="1" ht="48" customHeight="1">
      <c r="A6300" s="381">
        <v>87546</v>
      </c>
      <c r="B6300" s="382" t="s">
        <v>8082</v>
      </c>
      <c r="C6300" s="383" t="s">
        <v>47</v>
      </c>
      <c r="D6300" s="384">
        <v>23.23</v>
      </c>
      <c r="E6300" s="383" t="s">
        <v>421</v>
      </c>
    </row>
    <row r="6301" spans="1:5" s="11" customFormat="1" ht="36" customHeight="1">
      <c r="A6301" s="381">
        <v>87547</v>
      </c>
      <c r="B6301" s="382" t="s">
        <v>8083</v>
      </c>
      <c r="C6301" s="383" t="s">
        <v>47</v>
      </c>
      <c r="D6301" s="384">
        <v>18.86</v>
      </c>
      <c r="E6301" s="383" t="s">
        <v>421</v>
      </c>
    </row>
    <row r="6302" spans="1:5" s="11" customFormat="1" ht="36" customHeight="1">
      <c r="A6302" s="381">
        <v>87548</v>
      </c>
      <c r="B6302" s="382" t="s">
        <v>8084</v>
      </c>
      <c r="C6302" s="383" t="s">
        <v>47</v>
      </c>
      <c r="D6302" s="384">
        <v>20.59</v>
      </c>
      <c r="E6302" s="383" t="s">
        <v>421</v>
      </c>
    </row>
    <row r="6303" spans="1:5" s="11" customFormat="1" ht="48" customHeight="1">
      <c r="A6303" s="381">
        <v>87549</v>
      </c>
      <c r="B6303" s="382" t="s">
        <v>8085</v>
      </c>
      <c r="C6303" s="383" t="s">
        <v>47</v>
      </c>
      <c r="D6303" s="384">
        <v>17.89</v>
      </c>
      <c r="E6303" s="383" t="s">
        <v>421</v>
      </c>
    </row>
    <row r="6304" spans="1:5" s="11" customFormat="1" ht="48" customHeight="1">
      <c r="A6304" s="381">
        <v>87550</v>
      </c>
      <c r="B6304" s="382" t="s">
        <v>8086</v>
      </c>
      <c r="C6304" s="383" t="s">
        <v>47</v>
      </c>
      <c r="D6304" s="384">
        <v>19.62</v>
      </c>
      <c r="E6304" s="383" t="s">
        <v>421</v>
      </c>
    </row>
    <row r="6305" spans="1:5" s="11" customFormat="1" ht="48" customHeight="1">
      <c r="A6305" s="381">
        <v>87553</v>
      </c>
      <c r="B6305" s="382" t="s">
        <v>8087</v>
      </c>
      <c r="C6305" s="383" t="s">
        <v>47</v>
      </c>
      <c r="D6305" s="384">
        <v>15.25</v>
      </c>
      <c r="E6305" s="383" t="s">
        <v>421</v>
      </c>
    </row>
    <row r="6306" spans="1:5" s="11" customFormat="1" ht="48" customHeight="1">
      <c r="A6306" s="381">
        <v>87554</v>
      </c>
      <c r="B6306" s="382" t="s">
        <v>8088</v>
      </c>
      <c r="C6306" s="383" t="s">
        <v>47</v>
      </c>
      <c r="D6306" s="384">
        <v>16.98</v>
      </c>
      <c r="E6306" s="383" t="s">
        <v>421</v>
      </c>
    </row>
    <row r="6307" spans="1:5" s="11" customFormat="1" ht="48" customHeight="1">
      <c r="A6307" s="381">
        <v>87555</v>
      </c>
      <c r="B6307" s="382" t="s">
        <v>8089</v>
      </c>
      <c r="C6307" s="383" t="s">
        <v>47</v>
      </c>
      <c r="D6307" s="384">
        <v>58.25</v>
      </c>
      <c r="E6307" s="383" t="s">
        <v>421</v>
      </c>
    </row>
    <row r="6308" spans="1:5" s="11" customFormat="1" ht="48" customHeight="1">
      <c r="A6308" s="381">
        <v>87556</v>
      </c>
      <c r="B6308" s="382" t="s">
        <v>8090</v>
      </c>
      <c r="C6308" s="383" t="s">
        <v>47</v>
      </c>
      <c r="D6308" s="384">
        <v>55.98</v>
      </c>
      <c r="E6308" s="383" t="s">
        <v>421</v>
      </c>
    </row>
    <row r="6309" spans="1:5" s="11" customFormat="1" ht="48" customHeight="1">
      <c r="A6309" s="381">
        <v>87557</v>
      </c>
      <c r="B6309" s="382" t="s">
        <v>8091</v>
      </c>
      <c r="C6309" s="383" t="s">
        <v>47</v>
      </c>
      <c r="D6309" s="384">
        <v>55.16</v>
      </c>
      <c r="E6309" s="383" t="s">
        <v>421</v>
      </c>
    </row>
    <row r="6310" spans="1:5" s="11" customFormat="1" ht="48" customHeight="1">
      <c r="A6310" s="381">
        <v>87559</v>
      </c>
      <c r="B6310" s="382" t="s">
        <v>8092</v>
      </c>
      <c r="C6310" s="383" t="s">
        <v>47</v>
      </c>
      <c r="D6310" s="384">
        <v>52.87</v>
      </c>
      <c r="E6310" s="383" t="s">
        <v>421</v>
      </c>
    </row>
    <row r="6311" spans="1:5" s="11" customFormat="1" ht="48" customHeight="1">
      <c r="A6311" s="381">
        <v>87561</v>
      </c>
      <c r="B6311" s="382" t="s">
        <v>8093</v>
      </c>
      <c r="C6311" s="383" t="s">
        <v>47</v>
      </c>
      <c r="D6311" s="384">
        <v>55.36</v>
      </c>
      <c r="E6311" s="383" t="s">
        <v>421</v>
      </c>
    </row>
    <row r="6312" spans="1:5" s="11" customFormat="1" ht="36" customHeight="1">
      <c r="A6312" s="381">
        <v>87775</v>
      </c>
      <c r="B6312" s="382" t="s">
        <v>8094</v>
      </c>
      <c r="C6312" s="383" t="s">
        <v>47</v>
      </c>
      <c r="D6312" s="384">
        <v>44.69</v>
      </c>
      <c r="E6312" s="383" t="s">
        <v>421</v>
      </c>
    </row>
    <row r="6313" spans="1:5" s="11" customFormat="1" ht="36" customHeight="1">
      <c r="A6313" s="381">
        <v>87777</v>
      </c>
      <c r="B6313" s="382" t="s">
        <v>8095</v>
      </c>
      <c r="C6313" s="383" t="s">
        <v>47</v>
      </c>
      <c r="D6313" s="384">
        <v>47.26</v>
      </c>
      <c r="E6313" s="383" t="s">
        <v>421</v>
      </c>
    </row>
    <row r="6314" spans="1:5" s="11" customFormat="1" ht="36" customHeight="1">
      <c r="A6314" s="381">
        <v>87778</v>
      </c>
      <c r="B6314" s="382" t="s">
        <v>8096</v>
      </c>
      <c r="C6314" s="383" t="s">
        <v>47</v>
      </c>
      <c r="D6314" s="384">
        <v>98.11</v>
      </c>
      <c r="E6314" s="383" t="s">
        <v>421</v>
      </c>
    </row>
    <row r="6315" spans="1:5" s="11" customFormat="1" ht="36" customHeight="1">
      <c r="A6315" s="381">
        <v>87779</v>
      </c>
      <c r="B6315" s="382" t="s">
        <v>8097</v>
      </c>
      <c r="C6315" s="383" t="s">
        <v>47</v>
      </c>
      <c r="D6315" s="384">
        <v>52.59</v>
      </c>
      <c r="E6315" s="383" t="s">
        <v>421</v>
      </c>
    </row>
    <row r="6316" spans="1:5" s="11" customFormat="1" ht="36" customHeight="1">
      <c r="A6316" s="381">
        <v>87781</v>
      </c>
      <c r="B6316" s="382" t="s">
        <v>8098</v>
      </c>
      <c r="C6316" s="383" t="s">
        <v>47</v>
      </c>
      <c r="D6316" s="384">
        <v>56.03</v>
      </c>
      <c r="E6316" s="383" t="s">
        <v>421</v>
      </c>
    </row>
    <row r="6317" spans="1:5" s="11" customFormat="1" ht="36" customHeight="1">
      <c r="A6317" s="381">
        <v>87783</v>
      </c>
      <c r="B6317" s="382" t="s">
        <v>8099</v>
      </c>
      <c r="C6317" s="383" t="s">
        <v>47</v>
      </c>
      <c r="D6317" s="384">
        <v>125.68</v>
      </c>
      <c r="E6317" s="383" t="s">
        <v>421</v>
      </c>
    </row>
    <row r="6318" spans="1:5" s="11" customFormat="1" ht="36" customHeight="1">
      <c r="A6318" s="381">
        <v>87784</v>
      </c>
      <c r="B6318" s="382" t="s">
        <v>8100</v>
      </c>
      <c r="C6318" s="383" t="s">
        <v>47</v>
      </c>
      <c r="D6318" s="384">
        <v>60.49</v>
      </c>
      <c r="E6318" s="383" t="s">
        <v>421</v>
      </c>
    </row>
    <row r="6319" spans="1:5" s="11" customFormat="1" ht="36" customHeight="1">
      <c r="A6319" s="381">
        <v>87786</v>
      </c>
      <c r="B6319" s="382" t="s">
        <v>8101</v>
      </c>
      <c r="C6319" s="383" t="s">
        <v>47</v>
      </c>
      <c r="D6319" s="384">
        <v>64.8</v>
      </c>
      <c r="E6319" s="383" t="s">
        <v>421</v>
      </c>
    </row>
    <row r="6320" spans="1:5" s="11" customFormat="1" ht="36" customHeight="1">
      <c r="A6320" s="381">
        <v>87787</v>
      </c>
      <c r="B6320" s="382" t="s">
        <v>8102</v>
      </c>
      <c r="C6320" s="383" t="s">
        <v>47</v>
      </c>
      <c r="D6320" s="384">
        <v>153.26</v>
      </c>
      <c r="E6320" s="383" t="s">
        <v>421</v>
      </c>
    </row>
    <row r="6321" spans="1:5" s="11" customFormat="1" ht="36" customHeight="1">
      <c r="A6321" s="381">
        <v>87788</v>
      </c>
      <c r="B6321" s="382" t="s">
        <v>8103</v>
      </c>
      <c r="C6321" s="383" t="s">
        <v>47</v>
      </c>
      <c r="D6321" s="384">
        <v>76.08</v>
      </c>
      <c r="E6321" s="383" t="s">
        <v>421</v>
      </c>
    </row>
    <row r="6322" spans="1:5" s="11" customFormat="1" ht="36" customHeight="1">
      <c r="A6322" s="381">
        <v>87790</v>
      </c>
      <c r="B6322" s="382" t="s">
        <v>8104</v>
      </c>
      <c r="C6322" s="383" t="s">
        <v>47</v>
      </c>
      <c r="D6322" s="384">
        <v>80.819999999999993</v>
      </c>
      <c r="E6322" s="383" t="s">
        <v>421</v>
      </c>
    </row>
    <row r="6323" spans="1:5" s="11" customFormat="1" ht="48" customHeight="1">
      <c r="A6323" s="381">
        <v>87791</v>
      </c>
      <c r="B6323" s="382" t="s">
        <v>8105</v>
      </c>
      <c r="C6323" s="383" t="s">
        <v>47</v>
      </c>
      <c r="D6323" s="384">
        <v>175.59</v>
      </c>
      <c r="E6323" s="383" t="s">
        <v>421</v>
      </c>
    </row>
    <row r="6324" spans="1:5" s="11" customFormat="1" ht="36" customHeight="1">
      <c r="A6324" s="381">
        <v>87792</v>
      </c>
      <c r="B6324" s="382" t="s">
        <v>8106</v>
      </c>
      <c r="C6324" s="383" t="s">
        <v>47</v>
      </c>
      <c r="D6324" s="384">
        <v>31.47</v>
      </c>
      <c r="E6324" s="383" t="s">
        <v>421</v>
      </c>
    </row>
    <row r="6325" spans="1:5" s="11" customFormat="1" ht="36" customHeight="1">
      <c r="A6325" s="381">
        <v>87794</v>
      </c>
      <c r="B6325" s="382" t="s">
        <v>8107</v>
      </c>
      <c r="C6325" s="383" t="s">
        <v>47</v>
      </c>
      <c r="D6325" s="384">
        <v>33.86</v>
      </c>
      <c r="E6325" s="383" t="s">
        <v>421</v>
      </c>
    </row>
    <row r="6326" spans="1:5" s="11" customFormat="1" ht="48" customHeight="1">
      <c r="A6326" s="381">
        <v>87795</v>
      </c>
      <c r="B6326" s="382" t="s">
        <v>8108</v>
      </c>
      <c r="C6326" s="383" t="s">
        <v>47</v>
      </c>
      <c r="D6326" s="384">
        <v>81.02</v>
      </c>
      <c r="E6326" s="383" t="s">
        <v>421</v>
      </c>
    </row>
    <row r="6327" spans="1:5" s="11" customFormat="1" ht="36" customHeight="1">
      <c r="A6327" s="381">
        <v>87797</v>
      </c>
      <c r="B6327" s="382" t="s">
        <v>8109</v>
      </c>
      <c r="C6327" s="383" t="s">
        <v>47</v>
      </c>
      <c r="D6327" s="384">
        <v>39.03</v>
      </c>
      <c r="E6327" s="383" t="s">
        <v>421</v>
      </c>
    </row>
    <row r="6328" spans="1:5" s="11" customFormat="1" ht="36" customHeight="1">
      <c r="A6328" s="381">
        <v>87799</v>
      </c>
      <c r="B6328" s="382" t="s">
        <v>8110</v>
      </c>
      <c r="C6328" s="383" t="s">
        <v>47</v>
      </c>
      <c r="D6328" s="384">
        <v>42.23</v>
      </c>
      <c r="E6328" s="383" t="s">
        <v>421</v>
      </c>
    </row>
    <row r="6329" spans="1:5" s="11" customFormat="1" ht="48" customHeight="1">
      <c r="A6329" s="381">
        <v>87800</v>
      </c>
      <c r="B6329" s="382" t="s">
        <v>8111</v>
      </c>
      <c r="C6329" s="383" t="s">
        <v>47</v>
      </c>
      <c r="D6329" s="384">
        <v>106.96</v>
      </c>
      <c r="E6329" s="383" t="s">
        <v>421</v>
      </c>
    </row>
    <row r="6330" spans="1:5" s="11" customFormat="1" ht="36" customHeight="1">
      <c r="A6330" s="381">
        <v>87801</v>
      </c>
      <c r="B6330" s="382" t="s">
        <v>8112</v>
      </c>
      <c r="C6330" s="383" t="s">
        <v>47</v>
      </c>
      <c r="D6330" s="384">
        <v>46.58</v>
      </c>
      <c r="E6330" s="383" t="s">
        <v>421</v>
      </c>
    </row>
    <row r="6331" spans="1:5" s="11" customFormat="1" ht="36" customHeight="1">
      <c r="A6331" s="381">
        <v>87803</v>
      </c>
      <c r="B6331" s="382" t="s">
        <v>8113</v>
      </c>
      <c r="C6331" s="383" t="s">
        <v>47</v>
      </c>
      <c r="D6331" s="384">
        <v>50.61</v>
      </c>
      <c r="E6331" s="383" t="s">
        <v>421</v>
      </c>
    </row>
    <row r="6332" spans="1:5" s="11" customFormat="1" ht="48" customHeight="1">
      <c r="A6332" s="381">
        <v>87804</v>
      </c>
      <c r="B6332" s="382" t="s">
        <v>8114</v>
      </c>
      <c r="C6332" s="383" t="s">
        <v>47</v>
      </c>
      <c r="D6332" s="384">
        <v>132.91</v>
      </c>
      <c r="E6332" s="383" t="s">
        <v>421</v>
      </c>
    </row>
    <row r="6333" spans="1:5" s="11" customFormat="1" ht="36" customHeight="1">
      <c r="A6333" s="381">
        <v>87805</v>
      </c>
      <c r="B6333" s="382" t="s">
        <v>8115</v>
      </c>
      <c r="C6333" s="383" t="s">
        <v>47</v>
      </c>
      <c r="D6333" s="384">
        <v>53.03</v>
      </c>
      <c r="E6333" s="383" t="s">
        <v>421</v>
      </c>
    </row>
    <row r="6334" spans="1:5" s="11" customFormat="1" ht="36" customHeight="1">
      <c r="A6334" s="381">
        <v>87807</v>
      </c>
      <c r="B6334" s="382" t="s">
        <v>8116</v>
      </c>
      <c r="C6334" s="383" t="s">
        <v>47</v>
      </c>
      <c r="D6334" s="384">
        <v>57.46</v>
      </c>
      <c r="E6334" s="383" t="s">
        <v>421</v>
      </c>
    </row>
    <row r="6335" spans="1:5" s="11" customFormat="1" ht="48" customHeight="1">
      <c r="A6335" s="381">
        <v>87808</v>
      </c>
      <c r="B6335" s="382" t="s">
        <v>8117</v>
      </c>
      <c r="C6335" s="383" t="s">
        <v>47</v>
      </c>
      <c r="D6335" s="384">
        <v>145.55000000000001</v>
      </c>
      <c r="E6335" s="383" t="s">
        <v>421</v>
      </c>
    </row>
    <row r="6336" spans="1:5" s="11" customFormat="1" ht="48" customHeight="1">
      <c r="A6336" s="381">
        <v>87809</v>
      </c>
      <c r="B6336" s="382" t="s">
        <v>8118</v>
      </c>
      <c r="C6336" s="383" t="s">
        <v>47</v>
      </c>
      <c r="D6336" s="384">
        <v>65.98</v>
      </c>
      <c r="E6336" s="383" t="s">
        <v>421</v>
      </c>
    </row>
    <row r="6337" spans="1:5" s="11" customFormat="1" ht="36" customHeight="1">
      <c r="A6337" s="381">
        <v>87811</v>
      </c>
      <c r="B6337" s="382" t="s">
        <v>8119</v>
      </c>
      <c r="C6337" s="383" t="s">
        <v>47</v>
      </c>
      <c r="D6337" s="384">
        <v>68.37</v>
      </c>
      <c r="E6337" s="383" t="s">
        <v>421</v>
      </c>
    </row>
    <row r="6338" spans="1:5" s="11" customFormat="1" ht="36" customHeight="1">
      <c r="A6338" s="381">
        <v>87812</v>
      </c>
      <c r="B6338" s="382" t="s">
        <v>8120</v>
      </c>
      <c r="C6338" s="383" t="s">
        <v>47</v>
      </c>
      <c r="D6338" s="384">
        <v>115.2</v>
      </c>
      <c r="E6338" s="383" t="s">
        <v>421</v>
      </c>
    </row>
    <row r="6339" spans="1:5" s="11" customFormat="1" ht="48" customHeight="1">
      <c r="A6339" s="381">
        <v>87813</v>
      </c>
      <c r="B6339" s="382" t="s">
        <v>8121</v>
      </c>
      <c r="C6339" s="383" t="s">
        <v>47</v>
      </c>
      <c r="D6339" s="384">
        <v>73.540000000000006</v>
      </c>
      <c r="E6339" s="383" t="s">
        <v>421</v>
      </c>
    </row>
    <row r="6340" spans="1:5" s="11" customFormat="1" ht="36" customHeight="1">
      <c r="A6340" s="381">
        <v>87815</v>
      </c>
      <c r="B6340" s="382" t="s">
        <v>8122</v>
      </c>
      <c r="C6340" s="383" t="s">
        <v>47</v>
      </c>
      <c r="D6340" s="384">
        <v>76.739999999999995</v>
      </c>
      <c r="E6340" s="383" t="s">
        <v>421</v>
      </c>
    </row>
    <row r="6341" spans="1:5" s="11" customFormat="1" ht="36" customHeight="1">
      <c r="A6341" s="381">
        <v>87816</v>
      </c>
      <c r="B6341" s="382" t="s">
        <v>8123</v>
      </c>
      <c r="C6341" s="383" t="s">
        <v>47</v>
      </c>
      <c r="D6341" s="384">
        <v>141.13999999999999</v>
      </c>
      <c r="E6341" s="383" t="s">
        <v>421</v>
      </c>
    </row>
    <row r="6342" spans="1:5" s="11" customFormat="1" ht="48" customHeight="1">
      <c r="A6342" s="381">
        <v>87817</v>
      </c>
      <c r="B6342" s="382" t="s">
        <v>8124</v>
      </c>
      <c r="C6342" s="383" t="s">
        <v>47</v>
      </c>
      <c r="D6342" s="384">
        <v>80.75</v>
      </c>
      <c r="E6342" s="383" t="s">
        <v>421</v>
      </c>
    </row>
    <row r="6343" spans="1:5" s="11" customFormat="1" ht="36" customHeight="1">
      <c r="A6343" s="381">
        <v>87819</v>
      </c>
      <c r="B6343" s="382" t="s">
        <v>8125</v>
      </c>
      <c r="C6343" s="383" t="s">
        <v>47</v>
      </c>
      <c r="D6343" s="384">
        <v>84.78</v>
      </c>
      <c r="E6343" s="383" t="s">
        <v>421</v>
      </c>
    </row>
    <row r="6344" spans="1:5" s="11" customFormat="1" ht="36" customHeight="1">
      <c r="A6344" s="381">
        <v>87820</v>
      </c>
      <c r="B6344" s="382" t="s">
        <v>8126</v>
      </c>
      <c r="C6344" s="383" t="s">
        <v>47</v>
      </c>
      <c r="D6344" s="384">
        <v>167.08</v>
      </c>
      <c r="E6344" s="383" t="s">
        <v>421</v>
      </c>
    </row>
    <row r="6345" spans="1:5" s="11" customFormat="1" ht="48" customHeight="1">
      <c r="A6345" s="381">
        <v>87821</v>
      </c>
      <c r="B6345" s="382" t="s">
        <v>8127</v>
      </c>
      <c r="C6345" s="383" t="s">
        <v>47</v>
      </c>
      <c r="D6345" s="384">
        <v>114.21</v>
      </c>
      <c r="E6345" s="383" t="s">
        <v>421</v>
      </c>
    </row>
    <row r="6346" spans="1:5" s="11" customFormat="1" ht="36" customHeight="1">
      <c r="A6346" s="381">
        <v>87823</v>
      </c>
      <c r="B6346" s="382" t="s">
        <v>8128</v>
      </c>
      <c r="C6346" s="383" t="s">
        <v>47</v>
      </c>
      <c r="D6346" s="384">
        <v>118.64</v>
      </c>
      <c r="E6346" s="383" t="s">
        <v>421</v>
      </c>
    </row>
    <row r="6347" spans="1:5" s="11" customFormat="1" ht="48" customHeight="1">
      <c r="A6347" s="381">
        <v>87824</v>
      </c>
      <c r="B6347" s="382" t="s">
        <v>8129</v>
      </c>
      <c r="C6347" s="383" t="s">
        <v>47</v>
      </c>
      <c r="D6347" s="384">
        <v>206.39</v>
      </c>
      <c r="E6347" s="383" t="s">
        <v>421</v>
      </c>
    </row>
    <row r="6348" spans="1:5" s="11" customFormat="1" ht="48" customHeight="1">
      <c r="A6348" s="381">
        <v>87825</v>
      </c>
      <c r="B6348" s="382" t="s">
        <v>8130</v>
      </c>
      <c r="C6348" s="383" t="s">
        <v>47</v>
      </c>
      <c r="D6348" s="384">
        <v>53.87</v>
      </c>
      <c r="E6348" s="383" t="s">
        <v>421</v>
      </c>
    </row>
    <row r="6349" spans="1:5" s="11" customFormat="1" ht="36" customHeight="1">
      <c r="A6349" s="381">
        <v>87827</v>
      </c>
      <c r="B6349" s="382" t="s">
        <v>8131</v>
      </c>
      <c r="C6349" s="383" t="s">
        <v>47</v>
      </c>
      <c r="D6349" s="384">
        <v>56.8</v>
      </c>
      <c r="E6349" s="383" t="s">
        <v>421</v>
      </c>
    </row>
    <row r="6350" spans="1:5" s="11" customFormat="1" ht="36" customHeight="1">
      <c r="A6350" s="381">
        <v>87828</v>
      </c>
      <c r="B6350" s="382" t="s">
        <v>8132</v>
      </c>
      <c r="C6350" s="383" t="s">
        <v>47</v>
      </c>
      <c r="D6350" s="384">
        <v>115.56</v>
      </c>
      <c r="E6350" s="383" t="s">
        <v>421</v>
      </c>
    </row>
    <row r="6351" spans="1:5" s="11" customFormat="1" ht="48" customHeight="1">
      <c r="A6351" s="381">
        <v>87829</v>
      </c>
      <c r="B6351" s="382" t="s">
        <v>8133</v>
      </c>
      <c r="C6351" s="383" t="s">
        <v>47</v>
      </c>
      <c r="D6351" s="384">
        <v>62.5</v>
      </c>
      <c r="E6351" s="383" t="s">
        <v>421</v>
      </c>
    </row>
    <row r="6352" spans="1:5" s="11" customFormat="1" ht="36" customHeight="1">
      <c r="A6352" s="381">
        <v>87831</v>
      </c>
      <c r="B6352" s="382" t="s">
        <v>8134</v>
      </c>
      <c r="C6352" s="383" t="s">
        <v>47</v>
      </c>
      <c r="D6352" s="384">
        <v>66.42</v>
      </c>
      <c r="E6352" s="383" t="s">
        <v>421</v>
      </c>
    </row>
    <row r="6353" spans="1:5" s="11" customFormat="1" ht="48" customHeight="1">
      <c r="A6353" s="381">
        <v>87832</v>
      </c>
      <c r="B6353" s="382" t="s">
        <v>8135</v>
      </c>
      <c r="C6353" s="383" t="s">
        <v>47</v>
      </c>
      <c r="D6353" s="384">
        <v>146.62</v>
      </c>
      <c r="E6353" s="383" t="s">
        <v>421</v>
      </c>
    </row>
    <row r="6354" spans="1:5" s="11" customFormat="1" ht="36" customHeight="1">
      <c r="A6354" s="381">
        <v>87834</v>
      </c>
      <c r="B6354" s="382" t="s">
        <v>8136</v>
      </c>
      <c r="C6354" s="383" t="s">
        <v>47</v>
      </c>
      <c r="D6354" s="384">
        <v>246.3</v>
      </c>
      <c r="E6354" s="383" t="s">
        <v>421</v>
      </c>
    </row>
    <row r="6355" spans="1:5" s="11" customFormat="1" ht="36" customHeight="1">
      <c r="A6355" s="381">
        <v>87835</v>
      </c>
      <c r="B6355" s="382" t="s">
        <v>8137</v>
      </c>
      <c r="C6355" s="383" t="s">
        <v>47</v>
      </c>
      <c r="D6355" s="384">
        <v>170.76</v>
      </c>
      <c r="E6355" s="383" t="s">
        <v>421</v>
      </c>
    </row>
    <row r="6356" spans="1:5" s="11" customFormat="1" ht="36" customHeight="1">
      <c r="A6356" s="381">
        <v>87836</v>
      </c>
      <c r="B6356" s="382" t="s">
        <v>8138</v>
      </c>
      <c r="C6356" s="383" t="s">
        <v>47</v>
      </c>
      <c r="D6356" s="384">
        <v>240.06</v>
      </c>
      <c r="E6356" s="383" t="s">
        <v>421</v>
      </c>
    </row>
    <row r="6357" spans="1:5" s="11" customFormat="1" ht="36" customHeight="1">
      <c r="A6357" s="381">
        <v>87837</v>
      </c>
      <c r="B6357" s="382" t="s">
        <v>8139</v>
      </c>
      <c r="C6357" s="383" t="s">
        <v>47</v>
      </c>
      <c r="D6357" s="384">
        <v>165.43</v>
      </c>
      <c r="E6357" s="383" t="s">
        <v>421</v>
      </c>
    </row>
    <row r="6358" spans="1:5" s="11" customFormat="1" ht="36" customHeight="1">
      <c r="A6358" s="381">
        <v>87838</v>
      </c>
      <c r="B6358" s="382" t="s">
        <v>8140</v>
      </c>
      <c r="C6358" s="383" t="s">
        <v>47</v>
      </c>
      <c r="D6358" s="384">
        <v>251.97</v>
      </c>
      <c r="E6358" s="383" t="s">
        <v>421</v>
      </c>
    </row>
    <row r="6359" spans="1:5" s="11" customFormat="1" ht="36" customHeight="1">
      <c r="A6359" s="381">
        <v>87839</v>
      </c>
      <c r="B6359" s="382" t="s">
        <v>8141</v>
      </c>
      <c r="C6359" s="383" t="s">
        <v>47</v>
      </c>
      <c r="D6359" s="384">
        <v>174.88</v>
      </c>
      <c r="E6359" s="383" t="s">
        <v>421</v>
      </c>
    </row>
    <row r="6360" spans="1:5" s="11" customFormat="1" ht="36" customHeight="1">
      <c r="A6360" s="381">
        <v>87840</v>
      </c>
      <c r="B6360" s="382" t="s">
        <v>8142</v>
      </c>
      <c r="C6360" s="383" t="s">
        <v>47</v>
      </c>
      <c r="D6360" s="384">
        <v>244.41</v>
      </c>
      <c r="E6360" s="383" t="s">
        <v>421</v>
      </c>
    </row>
    <row r="6361" spans="1:5" s="11" customFormat="1" ht="36" customHeight="1">
      <c r="A6361" s="381">
        <v>87841</v>
      </c>
      <c r="B6361" s="382" t="s">
        <v>8143</v>
      </c>
      <c r="C6361" s="383" t="s">
        <v>47</v>
      </c>
      <c r="D6361" s="384">
        <v>168.21</v>
      </c>
      <c r="E6361" s="383" t="s">
        <v>421</v>
      </c>
    </row>
    <row r="6362" spans="1:5" s="11" customFormat="1" ht="36" customHeight="1">
      <c r="A6362" s="381">
        <v>87842</v>
      </c>
      <c r="B6362" s="382" t="s">
        <v>8144</v>
      </c>
      <c r="C6362" s="383" t="s">
        <v>47</v>
      </c>
      <c r="D6362" s="384">
        <v>252.55</v>
      </c>
      <c r="E6362" s="383" t="s">
        <v>421</v>
      </c>
    </row>
    <row r="6363" spans="1:5" s="11" customFormat="1" ht="36" customHeight="1">
      <c r="A6363" s="381">
        <v>87843</v>
      </c>
      <c r="B6363" s="382" t="s">
        <v>8145</v>
      </c>
      <c r="C6363" s="383" t="s">
        <v>47</v>
      </c>
      <c r="D6363" s="384">
        <v>182.04</v>
      </c>
      <c r="E6363" s="383" t="s">
        <v>421</v>
      </c>
    </row>
    <row r="6364" spans="1:5" s="11" customFormat="1" ht="36" customHeight="1">
      <c r="A6364" s="381">
        <v>87844</v>
      </c>
      <c r="B6364" s="382" t="s">
        <v>8146</v>
      </c>
      <c r="C6364" s="383" t="s">
        <v>47</v>
      </c>
      <c r="D6364" s="384">
        <v>241.48</v>
      </c>
      <c r="E6364" s="383" t="s">
        <v>421</v>
      </c>
    </row>
    <row r="6365" spans="1:5" s="11" customFormat="1" ht="36" customHeight="1">
      <c r="A6365" s="381">
        <v>87845</v>
      </c>
      <c r="B6365" s="382" t="s">
        <v>8147</v>
      </c>
      <c r="C6365" s="383" t="s">
        <v>47</v>
      </c>
      <c r="D6365" s="384">
        <v>171.89</v>
      </c>
      <c r="E6365" s="383" t="s">
        <v>421</v>
      </c>
    </row>
    <row r="6366" spans="1:5" s="11" customFormat="1" ht="36" customHeight="1">
      <c r="A6366" s="381">
        <v>87846</v>
      </c>
      <c r="B6366" s="382" t="s">
        <v>8148</v>
      </c>
      <c r="C6366" s="383" t="s">
        <v>47</v>
      </c>
      <c r="D6366" s="384">
        <v>265.36</v>
      </c>
      <c r="E6366" s="383" t="s">
        <v>421</v>
      </c>
    </row>
    <row r="6367" spans="1:5" s="11" customFormat="1" ht="36" customHeight="1">
      <c r="A6367" s="381">
        <v>87847</v>
      </c>
      <c r="B6367" s="382" t="s">
        <v>8149</v>
      </c>
      <c r="C6367" s="383" t="s">
        <v>47</v>
      </c>
      <c r="D6367" s="384">
        <v>189.81</v>
      </c>
      <c r="E6367" s="383" t="s">
        <v>421</v>
      </c>
    </row>
    <row r="6368" spans="1:5" s="11" customFormat="1" ht="36" customHeight="1">
      <c r="A6368" s="381">
        <v>87848</v>
      </c>
      <c r="B6368" s="382" t="s">
        <v>8150</v>
      </c>
      <c r="C6368" s="383" t="s">
        <v>47</v>
      </c>
      <c r="D6368" s="384">
        <v>258.31</v>
      </c>
      <c r="E6368" s="383" t="s">
        <v>421</v>
      </c>
    </row>
    <row r="6369" spans="1:5" s="11" customFormat="1" ht="36" customHeight="1">
      <c r="A6369" s="381">
        <v>87849</v>
      </c>
      <c r="B6369" s="382" t="s">
        <v>8151</v>
      </c>
      <c r="C6369" s="383" t="s">
        <v>47</v>
      </c>
      <c r="D6369" s="384">
        <v>183.68</v>
      </c>
      <c r="E6369" s="383" t="s">
        <v>421</v>
      </c>
    </row>
    <row r="6370" spans="1:5" s="11" customFormat="1" ht="36" customHeight="1">
      <c r="A6370" s="381">
        <v>87850</v>
      </c>
      <c r="B6370" s="382" t="s">
        <v>8152</v>
      </c>
      <c r="C6370" s="383" t="s">
        <v>47</v>
      </c>
      <c r="D6370" s="384">
        <v>271.05</v>
      </c>
      <c r="E6370" s="383" t="s">
        <v>421</v>
      </c>
    </row>
    <row r="6371" spans="1:5" s="11" customFormat="1" ht="36" customHeight="1">
      <c r="A6371" s="381">
        <v>87851</v>
      </c>
      <c r="B6371" s="382" t="s">
        <v>8153</v>
      </c>
      <c r="C6371" s="383" t="s">
        <v>47</v>
      </c>
      <c r="D6371" s="384">
        <v>193.95</v>
      </c>
      <c r="E6371" s="383" t="s">
        <v>421</v>
      </c>
    </row>
    <row r="6372" spans="1:5" s="11" customFormat="1" ht="36" customHeight="1">
      <c r="A6372" s="381">
        <v>87852</v>
      </c>
      <c r="B6372" s="382" t="s">
        <v>8154</v>
      </c>
      <c r="C6372" s="383" t="s">
        <v>47</v>
      </c>
      <c r="D6372" s="384">
        <v>262.64</v>
      </c>
      <c r="E6372" s="383" t="s">
        <v>421</v>
      </c>
    </row>
    <row r="6373" spans="1:5" s="11" customFormat="1" ht="36" customHeight="1">
      <c r="A6373" s="381">
        <v>87853</v>
      </c>
      <c r="B6373" s="382" t="s">
        <v>8155</v>
      </c>
      <c r="C6373" s="383" t="s">
        <v>47</v>
      </c>
      <c r="D6373" s="384">
        <v>186.44</v>
      </c>
      <c r="E6373" s="383" t="s">
        <v>421</v>
      </c>
    </row>
    <row r="6374" spans="1:5" s="11" customFormat="1" ht="36" customHeight="1">
      <c r="A6374" s="381">
        <v>87854</v>
      </c>
      <c r="B6374" s="382" t="s">
        <v>8156</v>
      </c>
      <c r="C6374" s="383" t="s">
        <v>47</v>
      </c>
      <c r="D6374" s="384">
        <v>271.62</v>
      </c>
      <c r="E6374" s="383" t="s">
        <v>421</v>
      </c>
    </row>
    <row r="6375" spans="1:5" s="11" customFormat="1" ht="36" customHeight="1">
      <c r="A6375" s="381">
        <v>87855</v>
      </c>
      <c r="B6375" s="382" t="s">
        <v>8157</v>
      </c>
      <c r="C6375" s="383" t="s">
        <v>47</v>
      </c>
      <c r="D6375" s="384">
        <v>201.11</v>
      </c>
      <c r="E6375" s="383" t="s">
        <v>421</v>
      </c>
    </row>
    <row r="6376" spans="1:5" s="11" customFormat="1" ht="36" customHeight="1">
      <c r="A6376" s="381">
        <v>87856</v>
      </c>
      <c r="B6376" s="382" t="s">
        <v>8158</v>
      </c>
      <c r="C6376" s="383" t="s">
        <v>47</v>
      </c>
      <c r="D6376" s="384">
        <v>259.72000000000003</v>
      </c>
      <c r="E6376" s="383" t="s">
        <v>421</v>
      </c>
    </row>
    <row r="6377" spans="1:5" s="11" customFormat="1" ht="36" customHeight="1">
      <c r="A6377" s="381">
        <v>87857</v>
      </c>
      <c r="B6377" s="382" t="s">
        <v>8159</v>
      </c>
      <c r="C6377" s="383" t="s">
        <v>47</v>
      </c>
      <c r="D6377" s="384">
        <v>190.12</v>
      </c>
      <c r="E6377" s="383" t="s">
        <v>421</v>
      </c>
    </row>
    <row r="6378" spans="1:5" s="11" customFormat="1" ht="24" customHeight="1">
      <c r="A6378" s="381">
        <v>87858</v>
      </c>
      <c r="B6378" s="382" t="s">
        <v>8160</v>
      </c>
      <c r="C6378" s="383" t="s">
        <v>47</v>
      </c>
      <c r="D6378" s="384">
        <v>178.14</v>
      </c>
      <c r="E6378" s="383" t="s">
        <v>421</v>
      </c>
    </row>
    <row r="6379" spans="1:5" s="11" customFormat="1" ht="24" customHeight="1">
      <c r="A6379" s="381">
        <v>87859</v>
      </c>
      <c r="B6379" s="382" t="s">
        <v>8161</v>
      </c>
      <c r="C6379" s="383" t="s">
        <v>47</v>
      </c>
      <c r="D6379" s="384">
        <v>201.56</v>
      </c>
      <c r="E6379" s="383" t="s">
        <v>421</v>
      </c>
    </row>
    <row r="6380" spans="1:5" s="11" customFormat="1" ht="48" customHeight="1">
      <c r="A6380" s="381">
        <v>89048</v>
      </c>
      <c r="B6380" s="382" t="s">
        <v>8162</v>
      </c>
      <c r="C6380" s="383" t="s">
        <v>47</v>
      </c>
      <c r="D6380" s="384">
        <v>30.26</v>
      </c>
      <c r="E6380" s="383" t="s">
        <v>421</v>
      </c>
    </row>
    <row r="6381" spans="1:5" s="11" customFormat="1" ht="36" customHeight="1">
      <c r="A6381" s="381">
        <v>89049</v>
      </c>
      <c r="B6381" s="382" t="s">
        <v>8163</v>
      </c>
      <c r="C6381" s="383" t="s">
        <v>47</v>
      </c>
      <c r="D6381" s="384">
        <v>19.670000000000002</v>
      </c>
      <c r="E6381" s="383" t="s">
        <v>421</v>
      </c>
    </row>
    <row r="6382" spans="1:5" s="11" customFormat="1" ht="48" customHeight="1">
      <c r="A6382" s="381">
        <v>89173</v>
      </c>
      <c r="B6382" s="382" t="s">
        <v>8164</v>
      </c>
      <c r="C6382" s="383" t="s">
        <v>47</v>
      </c>
      <c r="D6382" s="384">
        <v>29.83</v>
      </c>
      <c r="E6382" s="383" t="s">
        <v>421</v>
      </c>
    </row>
    <row r="6383" spans="1:5" s="11" customFormat="1" ht="36" customHeight="1">
      <c r="A6383" s="381">
        <v>90406</v>
      </c>
      <c r="B6383" s="382" t="s">
        <v>8165</v>
      </c>
      <c r="C6383" s="383" t="s">
        <v>47</v>
      </c>
      <c r="D6383" s="384">
        <v>37.450000000000003</v>
      </c>
      <c r="E6383" s="383" t="s">
        <v>421</v>
      </c>
    </row>
    <row r="6384" spans="1:5" s="11" customFormat="1" ht="36" customHeight="1">
      <c r="A6384" s="381">
        <v>90407</v>
      </c>
      <c r="B6384" s="382" t="s">
        <v>8166</v>
      </c>
      <c r="C6384" s="383" t="s">
        <v>47</v>
      </c>
      <c r="D6384" s="384">
        <v>40.520000000000003</v>
      </c>
      <c r="E6384" s="383" t="s">
        <v>421</v>
      </c>
    </row>
    <row r="6385" spans="1:5" s="11" customFormat="1" ht="36" customHeight="1">
      <c r="A6385" s="381">
        <v>90408</v>
      </c>
      <c r="B6385" s="382" t="s">
        <v>8167</v>
      </c>
      <c r="C6385" s="383" t="s">
        <v>47</v>
      </c>
      <c r="D6385" s="384">
        <v>26.37</v>
      </c>
      <c r="E6385" s="383" t="s">
        <v>421</v>
      </c>
    </row>
    <row r="6386" spans="1:5" s="11" customFormat="1" ht="36" customHeight="1">
      <c r="A6386" s="381">
        <v>90409</v>
      </c>
      <c r="B6386" s="382" t="s">
        <v>8168</v>
      </c>
      <c r="C6386" s="383" t="s">
        <v>47</v>
      </c>
      <c r="D6386" s="384">
        <v>28.1</v>
      </c>
      <c r="E6386" s="383" t="s">
        <v>421</v>
      </c>
    </row>
    <row r="6387" spans="1:5" s="11" customFormat="1" ht="36" customHeight="1">
      <c r="A6387" s="381">
        <v>87242</v>
      </c>
      <c r="B6387" s="382" t="s">
        <v>8169</v>
      </c>
      <c r="C6387" s="383" t="s">
        <v>47</v>
      </c>
      <c r="D6387" s="384">
        <v>233.06</v>
      </c>
      <c r="E6387" s="383" t="s">
        <v>421</v>
      </c>
    </row>
    <row r="6388" spans="1:5" s="11" customFormat="1" ht="36" customHeight="1">
      <c r="A6388" s="381">
        <v>87243</v>
      </c>
      <c r="B6388" s="382" t="s">
        <v>8170</v>
      </c>
      <c r="C6388" s="383" t="s">
        <v>47</v>
      </c>
      <c r="D6388" s="384">
        <v>215.91</v>
      </c>
      <c r="E6388" s="383" t="s">
        <v>421</v>
      </c>
    </row>
    <row r="6389" spans="1:5" s="11" customFormat="1" ht="36" customHeight="1">
      <c r="A6389" s="381">
        <v>87244</v>
      </c>
      <c r="B6389" s="382" t="s">
        <v>8171</v>
      </c>
      <c r="C6389" s="383" t="s">
        <v>47</v>
      </c>
      <c r="D6389" s="384">
        <v>225.1</v>
      </c>
      <c r="E6389" s="383" t="s">
        <v>421</v>
      </c>
    </row>
    <row r="6390" spans="1:5" s="11" customFormat="1" ht="36" customHeight="1">
      <c r="A6390" s="381">
        <v>87245</v>
      </c>
      <c r="B6390" s="382" t="s">
        <v>8172</v>
      </c>
      <c r="C6390" s="383" t="s">
        <v>47</v>
      </c>
      <c r="D6390" s="384">
        <v>268.51</v>
      </c>
      <c r="E6390" s="383" t="s">
        <v>421</v>
      </c>
    </row>
    <row r="6391" spans="1:5" s="11" customFormat="1" ht="36" customHeight="1">
      <c r="A6391" s="381">
        <v>87264</v>
      </c>
      <c r="B6391" s="382" t="s">
        <v>8173</v>
      </c>
      <c r="C6391" s="383" t="s">
        <v>47</v>
      </c>
      <c r="D6391" s="384">
        <v>66.209999999999994</v>
      </c>
      <c r="E6391" s="383" t="s">
        <v>421</v>
      </c>
    </row>
    <row r="6392" spans="1:5" s="11" customFormat="1" ht="36" customHeight="1">
      <c r="A6392" s="381">
        <v>87265</v>
      </c>
      <c r="B6392" s="382" t="s">
        <v>1819</v>
      </c>
      <c r="C6392" s="383" t="s">
        <v>47</v>
      </c>
      <c r="D6392" s="384">
        <v>60.22</v>
      </c>
      <c r="E6392" s="383" t="s">
        <v>421</v>
      </c>
    </row>
    <row r="6393" spans="1:5" s="11" customFormat="1" ht="36" customHeight="1">
      <c r="A6393" s="381">
        <v>87266</v>
      </c>
      <c r="B6393" s="382" t="s">
        <v>8174</v>
      </c>
      <c r="C6393" s="383" t="s">
        <v>47</v>
      </c>
      <c r="D6393" s="384">
        <v>68.3</v>
      </c>
      <c r="E6393" s="383" t="s">
        <v>421</v>
      </c>
    </row>
    <row r="6394" spans="1:5" s="11" customFormat="1" ht="36" customHeight="1">
      <c r="A6394" s="381">
        <v>87267</v>
      </c>
      <c r="B6394" s="382" t="s">
        <v>8175</v>
      </c>
      <c r="C6394" s="383" t="s">
        <v>47</v>
      </c>
      <c r="D6394" s="384">
        <v>65.7</v>
      </c>
      <c r="E6394" s="383" t="s">
        <v>421</v>
      </c>
    </row>
    <row r="6395" spans="1:5" s="11" customFormat="1" ht="36" customHeight="1">
      <c r="A6395" s="381">
        <v>87268</v>
      </c>
      <c r="B6395" s="382" t="s">
        <v>1822</v>
      </c>
      <c r="C6395" s="383" t="s">
        <v>47</v>
      </c>
      <c r="D6395" s="384">
        <v>69.62</v>
      </c>
      <c r="E6395" s="383" t="s">
        <v>421</v>
      </c>
    </row>
    <row r="6396" spans="1:5" s="11" customFormat="1" ht="36" customHeight="1">
      <c r="A6396" s="381">
        <v>87269</v>
      </c>
      <c r="B6396" s="382" t="s">
        <v>8176</v>
      </c>
      <c r="C6396" s="383" t="s">
        <v>47</v>
      </c>
      <c r="D6396" s="384">
        <v>63.11</v>
      </c>
      <c r="E6396" s="383" t="s">
        <v>421</v>
      </c>
    </row>
    <row r="6397" spans="1:5" s="11" customFormat="1" ht="36" customHeight="1">
      <c r="A6397" s="381">
        <v>87270</v>
      </c>
      <c r="B6397" s="382" t="s">
        <v>1823</v>
      </c>
      <c r="C6397" s="383" t="s">
        <v>47</v>
      </c>
      <c r="D6397" s="384">
        <v>71.38</v>
      </c>
      <c r="E6397" s="383" t="s">
        <v>421</v>
      </c>
    </row>
    <row r="6398" spans="1:5" s="11" customFormat="1" ht="36" customHeight="1">
      <c r="A6398" s="381">
        <v>87271</v>
      </c>
      <c r="B6398" s="382" t="s">
        <v>8177</v>
      </c>
      <c r="C6398" s="383" t="s">
        <v>47</v>
      </c>
      <c r="D6398" s="384">
        <v>68.209999999999994</v>
      </c>
      <c r="E6398" s="383" t="s">
        <v>421</v>
      </c>
    </row>
    <row r="6399" spans="1:5" s="11" customFormat="1" ht="36" customHeight="1">
      <c r="A6399" s="381">
        <v>87272</v>
      </c>
      <c r="B6399" s="382" t="s">
        <v>8178</v>
      </c>
      <c r="C6399" s="383" t="s">
        <v>47</v>
      </c>
      <c r="D6399" s="384">
        <v>73.59</v>
      </c>
      <c r="E6399" s="383" t="s">
        <v>421</v>
      </c>
    </row>
    <row r="6400" spans="1:5" s="11" customFormat="1" ht="36" customHeight="1">
      <c r="A6400" s="381">
        <v>87273</v>
      </c>
      <c r="B6400" s="382" t="s">
        <v>8179</v>
      </c>
      <c r="C6400" s="383" t="s">
        <v>47</v>
      </c>
      <c r="D6400" s="384">
        <v>65.66</v>
      </c>
      <c r="E6400" s="383" t="s">
        <v>421</v>
      </c>
    </row>
    <row r="6401" spans="1:5" s="11" customFormat="1" ht="36" customHeight="1">
      <c r="A6401" s="381">
        <v>87274</v>
      </c>
      <c r="B6401" s="382" t="s">
        <v>1824</v>
      </c>
      <c r="C6401" s="383" t="s">
        <v>47</v>
      </c>
      <c r="D6401" s="384">
        <v>74.819999999999993</v>
      </c>
      <c r="E6401" s="383" t="s">
        <v>421</v>
      </c>
    </row>
    <row r="6402" spans="1:5" s="11" customFormat="1" ht="36" customHeight="1">
      <c r="A6402" s="381">
        <v>87275</v>
      </c>
      <c r="B6402" s="382" t="s">
        <v>8180</v>
      </c>
      <c r="C6402" s="383" t="s">
        <v>47</v>
      </c>
      <c r="D6402" s="384">
        <v>72.17</v>
      </c>
      <c r="E6402" s="383" t="s">
        <v>421</v>
      </c>
    </row>
    <row r="6403" spans="1:5" s="11" customFormat="1" ht="36" customHeight="1">
      <c r="A6403" s="381">
        <v>88786</v>
      </c>
      <c r="B6403" s="382" t="s">
        <v>8181</v>
      </c>
      <c r="C6403" s="383" t="s">
        <v>47</v>
      </c>
      <c r="D6403" s="384">
        <v>335.15</v>
      </c>
      <c r="E6403" s="383" t="s">
        <v>421</v>
      </c>
    </row>
    <row r="6404" spans="1:5" s="11" customFormat="1" ht="36" customHeight="1">
      <c r="A6404" s="381">
        <v>88787</v>
      </c>
      <c r="B6404" s="382" t="s">
        <v>8182</v>
      </c>
      <c r="C6404" s="383" t="s">
        <v>47</v>
      </c>
      <c r="D6404" s="384">
        <v>312.35000000000002</v>
      </c>
      <c r="E6404" s="383" t="s">
        <v>421</v>
      </c>
    </row>
    <row r="6405" spans="1:5" s="11" customFormat="1" ht="36" customHeight="1">
      <c r="A6405" s="381">
        <v>88788</v>
      </c>
      <c r="B6405" s="382" t="s">
        <v>8183</v>
      </c>
      <c r="C6405" s="383" t="s">
        <v>47</v>
      </c>
      <c r="D6405" s="384">
        <v>321.54000000000002</v>
      </c>
      <c r="E6405" s="383" t="s">
        <v>421</v>
      </c>
    </row>
    <row r="6406" spans="1:5" s="11" customFormat="1" ht="36" customHeight="1">
      <c r="A6406" s="381">
        <v>88789</v>
      </c>
      <c r="B6406" s="382" t="s">
        <v>8184</v>
      </c>
      <c r="C6406" s="383" t="s">
        <v>47</v>
      </c>
      <c r="D6406" s="384">
        <v>384.34</v>
      </c>
      <c r="E6406" s="383" t="s">
        <v>421</v>
      </c>
    </row>
    <row r="6407" spans="1:5" s="11" customFormat="1" ht="48" customHeight="1">
      <c r="A6407" s="381">
        <v>89045</v>
      </c>
      <c r="B6407" s="382" t="s">
        <v>8185</v>
      </c>
      <c r="C6407" s="383" t="s">
        <v>47</v>
      </c>
      <c r="D6407" s="384">
        <v>66.05</v>
      </c>
      <c r="E6407" s="383" t="s">
        <v>421</v>
      </c>
    </row>
    <row r="6408" spans="1:5" s="11" customFormat="1" ht="48" customHeight="1">
      <c r="A6408" s="381">
        <v>89170</v>
      </c>
      <c r="B6408" s="382" t="s">
        <v>8186</v>
      </c>
      <c r="C6408" s="383" t="s">
        <v>47</v>
      </c>
      <c r="D6408" s="384">
        <v>64.55</v>
      </c>
      <c r="E6408" s="383" t="s">
        <v>421</v>
      </c>
    </row>
    <row r="6409" spans="1:5" s="11" customFormat="1" ht="36" customHeight="1">
      <c r="A6409" s="381">
        <v>93392</v>
      </c>
      <c r="B6409" s="382" t="s">
        <v>8187</v>
      </c>
      <c r="C6409" s="383" t="s">
        <v>47</v>
      </c>
      <c r="D6409" s="384">
        <v>55.74</v>
      </c>
      <c r="E6409" s="383" t="s">
        <v>421</v>
      </c>
    </row>
    <row r="6410" spans="1:5" s="11" customFormat="1" ht="36" customHeight="1">
      <c r="A6410" s="381">
        <v>93393</v>
      </c>
      <c r="B6410" s="382" t="s">
        <v>8188</v>
      </c>
      <c r="C6410" s="383" t="s">
        <v>47</v>
      </c>
      <c r="D6410" s="384">
        <v>49.85</v>
      </c>
      <c r="E6410" s="383" t="s">
        <v>421</v>
      </c>
    </row>
    <row r="6411" spans="1:5" s="11" customFormat="1" ht="36" customHeight="1">
      <c r="A6411" s="381">
        <v>93394</v>
      </c>
      <c r="B6411" s="382" t="s">
        <v>8189</v>
      </c>
      <c r="C6411" s="383" t="s">
        <v>47</v>
      </c>
      <c r="D6411" s="384">
        <v>57.83</v>
      </c>
      <c r="E6411" s="383" t="s">
        <v>421</v>
      </c>
    </row>
    <row r="6412" spans="1:5" s="11" customFormat="1" ht="36" customHeight="1">
      <c r="A6412" s="381">
        <v>93395</v>
      </c>
      <c r="B6412" s="382" t="s">
        <v>8190</v>
      </c>
      <c r="C6412" s="383" t="s">
        <v>47</v>
      </c>
      <c r="D6412" s="384">
        <v>55.23</v>
      </c>
      <c r="E6412" s="383" t="s">
        <v>421</v>
      </c>
    </row>
    <row r="6413" spans="1:5" s="11" customFormat="1" ht="36" customHeight="1">
      <c r="A6413" s="381">
        <v>99194</v>
      </c>
      <c r="B6413" s="382" t="s">
        <v>8191</v>
      </c>
      <c r="C6413" s="383" t="s">
        <v>47</v>
      </c>
      <c r="D6413" s="384">
        <v>66.819999999999993</v>
      </c>
      <c r="E6413" s="383" t="s">
        <v>421</v>
      </c>
    </row>
    <row r="6414" spans="1:5" s="11" customFormat="1" ht="36" customHeight="1">
      <c r="A6414" s="381">
        <v>99195</v>
      </c>
      <c r="B6414" s="382" t="s">
        <v>8192</v>
      </c>
      <c r="C6414" s="383" t="s">
        <v>47</v>
      </c>
      <c r="D6414" s="384">
        <v>60.93</v>
      </c>
      <c r="E6414" s="383" t="s">
        <v>421</v>
      </c>
    </row>
    <row r="6415" spans="1:5" s="11" customFormat="1" ht="36" customHeight="1">
      <c r="A6415" s="381">
        <v>99196</v>
      </c>
      <c r="B6415" s="382" t="s">
        <v>8193</v>
      </c>
      <c r="C6415" s="383" t="s">
        <v>47</v>
      </c>
      <c r="D6415" s="384">
        <v>68.91</v>
      </c>
      <c r="E6415" s="383" t="s">
        <v>421</v>
      </c>
    </row>
    <row r="6416" spans="1:5" s="11" customFormat="1" ht="36" customHeight="1">
      <c r="A6416" s="381">
        <v>99198</v>
      </c>
      <c r="B6416" s="382" t="s">
        <v>8194</v>
      </c>
      <c r="C6416" s="383" t="s">
        <v>47</v>
      </c>
      <c r="D6416" s="384">
        <v>66.31</v>
      </c>
      <c r="E6416" s="383" t="s">
        <v>421</v>
      </c>
    </row>
    <row r="6417" spans="1:5" s="11" customFormat="1" ht="24" customHeight="1">
      <c r="A6417" s="381">
        <v>101965</v>
      </c>
      <c r="B6417" s="382" t="s">
        <v>8195</v>
      </c>
      <c r="C6417" s="383" t="s">
        <v>53</v>
      </c>
      <c r="D6417" s="384">
        <v>137.87</v>
      </c>
      <c r="E6417" s="383" t="s">
        <v>421</v>
      </c>
    </row>
    <row r="6418" spans="1:5" s="11" customFormat="1" ht="24" customHeight="1">
      <c r="A6418" s="381">
        <v>101966</v>
      </c>
      <c r="B6418" s="382" t="s">
        <v>8196</v>
      </c>
      <c r="C6418" s="383" t="s">
        <v>53</v>
      </c>
      <c r="D6418" s="384">
        <v>185.82</v>
      </c>
      <c r="E6418" s="383" t="s">
        <v>421</v>
      </c>
    </row>
    <row r="6419" spans="1:5" s="11" customFormat="1" ht="12" customHeight="1">
      <c r="A6419" s="381">
        <v>101979</v>
      </c>
      <c r="B6419" s="382" t="s">
        <v>8197</v>
      </c>
      <c r="C6419" s="383" t="s">
        <v>53</v>
      </c>
      <c r="D6419" s="384">
        <v>47.72</v>
      </c>
      <c r="E6419" s="383" t="s">
        <v>421</v>
      </c>
    </row>
    <row r="6420" spans="1:5" s="11" customFormat="1" ht="24" customHeight="1">
      <c r="A6420" s="381">
        <v>96112</v>
      </c>
      <c r="B6420" s="382" t="s">
        <v>8198</v>
      </c>
      <c r="C6420" s="383" t="s">
        <v>47</v>
      </c>
      <c r="D6420" s="384">
        <v>127.26</v>
      </c>
      <c r="E6420" s="383" t="s">
        <v>421</v>
      </c>
    </row>
    <row r="6421" spans="1:5" s="11" customFormat="1" ht="24" customHeight="1">
      <c r="A6421" s="381">
        <v>96117</v>
      </c>
      <c r="B6421" s="382" t="s">
        <v>8199</v>
      </c>
      <c r="C6421" s="383" t="s">
        <v>47</v>
      </c>
      <c r="D6421" s="384">
        <v>174.13</v>
      </c>
      <c r="E6421" s="383" t="s">
        <v>421</v>
      </c>
    </row>
    <row r="6422" spans="1:5" s="11" customFormat="1" ht="12" customHeight="1">
      <c r="A6422" s="381">
        <v>96122</v>
      </c>
      <c r="B6422" s="382" t="s">
        <v>8200</v>
      </c>
      <c r="C6422" s="383" t="s">
        <v>53</v>
      </c>
      <c r="D6422" s="384">
        <v>42.1</v>
      </c>
      <c r="E6422" s="383" t="s">
        <v>421</v>
      </c>
    </row>
    <row r="6423" spans="1:5" s="11" customFormat="1" ht="12" customHeight="1">
      <c r="A6423" s="381">
        <v>96109</v>
      </c>
      <c r="B6423" s="382" t="s">
        <v>8201</v>
      </c>
      <c r="C6423" s="383" t="s">
        <v>47</v>
      </c>
      <c r="D6423" s="384">
        <v>36.200000000000003</v>
      </c>
      <c r="E6423" s="383" t="s">
        <v>421</v>
      </c>
    </row>
    <row r="6424" spans="1:5" s="11" customFormat="1" ht="24" customHeight="1">
      <c r="A6424" s="381">
        <v>96110</v>
      </c>
      <c r="B6424" s="382" t="s">
        <v>8202</v>
      </c>
      <c r="C6424" s="383" t="s">
        <v>47</v>
      </c>
      <c r="D6424" s="384">
        <v>75.040000000000006</v>
      </c>
      <c r="E6424" s="383" t="s">
        <v>421</v>
      </c>
    </row>
    <row r="6425" spans="1:5" s="11" customFormat="1" ht="12" customHeight="1">
      <c r="A6425" s="381">
        <v>96113</v>
      </c>
      <c r="B6425" s="382" t="s">
        <v>8203</v>
      </c>
      <c r="C6425" s="383" t="s">
        <v>47</v>
      </c>
      <c r="D6425" s="384">
        <v>32.44</v>
      </c>
      <c r="E6425" s="383" t="s">
        <v>421</v>
      </c>
    </row>
    <row r="6426" spans="1:5" s="11" customFormat="1" ht="24" customHeight="1">
      <c r="A6426" s="381">
        <v>96114</v>
      </c>
      <c r="B6426" s="382" t="s">
        <v>8204</v>
      </c>
      <c r="C6426" s="383" t="s">
        <v>47</v>
      </c>
      <c r="D6426" s="384">
        <v>81.88</v>
      </c>
      <c r="E6426" s="383" t="s">
        <v>421</v>
      </c>
    </row>
    <row r="6427" spans="1:5" s="11" customFormat="1" ht="12" customHeight="1">
      <c r="A6427" s="381">
        <v>96120</v>
      </c>
      <c r="B6427" s="382" t="s">
        <v>8205</v>
      </c>
      <c r="C6427" s="383" t="s">
        <v>53</v>
      </c>
      <c r="D6427" s="384">
        <v>2.67</v>
      </c>
      <c r="E6427" s="383" t="s">
        <v>421</v>
      </c>
    </row>
    <row r="6428" spans="1:5" s="11" customFormat="1" ht="24" customHeight="1">
      <c r="A6428" s="381">
        <v>96123</v>
      </c>
      <c r="B6428" s="382" t="s">
        <v>8206</v>
      </c>
      <c r="C6428" s="383" t="s">
        <v>53</v>
      </c>
      <c r="D6428" s="384">
        <v>36.78</v>
      </c>
      <c r="E6428" s="383" t="s">
        <v>421</v>
      </c>
    </row>
    <row r="6429" spans="1:5" s="11" customFormat="1" ht="12" customHeight="1">
      <c r="A6429" s="381">
        <v>99054</v>
      </c>
      <c r="B6429" s="382" t="s">
        <v>8207</v>
      </c>
      <c r="C6429" s="383" t="s">
        <v>47</v>
      </c>
      <c r="D6429" s="384">
        <v>44.05</v>
      </c>
      <c r="E6429" s="383" t="s">
        <v>421</v>
      </c>
    </row>
    <row r="6430" spans="1:5" s="11" customFormat="1" ht="24" customHeight="1">
      <c r="A6430" s="381">
        <v>96111</v>
      </c>
      <c r="B6430" s="382" t="s">
        <v>8208</v>
      </c>
      <c r="C6430" s="383" t="s">
        <v>47</v>
      </c>
      <c r="D6430" s="384">
        <v>66.63</v>
      </c>
      <c r="E6430" s="383" t="s">
        <v>421</v>
      </c>
    </row>
    <row r="6431" spans="1:5" s="11" customFormat="1" ht="24" customHeight="1">
      <c r="A6431" s="381">
        <v>96116</v>
      </c>
      <c r="B6431" s="382" t="s">
        <v>8209</v>
      </c>
      <c r="C6431" s="383" t="s">
        <v>47</v>
      </c>
      <c r="D6431" s="384">
        <v>76.14</v>
      </c>
      <c r="E6431" s="383" t="s">
        <v>421</v>
      </c>
    </row>
    <row r="6432" spans="1:5" s="11" customFormat="1" ht="24" customHeight="1">
      <c r="A6432" s="381">
        <v>96121</v>
      </c>
      <c r="B6432" s="382" t="s">
        <v>8210</v>
      </c>
      <c r="C6432" s="383" t="s">
        <v>53</v>
      </c>
      <c r="D6432" s="384">
        <v>10.57</v>
      </c>
      <c r="E6432" s="383" t="s">
        <v>421</v>
      </c>
    </row>
    <row r="6433" spans="1:5" s="11" customFormat="1" ht="24" customHeight="1">
      <c r="A6433" s="381">
        <v>96485</v>
      </c>
      <c r="B6433" s="382" t="s">
        <v>8211</v>
      </c>
      <c r="C6433" s="383" t="s">
        <v>47</v>
      </c>
      <c r="D6433" s="384">
        <v>76.95</v>
      </c>
      <c r="E6433" s="383" t="s">
        <v>421</v>
      </c>
    </row>
    <row r="6434" spans="1:5" s="11" customFormat="1" ht="24" customHeight="1">
      <c r="A6434" s="381">
        <v>96486</v>
      </c>
      <c r="B6434" s="382" t="s">
        <v>8212</v>
      </c>
      <c r="C6434" s="383" t="s">
        <v>47</v>
      </c>
      <c r="D6434" s="384">
        <v>87.09</v>
      </c>
      <c r="E6434" s="383" t="s">
        <v>421</v>
      </c>
    </row>
    <row r="6435" spans="1:5" s="11" customFormat="1" ht="24" customHeight="1">
      <c r="A6435" s="381">
        <v>91514</v>
      </c>
      <c r="B6435" s="382" t="s">
        <v>8213</v>
      </c>
      <c r="C6435" s="383" t="s">
        <v>47</v>
      </c>
      <c r="D6435" s="384">
        <v>5.01</v>
      </c>
      <c r="E6435" s="383" t="s">
        <v>421</v>
      </c>
    </row>
    <row r="6436" spans="1:5" s="11" customFormat="1" ht="24" customHeight="1">
      <c r="A6436" s="381">
        <v>91515</v>
      </c>
      <c r="B6436" s="382" t="s">
        <v>8214</v>
      </c>
      <c r="C6436" s="383" t="s">
        <v>47</v>
      </c>
      <c r="D6436" s="384">
        <v>6.61</v>
      </c>
      <c r="E6436" s="383" t="s">
        <v>421</v>
      </c>
    </row>
    <row r="6437" spans="1:5" s="11" customFormat="1" ht="24" customHeight="1">
      <c r="A6437" s="381">
        <v>91516</v>
      </c>
      <c r="B6437" s="382" t="s">
        <v>8215</v>
      </c>
      <c r="C6437" s="383" t="s">
        <v>47</v>
      </c>
      <c r="D6437" s="384">
        <v>9.6</v>
      </c>
      <c r="E6437" s="383" t="s">
        <v>421</v>
      </c>
    </row>
    <row r="6438" spans="1:5" s="11" customFormat="1" ht="24" customHeight="1">
      <c r="A6438" s="381">
        <v>91517</v>
      </c>
      <c r="B6438" s="382" t="s">
        <v>8216</v>
      </c>
      <c r="C6438" s="383" t="s">
        <v>47</v>
      </c>
      <c r="D6438" s="384">
        <v>10.69</v>
      </c>
      <c r="E6438" s="383" t="s">
        <v>421</v>
      </c>
    </row>
    <row r="6439" spans="1:5" s="11" customFormat="1" ht="24" customHeight="1">
      <c r="A6439" s="381">
        <v>91519</v>
      </c>
      <c r="B6439" s="382" t="s">
        <v>8217</v>
      </c>
      <c r="C6439" s="383" t="s">
        <v>47</v>
      </c>
      <c r="D6439" s="384">
        <v>12.26</v>
      </c>
      <c r="E6439" s="383" t="s">
        <v>421</v>
      </c>
    </row>
    <row r="6440" spans="1:5" s="11" customFormat="1" ht="24" customHeight="1">
      <c r="A6440" s="381">
        <v>91520</v>
      </c>
      <c r="B6440" s="382" t="s">
        <v>8218</v>
      </c>
      <c r="C6440" s="383" t="s">
        <v>47</v>
      </c>
      <c r="D6440" s="384">
        <v>1.87</v>
      </c>
      <c r="E6440" s="383" t="s">
        <v>421</v>
      </c>
    </row>
    <row r="6441" spans="1:5" s="11" customFormat="1" ht="24" customHeight="1">
      <c r="A6441" s="381">
        <v>91522</v>
      </c>
      <c r="B6441" s="382" t="s">
        <v>8219</v>
      </c>
      <c r="C6441" s="383" t="s">
        <v>47</v>
      </c>
      <c r="D6441" s="384">
        <v>2.23</v>
      </c>
      <c r="E6441" s="383" t="s">
        <v>421</v>
      </c>
    </row>
    <row r="6442" spans="1:5" s="11" customFormat="1" ht="24" customHeight="1">
      <c r="A6442" s="381">
        <v>91525</v>
      </c>
      <c r="B6442" s="382" t="s">
        <v>8220</v>
      </c>
      <c r="C6442" s="383" t="s">
        <v>47</v>
      </c>
      <c r="D6442" s="384">
        <v>4.46</v>
      </c>
      <c r="E6442" s="383" t="s">
        <v>421</v>
      </c>
    </row>
    <row r="6443" spans="1:5" s="11" customFormat="1" ht="36" customHeight="1">
      <c r="A6443" s="381">
        <v>87280</v>
      </c>
      <c r="B6443" s="382" t="s">
        <v>8221</v>
      </c>
      <c r="C6443" s="383" t="s">
        <v>235</v>
      </c>
      <c r="D6443" s="384">
        <v>392.89</v>
      </c>
      <c r="E6443" s="383" t="s">
        <v>422</v>
      </c>
    </row>
    <row r="6444" spans="1:5" s="11" customFormat="1" ht="36" customHeight="1">
      <c r="A6444" s="381">
        <v>87281</v>
      </c>
      <c r="B6444" s="382" t="s">
        <v>8222</v>
      </c>
      <c r="C6444" s="383" t="s">
        <v>235</v>
      </c>
      <c r="D6444" s="384">
        <v>390.11</v>
      </c>
      <c r="E6444" s="383" t="s">
        <v>422</v>
      </c>
    </row>
    <row r="6445" spans="1:5" s="11" customFormat="1" ht="36" customHeight="1">
      <c r="A6445" s="381">
        <v>87283</v>
      </c>
      <c r="B6445" s="382" t="s">
        <v>8223</v>
      </c>
      <c r="C6445" s="383" t="s">
        <v>235</v>
      </c>
      <c r="D6445" s="384">
        <v>417.58</v>
      </c>
      <c r="E6445" s="383" t="s">
        <v>422</v>
      </c>
    </row>
    <row r="6446" spans="1:5" s="11" customFormat="1" ht="36" customHeight="1">
      <c r="A6446" s="381">
        <v>87284</v>
      </c>
      <c r="B6446" s="382" t="s">
        <v>8224</v>
      </c>
      <c r="C6446" s="383" t="s">
        <v>235</v>
      </c>
      <c r="D6446" s="384">
        <v>413.91</v>
      </c>
      <c r="E6446" s="383" t="s">
        <v>422</v>
      </c>
    </row>
    <row r="6447" spans="1:5" s="11" customFormat="1" ht="36" customHeight="1">
      <c r="A6447" s="381">
        <v>87286</v>
      </c>
      <c r="B6447" s="382" t="s">
        <v>834</v>
      </c>
      <c r="C6447" s="383" t="s">
        <v>235</v>
      </c>
      <c r="D6447" s="384">
        <v>510.71</v>
      </c>
      <c r="E6447" s="383" t="s">
        <v>422</v>
      </c>
    </row>
    <row r="6448" spans="1:5" s="11" customFormat="1" ht="36" customHeight="1">
      <c r="A6448" s="381">
        <v>87287</v>
      </c>
      <c r="B6448" s="382" t="s">
        <v>8225</v>
      </c>
      <c r="C6448" s="383" t="s">
        <v>235</v>
      </c>
      <c r="D6448" s="384">
        <v>500.53</v>
      </c>
      <c r="E6448" s="383" t="s">
        <v>422</v>
      </c>
    </row>
    <row r="6449" spans="1:5" s="11" customFormat="1" ht="36" customHeight="1">
      <c r="A6449" s="381">
        <v>87289</v>
      </c>
      <c r="B6449" s="382" t="s">
        <v>8226</v>
      </c>
      <c r="C6449" s="383" t="s">
        <v>235</v>
      </c>
      <c r="D6449" s="384">
        <v>480.49</v>
      </c>
      <c r="E6449" s="383" t="s">
        <v>422</v>
      </c>
    </row>
    <row r="6450" spans="1:5" s="11" customFormat="1" ht="36" customHeight="1">
      <c r="A6450" s="381">
        <v>87290</v>
      </c>
      <c r="B6450" s="382" t="s">
        <v>8227</v>
      </c>
      <c r="C6450" s="383" t="s">
        <v>235</v>
      </c>
      <c r="D6450" s="384">
        <v>475.53</v>
      </c>
      <c r="E6450" s="383" t="s">
        <v>422</v>
      </c>
    </row>
    <row r="6451" spans="1:5" s="11" customFormat="1" ht="36" customHeight="1">
      <c r="A6451" s="381">
        <v>87292</v>
      </c>
      <c r="B6451" s="382" t="s">
        <v>1649</v>
      </c>
      <c r="C6451" s="383" t="s">
        <v>235</v>
      </c>
      <c r="D6451" s="384">
        <v>488.81</v>
      </c>
      <c r="E6451" s="383" t="s">
        <v>422</v>
      </c>
    </row>
    <row r="6452" spans="1:5" s="11" customFormat="1" ht="36" customHeight="1">
      <c r="A6452" s="381">
        <v>87294</v>
      </c>
      <c r="B6452" s="382" t="s">
        <v>693</v>
      </c>
      <c r="C6452" s="383" t="s">
        <v>235</v>
      </c>
      <c r="D6452" s="384">
        <v>462.17</v>
      </c>
      <c r="E6452" s="383" t="s">
        <v>422</v>
      </c>
    </row>
    <row r="6453" spans="1:5" s="11" customFormat="1" ht="36" customHeight="1">
      <c r="A6453" s="381">
        <v>87295</v>
      </c>
      <c r="B6453" s="382" t="s">
        <v>8228</v>
      </c>
      <c r="C6453" s="383" t="s">
        <v>235</v>
      </c>
      <c r="D6453" s="384">
        <v>456.83</v>
      </c>
      <c r="E6453" s="383" t="s">
        <v>422</v>
      </c>
    </row>
    <row r="6454" spans="1:5" s="11" customFormat="1" ht="36" customHeight="1">
      <c r="A6454" s="381">
        <v>87296</v>
      </c>
      <c r="B6454" s="382" t="s">
        <v>8229</v>
      </c>
      <c r="C6454" s="383" t="s">
        <v>235</v>
      </c>
      <c r="D6454" s="384">
        <v>438.9</v>
      </c>
      <c r="E6454" s="383" t="s">
        <v>422</v>
      </c>
    </row>
    <row r="6455" spans="1:5" s="11" customFormat="1" ht="24" customHeight="1">
      <c r="A6455" s="381">
        <v>87298</v>
      </c>
      <c r="B6455" s="382" t="s">
        <v>840</v>
      </c>
      <c r="C6455" s="383" t="s">
        <v>235</v>
      </c>
      <c r="D6455" s="384">
        <v>684.04</v>
      </c>
      <c r="E6455" s="383" t="s">
        <v>422</v>
      </c>
    </row>
    <row r="6456" spans="1:5" s="11" customFormat="1" ht="24" customHeight="1">
      <c r="A6456" s="381">
        <v>87299</v>
      </c>
      <c r="B6456" s="382" t="s">
        <v>8230</v>
      </c>
      <c r="C6456" s="383" t="s">
        <v>235</v>
      </c>
      <c r="D6456" s="384">
        <v>407.37</v>
      </c>
      <c r="E6456" s="383" t="s">
        <v>422</v>
      </c>
    </row>
    <row r="6457" spans="1:5" s="11" customFormat="1" ht="24" customHeight="1">
      <c r="A6457" s="381">
        <v>87301</v>
      </c>
      <c r="B6457" s="382" t="s">
        <v>1762</v>
      </c>
      <c r="C6457" s="383" t="s">
        <v>235</v>
      </c>
      <c r="D6457" s="384">
        <v>592.34</v>
      </c>
      <c r="E6457" s="383" t="s">
        <v>422</v>
      </c>
    </row>
    <row r="6458" spans="1:5" s="11" customFormat="1" ht="24" customHeight="1">
      <c r="A6458" s="381">
        <v>87302</v>
      </c>
      <c r="B6458" s="382" t="s">
        <v>8231</v>
      </c>
      <c r="C6458" s="383" t="s">
        <v>235</v>
      </c>
      <c r="D6458" s="384">
        <v>587.36</v>
      </c>
      <c r="E6458" s="383" t="s">
        <v>422</v>
      </c>
    </row>
    <row r="6459" spans="1:5" s="11" customFormat="1" ht="24" customHeight="1">
      <c r="A6459" s="381">
        <v>87304</v>
      </c>
      <c r="B6459" s="382" t="s">
        <v>8232</v>
      </c>
      <c r="C6459" s="383" t="s">
        <v>235</v>
      </c>
      <c r="D6459" s="384">
        <v>523.04</v>
      </c>
      <c r="E6459" s="383" t="s">
        <v>422</v>
      </c>
    </row>
    <row r="6460" spans="1:5" s="11" customFormat="1" ht="24" customHeight="1">
      <c r="A6460" s="381">
        <v>87305</v>
      </c>
      <c r="B6460" s="382" t="s">
        <v>8233</v>
      </c>
      <c r="C6460" s="383" t="s">
        <v>235</v>
      </c>
      <c r="D6460" s="384">
        <v>525.86</v>
      </c>
      <c r="E6460" s="383" t="s">
        <v>422</v>
      </c>
    </row>
    <row r="6461" spans="1:5" s="11" customFormat="1" ht="24" customHeight="1">
      <c r="A6461" s="381">
        <v>87307</v>
      </c>
      <c r="B6461" s="382" t="s">
        <v>8234</v>
      </c>
      <c r="C6461" s="383" t="s">
        <v>235</v>
      </c>
      <c r="D6461" s="384">
        <v>483.17</v>
      </c>
      <c r="E6461" s="383" t="s">
        <v>422</v>
      </c>
    </row>
    <row r="6462" spans="1:5" s="11" customFormat="1" ht="24" customHeight="1">
      <c r="A6462" s="381">
        <v>87308</v>
      </c>
      <c r="B6462" s="382" t="s">
        <v>8235</v>
      </c>
      <c r="C6462" s="383" t="s">
        <v>235</v>
      </c>
      <c r="D6462" s="384">
        <v>477.18</v>
      </c>
      <c r="E6462" s="383" t="s">
        <v>422</v>
      </c>
    </row>
    <row r="6463" spans="1:5" s="11" customFormat="1" ht="24" customHeight="1">
      <c r="A6463" s="381">
        <v>87310</v>
      </c>
      <c r="B6463" s="382" t="s">
        <v>8236</v>
      </c>
      <c r="C6463" s="383" t="s">
        <v>235</v>
      </c>
      <c r="D6463" s="384">
        <v>408.03</v>
      </c>
      <c r="E6463" s="383" t="s">
        <v>422</v>
      </c>
    </row>
    <row r="6464" spans="1:5" s="11" customFormat="1" ht="24" customHeight="1">
      <c r="A6464" s="381">
        <v>87311</v>
      </c>
      <c r="B6464" s="382" t="s">
        <v>8237</v>
      </c>
      <c r="C6464" s="383" t="s">
        <v>235</v>
      </c>
      <c r="D6464" s="384">
        <v>401.67</v>
      </c>
      <c r="E6464" s="383" t="s">
        <v>422</v>
      </c>
    </row>
    <row r="6465" spans="1:5" s="11" customFormat="1" ht="24" customHeight="1">
      <c r="A6465" s="381">
        <v>87313</v>
      </c>
      <c r="B6465" s="382" t="s">
        <v>1805</v>
      </c>
      <c r="C6465" s="383" t="s">
        <v>235</v>
      </c>
      <c r="D6465" s="384">
        <v>526.34</v>
      </c>
      <c r="E6465" s="383" t="s">
        <v>422</v>
      </c>
    </row>
    <row r="6466" spans="1:5" s="11" customFormat="1" ht="24" customHeight="1">
      <c r="A6466" s="381">
        <v>87314</v>
      </c>
      <c r="B6466" s="382" t="s">
        <v>8238</v>
      </c>
      <c r="C6466" s="383" t="s">
        <v>235</v>
      </c>
      <c r="D6466" s="384">
        <v>522.20000000000005</v>
      </c>
      <c r="E6466" s="383" t="s">
        <v>422</v>
      </c>
    </row>
    <row r="6467" spans="1:5" s="11" customFormat="1" ht="24" customHeight="1">
      <c r="A6467" s="381">
        <v>87316</v>
      </c>
      <c r="B6467" s="382" t="s">
        <v>8239</v>
      </c>
      <c r="C6467" s="383" t="s">
        <v>235</v>
      </c>
      <c r="D6467" s="384">
        <v>459.88</v>
      </c>
      <c r="E6467" s="383" t="s">
        <v>422</v>
      </c>
    </row>
    <row r="6468" spans="1:5" s="11" customFormat="1" ht="24" customHeight="1">
      <c r="A6468" s="381">
        <v>87317</v>
      </c>
      <c r="B6468" s="382" t="s">
        <v>8240</v>
      </c>
      <c r="C6468" s="383" t="s">
        <v>235</v>
      </c>
      <c r="D6468" s="384">
        <v>450.92</v>
      </c>
      <c r="E6468" s="383" t="s">
        <v>422</v>
      </c>
    </row>
    <row r="6469" spans="1:5" s="11" customFormat="1" ht="36" customHeight="1">
      <c r="A6469" s="381">
        <v>87319</v>
      </c>
      <c r="B6469" s="382" t="s">
        <v>8241</v>
      </c>
      <c r="C6469" s="383" t="s">
        <v>235</v>
      </c>
      <c r="D6469" s="385">
        <v>3390.91</v>
      </c>
      <c r="E6469" s="383" t="s">
        <v>422</v>
      </c>
    </row>
    <row r="6470" spans="1:5" s="11" customFormat="1" ht="36" customHeight="1">
      <c r="A6470" s="381">
        <v>87320</v>
      </c>
      <c r="B6470" s="382" t="s">
        <v>8242</v>
      </c>
      <c r="C6470" s="383" t="s">
        <v>235</v>
      </c>
      <c r="D6470" s="385">
        <v>3399.27</v>
      </c>
      <c r="E6470" s="383" t="s">
        <v>422</v>
      </c>
    </row>
    <row r="6471" spans="1:5" s="11" customFormat="1" ht="36" customHeight="1">
      <c r="A6471" s="381">
        <v>87322</v>
      </c>
      <c r="B6471" s="382" t="s">
        <v>8243</v>
      </c>
      <c r="C6471" s="383" t="s">
        <v>235</v>
      </c>
      <c r="D6471" s="385">
        <v>3517.95</v>
      </c>
      <c r="E6471" s="383" t="s">
        <v>422</v>
      </c>
    </row>
    <row r="6472" spans="1:5" s="11" customFormat="1" ht="36" customHeight="1">
      <c r="A6472" s="381">
        <v>87323</v>
      </c>
      <c r="B6472" s="382" t="s">
        <v>8244</v>
      </c>
      <c r="C6472" s="383" t="s">
        <v>235</v>
      </c>
      <c r="D6472" s="385">
        <v>3522.43</v>
      </c>
      <c r="E6472" s="383" t="s">
        <v>422</v>
      </c>
    </row>
    <row r="6473" spans="1:5" s="11" customFormat="1" ht="36" customHeight="1">
      <c r="A6473" s="381">
        <v>87325</v>
      </c>
      <c r="B6473" s="382" t="s">
        <v>1807</v>
      </c>
      <c r="C6473" s="383" t="s">
        <v>235</v>
      </c>
      <c r="D6473" s="385">
        <v>3424.62</v>
      </c>
      <c r="E6473" s="383" t="s">
        <v>422</v>
      </c>
    </row>
    <row r="6474" spans="1:5" s="11" customFormat="1" ht="36" customHeight="1">
      <c r="A6474" s="381">
        <v>87326</v>
      </c>
      <c r="B6474" s="382" t="s">
        <v>8245</v>
      </c>
      <c r="C6474" s="383" t="s">
        <v>235</v>
      </c>
      <c r="D6474" s="385">
        <v>3440.63</v>
      </c>
      <c r="E6474" s="383" t="s">
        <v>422</v>
      </c>
    </row>
    <row r="6475" spans="1:5" s="11" customFormat="1" ht="48" customHeight="1">
      <c r="A6475" s="381">
        <v>87327</v>
      </c>
      <c r="B6475" s="382" t="s">
        <v>8246</v>
      </c>
      <c r="C6475" s="383" t="s">
        <v>235</v>
      </c>
      <c r="D6475" s="384">
        <v>409.15</v>
      </c>
      <c r="E6475" s="383" t="s">
        <v>422</v>
      </c>
    </row>
    <row r="6476" spans="1:5" s="11" customFormat="1" ht="48" customHeight="1">
      <c r="A6476" s="381">
        <v>87328</v>
      </c>
      <c r="B6476" s="382" t="s">
        <v>8247</v>
      </c>
      <c r="C6476" s="383" t="s">
        <v>235</v>
      </c>
      <c r="D6476" s="384">
        <v>367.77</v>
      </c>
      <c r="E6476" s="383" t="s">
        <v>422</v>
      </c>
    </row>
    <row r="6477" spans="1:5" s="11" customFormat="1" ht="48" customHeight="1">
      <c r="A6477" s="381">
        <v>87329</v>
      </c>
      <c r="B6477" s="382" t="s">
        <v>8248</v>
      </c>
      <c r="C6477" s="383" t="s">
        <v>235</v>
      </c>
      <c r="D6477" s="384">
        <v>446.17</v>
      </c>
      <c r="E6477" s="383" t="s">
        <v>422</v>
      </c>
    </row>
    <row r="6478" spans="1:5" s="11" customFormat="1" ht="48" customHeight="1">
      <c r="A6478" s="381">
        <v>87330</v>
      </c>
      <c r="B6478" s="382" t="s">
        <v>8249</v>
      </c>
      <c r="C6478" s="383" t="s">
        <v>235</v>
      </c>
      <c r="D6478" s="384">
        <v>399.16</v>
      </c>
      <c r="E6478" s="383" t="s">
        <v>422</v>
      </c>
    </row>
    <row r="6479" spans="1:5" s="11" customFormat="1" ht="36" customHeight="1">
      <c r="A6479" s="381">
        <v>87331</v>
      </c>
      <c r="B6479" s="382" t="s">
        <v>8250</v>
      </c>
      <c r="C6479" s="383" t="s">
        <v>235</v>
      </c>
      <c r="D6479" s="384">
        <v>525.70000000000005</v>
      </c>
      <c r="E6479" s="383" t="s">
        <v>422</v>
      </c>
    </row>
    <row r="6480" spans="1:5" s="11" customFormat="1" ht="36" customHeight="1">
      <c r="A6480" s="381">
        <v>87332</v>
      </c>
      <c r="B6480" s="382" t="s">
        <v>8251</v>
      </c>
      <c r="C6480" s="383" t="s">
        <v>235</v>
      </c>
      <c r="D6480" s="384">
        <v>482.97</v>
      </c>
      <c r="E6480" s="383" t="s">
        <v>422</v>
      </c>
    </row>
    <row r="6481" spans="1:5" s="11" customFormat="1" ht="36" customHeight="1">
      <c r="A6481" s="381">
        <v>87333</v>
      </c>
      <c r="B6481" s="382" t="s">
        <v>8252</v>
      </c>
      <c r="C6481" s="383" t="s">
        <v>235</v>
      </c>
      <c r="D6481" s="384">
        <v>482.65</v>
      </c>
      <c r="E6481" s="383" t="s">
        <v>422</v>
      </c>
    </row>
    <row r="6482" spans="1:5" s="11" customFormat="1" ht="36" customHeight="1">
      <c r="A6482" s="381">
        <v>87334</v>
      </c>
      <c r="B6482" s="382" t="s">
        <v>8253</v>
      </c>
      <c r="C6482" s="383" t="s">
        <v>235</v>
      </c>
      <c r="D6482" s="384">
        <v>456.23</v>
      </c>
      <c r="E6482" s="383" t="s">
        <v>422</v>
      </c>
    </row>
    <row r="6483" spans="1:5" s="11" customFormat="1" ht="36" customHeight="1">
      <c r="A6483" s="381">
        <v>87335</v>
      </c>
      <c r="B6483" s="382" t="s">
        <v>8254</v>
      </c>
      <c r="C6483" s="383" t="s">
        <v>235</v>
      </c>
      <c r="D6483" s="384">
        <v>477.8</v>
      </c>
      <c r="E6483" s="383" t="s">
        <v>422</v>
      </c>
    </row>
    <row r="6484" spans="1:5" s="11" customFormat="1" ht="36" customHeight="1">
      <c r="A6484" s="381">
        <v>87336</v>
      </c>
      <c r="B6484" s="382" t="s">
        <v>8255</v>
      </c>
      <c r="C6484" s="383" t="s">
        <v>235</v>
      </c>
      <c r="D6484" s="384">
        <v>467.86</v>
      </c>
      <c r="E6484" s="383" t="s">
        <v>422</v>
      </c>
    </row>
    <row r="6485" spans="1:5" s="11" customFormat="1" ht="36" customHeight="1">
      <c r="A6485" s="381">
        <v>87337</v>
      </c>
      <c r="B6485" s="382" t="s">
        <v>8256</v>
      </c>
      <c r="C6485" s="383" t="s">
        <v>235</v>
      </c>
      <c r="D6485" s="384">
        <v>462.39</v>
      </c>
      <c r="E6485" s="383" t="s">
        <v>422</v>
      </c>
    </row>
    <row r="6486" spans="1:5" s="11" customFormat="1" ht="36" customHeight="1">
      <c r="A6486" s="381">
        <v>87338</v>
      </c>
      <c r="B6486" s="382" t="s">
        <v>8257</v>
      </c>
      <c r="C6486" s="383" t="s">
        <v>235</v>
      </c>
      <c r="D6486" s="384">
        <v>435.54</v>
      </c>
      <c r="E6486" s="383" t="s">
        <v>422</v>
      </c>
    </row>
    <row r="6487" spans="1:5" s="11" customFormat="1" ht="36" customHeight="1">
      <c r="A6487" s="381">
        <v>87339</v>
      </c>
      <c r="B6487" s="382" t="s">
        <v>8258</v>
      </c>
      <c r="C6487" s="383" t="s">
        <v>235</v>
      </c>
      <c r="D6487" s="384">
        <v>763.88</v>
      </c>
      <c r="E6487" s="383" t="s">
        <v>422</v>
      </c>
    </row>
    <row r="6488" spans="1:5" s="11" customFormat="1" ht="36" customHeight="1">
      <c r="A6488" s="381">
        <v>87340</v>
      </c>
      <c r="B6488" s="382" t="s">
        <v>8259</v>
      </c>
      <c r="C6488" s="383" t="s">
        <v>235</v>
      </c>
      <c r="D6488" s="384">
        <v>677.83</v>
      </c>
      <c r="E6488" s="383" t="s">
        <v>422</v>
      </c>
    </row>
    <row r="6489" spans="1:5" s="11" customFormat="1" ht="36" customHeight="1">
      <c r="A6489" s="381">
        <v>87341</v>
      </c>
      <c r="B6489" s="382" t="s">
        <v>8260</v>
      </c>
      <c r="C6489" s="383" t="s">
        <v>235</v>
      </c>
      <c r="D6489" s="384">
        <v>656.6</v>
      </c>
      <c r="E6489" s="383" t="s">
        <v>422</v>
      </c>
    </row>
    <row r="6490" spans="1:5" s="11" customFormat="1" ht="36" customHeight="1">
      <c r="A6490" s="381">
        <v>87342</v>
      </c>
      <c r="B6490" s="382" t="s">
        <v>8261</v>
      </c>
      <c r="C6490" s="383" t="s">
        <v>235</v>
      </c>
      <c r="D6490" s="384">
        <v>638.84</v>
      </c>
      <c r="E6490" s="383" t="s">
        <v>422</v>
      </c>
    </row>
    <row r="6491" spans="1:5" s="11" customFormat="1" ht="36" customHeight="1">
      <c r="A6491" s="381">
        <v>87343</v>
      </c>
      <c r="B6491" s="382" t="s">
        <v>8262</v>
      </c>
      <c r="C6491" s="383" t="s">
        <v>235</v>
      </c>
      <c r="D6491" s="384">
        <v>590.14</v>
      </c>
      <c r="E6491" s="383" t="s">
        <v>422</v>
      </c>
    </row>
    <row r="6492" spans="1:5" s="11" customFormat="1" ht="36" customHeight="1">
      <c r="A6492" s="381">
        <v>87344</v>
      </c>
      <c r="B6492" s="382" t="s">
        <v>8263</v>
      </c>
      <c r="C6492" s="383" t="s">
        <v>235</v>
      </c>
      <c r="D6492" s="384">
        <v>564</v>
      </c>
      <c r="E6492" s="383" t="s">
        <v>422</v>
      </c>
    </row>
    <row r="6493" spans="1:5" s="11" customFormat="1" ht="36" customHeight="1">
      <c r="A6493" s="381">
        <v>87345</v>
      </c>
      <c r="B6493" s="382" t="s">
        <v>8264</v>
      </c>
      <c r="C6493" s="383" t="s">
        <v>235</v>
      </c>
      <c r="D6493" s="384">
        <v>561.85</v>
      </c>
      <c r="E6493" s="383" t="s">
        <v>422</v>
      </c>
    </row>
    <row r="6494" spans="1:5" s="11" customFormat="1" ht="36" customHeight="1">
      <c r="A6494" s="381">
        <v>87346</v>
      </c>
      <c r="B6494" s="382" t="s">
        <v>8265</v>
      </c>
      <c r="C6494" s="383" t="s">
        <v>235</v>
      </c>
      <c r="D6494" s="384">
        <v>521.95000000000005</v>
      </c>
      <c r="E6494" s="383" t="s">
        <v>422</v>
      </c>
    </row>
    <row r="6495" spans="1:5" s="11" customFormat="1" ht="36" customHeight="1">
      <c r="A6495" s="381">
        <v>87347</v>
      </c>
      <c r="B6495" s="382" t="s">
        <v>8266</v>
      </c>
      <c r="C6495" s="383" t="s">
        <v>235</v>
      </c>
      <c r="D6495" s="384">
        <v>500.46</v>
      </c>
      <c r="E6495" s="383" t="s">
        <v>422</v>
      </c>
    </row>
    <row r="6496" spans="1:5" s="11" customFormat="1" ht="36" customHeight="1">
      <c r="A6496" s="381">
        <v>87348</v>
      </c>
      <c r="B6496" s="382" t="s">
        <v>8267</v>
      </c>
      <c r="C6496" s="383" t="s">
        <v>235</v>
      </c>
      <c r="D6496" s="384">
        <v>504.86</v>
      </c>
      <c r="E6496" s="383" t="s">
        <v>422</v>
      </c>
    </row>
    <row r="6497" spans="1:5" s="11" customFormat="1" ht="36" customHeight="1">
      <c r="A6497" s="381">
        <v>87349</v>
      </c>
      <c r="B6497" s="382" t="s">
        <v>8268</v>
      </c>
      <c r="C6497" s="383" t="s">
        <v>235</v>
      </c>
      <c r="D6497" s="384">
        <v>452.74</v>
      </c>
      <c r="E6497" s="383" t="s">
        <v>422</v>
      </c>
    </row>
    <row r="6498" spans="1:5" s="11" customFormat="1" ht="36" customHeight="1">
      <c r="A6498" s="381">
        <v>87350</v>
      </c>
      <c r="B6498" s="382" t="s">
        <v>8269</v>
      </c>
      <c r="C6498" s="383" t="s">
        <v>235</v>
      </c>
      <c r="D6498" s="384">
        <v>438.93</v>
      </c>
      <c r="E6498" s="383" t="s">
        <v>422</v>
      </c>
    </row>
    <row r="6499" spans="1:5" s="11" customFormat="1" ht="36" customHeight="1">
      <c r="A6499" s="381">
        <v>87351</v>
      </c>
      <c r="B6499" s="382" t="s">
        <v>8270</v>
      </c>
      <c r="C6499" s="383" t="s">
        <v>235</v>
      </c>
      <c r="D6499" s="384">
        <v>388.19</v>
      </c>
      <c r="E6499" s="383" t="s">
        <v>422</v>
      </c>
    </row>
    <row r="6500" spans="1:5" s="11" customFormat="1" ht="36" customHeight="1">
      <c r="A6500" s="381">
        <v>87352</v>
      </c>
      <c r="B6500" s="382" t="s">
        <v>8271</v>
      </c>
      <c r="C6500" s="383" t="s">
        <v>235</v>
      </c>
      <c r="D6500" s="384">
        <v>580.66999999999996</v>
      </c>
      <c r="E6500" s="383" t="s">
        <v>422</v>
      </c>
    </row>
    <row r="6501" spans="1:5" s="11" customFormat="1" ht="36" customHeight="1">
      <c r="A6501" s="381">
        <v>87353</v>
      </c>
      <c r="B6501" s="382" t="s">
        <v>8272</v>
      </c>
      <c r="C6501" s="383" t="s">
        <v>235</v>
      </c>
      <c r="D6501" s="384">
        <v>526.97</v>
      </c>
      <c r="E6501" s="383" t="s">
        <v>422</v>
      </c>
    </row>
    <row r="6502" spans="1:5" s="11" customFormat="1" ht="36" customHeight="1">
      <c r="A6502" s="381">
        <v>87354</v>
      </c>
      <c r="B6502" s="382" t="s">
        <v>8273</v>
      </c>
      <c r="C6502" s="383" t="s">
        <v>235</v>
      </c>
      <c r="D6502" s="384">
        <v>503.93</v>
      </c>
      <c r="E6502" s="383" t="s">
        <v>422</v>
      </c>
    </row>
    <row r="6503" spans="1:5" s="11" customFormat="1" ht="36" customHeight="1">
      <c r="A6503" s="381">
        <v>87355</v>
      </c>
      <c r="B6503" s="382" t="s">
        <v>8274</v>
      </c>
      <c r="C6503" s="383" t="s">
        <v>235</v>
      </c>
      <c r="D6503" s="384">
        <v>484.76</v>
      </c>
      <c r="E6503" s="383" t="s">
        <v>422</v>
      </c>
    </row>
    <row r="6504" spans="1:5" s="11" customFormat="1" ht="36" customHeight="1">
      <c r="A6504" s="381">
        <v>87356</v>
      </c>
      <c r="B6504" s="382" t="s">
        <v>8275</v>
      </c>
      <c r="C6504" s="383" t="s">
        <v>235</v>
      </c>
      <c r="D6504" s="384">
        <v>449.03</v>
      </c>
      <c r="E6504" s="383" t="s">
        <v>422</v>
      </c>
    </row>
    <row r="6505" spans="1:5" s="11" customFormat="1" ht="36" customHeight="1">
      <c r="A6505" s="381">
        <v>87357</v>
      </c>
      <c r="B6505" s="382" t="s">
        <v>8276</v>
      </c>
      <c r="C6505" s="383" t="s">
        <v>235</v>
      </c>
      <c r="D6505" s="384">
        <v>431.77</v>
      </c>
      <c r="E6505" s="383" t="s">
        <v>422</v>
      </c>
    </row>
    <row r="6506" spans="1:5" s="11" customFormat="1" ht="36" customHeight="1">
      <c r="A6506" s="381">
        <v>87358</v>
      </c>
      <c r="B6506" s="382" t="s">
        <v>8277</v>
      </c>
      <c r="C6506" s="383" t="s">
        <v>235</v>
      </c>
      <c r="D6506" s="385">
        <v>3346.57</v>
      </c>
      <c r="E6506" s="383" t="s">
        <v>422</v>
      </c>
    </row>
    <row r="6507" spans="1:5" s="11" customFormat="1" ht="36" customHeight="1">
      <c r="A6507" s="381">
        <v>87359</v>
      </c>
      <c r="B6507" s="382" t="s">
        <v>8278</v>
      </c>
      <c r="C6507" s="383" t="s">
        <v>235</v>
      </c>
      <c r="D6507" s="385">
        <v>3330.02</v>
      </c>
      <c r="E6507" s="383" t="s">
        <v>422</v>
      </c>
    </row>
    <row r="6508" spans="1:5" s="11" customFormat="1" ht="36" customHeight="1">
      <c r="A6508" s="381">
        <v>87360</v>
      </c>
      <c r="B6508" s="382" t="s">
        <v>8279</v>
      </c>
      <c r="C6508" s="383" t="s">
        <v>235</v>
      </c>
      <c r="D6508" s="385">
        <v>3462.53</v>
      </c>
      <c r="E6508" s="383" t="s">
        <v>422</v>
      </c>
    </row>
    <row r="6509" spans="1:5" s="11" customFormat="1" ht="36" customHeight="1">
      <c r="A6509" s="381">
        <v>87361</v>
      </c>
      <c r="B6509" s="382" t="s">
        <v>8280</v>
      </c>
      <c r="C6509" s="383" t="s">
        <v>235</v>
      </c>
      <c r="D6509" s="385">
        <v>3436.99</v>
      </c>
      <c r="E6509" s="383" t="s">
        <v>422</v>
      </c>
    </row>
    <row r="6510" spans="1:5" s="11" customFormat="1" ht="36" customHeight="1">
      <c r="A6510" s="381">
        <v>87362</v>
      </c>
      <c r="B6510" s="382" t="s">
        <v>8281</v>
      </c>
      <c r="C6510" s="383" t="s">
        <v>235</v>
      </c>
      <c r="D6510" s="385">
        <v>3443.01</v>
      </c>
      <c r="E6510" s="383" t="s">
        <v>422</v>
      </c>
    </row>
    <row r="6511" spans="1:5" s="11" customFormat="1" ht="36" customHeight="1">
      <c r="A6511" s="381">
        <v>87363</v>
      </c>
      <c r="B6511" s="382" t="s">
        <v>8282</v>
      </c>
      <c r="C6511" s="383" t="s">
        <v>235</v>
      </c>
      <c r="D6511" s="385">
        <v>3388.62</v>
      </c>
      <c r="E6511" s="383" t="s">
        <v>422</v>
      </c>
    </row>
    <row r="6512" spans="1:5" s="11" customFormat="1" ht="36" customHeight="1">
      <c r="A6512" s="381">
        <v>87364</v>
      </c>
      <c r="B6512" s="382" t="s">
        <v>8283</v>
      </c>
      <c r="C6512" s="383" t="s">
        <v>235</v>
      </c>
      <c r="D6512" s="385">
        <v>3378.23</v>
      </c>
      <c r="E6512" s="383" t="s">
        <v>422</v>
      </c>
    </row>
    <row r="6513" spans="1:5" s="11" customFormat="1" ht="36" customHeight="1">
      <c r="A6513" s="381">
        <v>87365</v>
      </c>
      <c r="B6513" s="382" t="s">
        <v>8284</v>
      </c>
      <c r="C6513" s="383" t="s">
        <v>235</v>
      </c>
      <c r="D6513" s="384">
        <v>469.99</v>
      </c>
      <c r="E6513" s="383" t="s">
        <v>422</v>
      </c>
    </row>
    <row r="6514" spans="1:5" s="11" customFormat="1" ht="36" customHeight="1">
      <c r="A6514" s="381">
        <v>87366</v>
      </c>
      <c r="B6514" s="382" t="s">
        <v>8285</v>
      </c>
      <c r="C6514" s="383" t="s">
        <v>235</v>
      </c>
      <c r="D6514" s="384">
        <v>504.57</v>
      </c>
      <c r="E6514" s="383" t="s">
        <v>422</v>
      </c>
    </row>
    <row r="6515" spans="1:5" s="11" customFormat="1" ht="36" customHeight="1">
      <c r="A6515" s="381">
        <v>87367</v>
      </c>
      <c r="B6515" s="382" t="s">
        <v>1269</v>
      </c>
      <c r="C6515" s="383" t="s">
        <v>235</v>
      </c>
      <c r="D6515" s="384">
        <v>587.64</v>
      </c>
      <c r="E6515" s="383" t="s">
        <v>422</v>
      </c>
    </row>
    <row r="6516" spans="1:5" s="11" customFormat="1" ht="36" customHeight="1">
      <c r="A6516" s="381">
        <v>87368</v>
      </c>
      <c r="B6516" s="382" t="s">
        <v>8286</v>
      </c>
      <c r="C6516" s="383" t="s">
        <v>235</v>
      </c>
      <c r="D6516" s="384">
        <v>559.64</v>
      </c>
      <c r="E6516" s="383" t="s">
        <v>422</v>
      </c>
    </row>
    <row r="6517" spans="1:5" s="11" customFormat="1" ht="36" customHeight="1">
      <c r="A6517" s="381">
        <v>87369</v>
      </c>
      <c r="B6517" s="382" t="s">
        <v>1651</v>
      </c>
      <c r="C6517" s="383" t="s">
        <v>235</v>
      </c>
      <c r="D6517" s="384">
        <v>570.39</v>
      </c>
      <c r="E6517" s="383" t="s">
        <v>422</v>
      </c>
    </row>
    <row r="6518" spans="1:5" s="11" customFormat="1" ht="36" customHeight="1">
      <c r="A6518" s="381">
        <v>87370</v>
      </c>
      <c r="B6518" s="382" t="s">
        <v>8287</v>
      </c>
      <c r="C6518" s="383" t="s">
        <v>235</v>
      </c>
      <c r="D6518" s="384">
        <v>543.73</v>
      </c>
      <c r="E6518" s="383" t="s">
        <v>422</v>
      </c>
    </row>
    <row r="6519" spans="1:5" s="11" customFormat="1" ht="36" customHeight="1">
      <c r="A6519" s="381">
        <v>87371</v>
      </c>
      <c r="B6519" s="382" t="s">
        <v>8288</v>
      </c>
      <c r="C6519" s="383" t="s">
        <v>235</v>
      </c>
      <c r="D6519" s="384">
        <v>522.41</v>
      </c>
      <c r="E6519" s="383" t="s">
        <v>422</v>
      </c>
    </row>
    <row r="6520" spans="1:5" s="11" customFormat="1" ht="24" customHeight="1">
      <c r="A6520" s="381">
        <v>87372</v>
      </c>
      <c r="B6520" s="382" t="s">
        <v>8289</v>
      </c>
      <c r="C6520" s="383" t="s">
        <v>235</v>
      </c>
      <c r="D6520" s="384">
        <v>771.44</v>
      </c>
      <c r="E6520" s="383" t="s">
        <v>422</v>
      </c>
    </row>
    <row r="6521" spans="1:5" s="11" customFormat="1" ht="24" customHeight="1">
      <c r="A6521" s="381">
        <v>87373</v>
      </c>
      <c r="B6521" s="382" t="s">
        <v>1764</v>
      </c>
      <c r="C6521" s="383" t="s">
        <v>235</v>
      </c>
      <c r="D6521" s="384">
        <v>668.78</v>
      </c>
      <c r="E6521" s="383" t="s">
        <v>422</v>
      </c>
    </row>
    <row r="6522" spans="1:5" s="11" customFormat="1" ht="24" customHeight="1">
      <c r="A6522" s="381">
        <v>87374</v>
      </c>
      <c r="B6522" s="382" t="s">
        <v>8290</v>
      </c>
      <c r="C6522" s="383" t="s">
        <v>235</v>
      </c>
      <c r="D6522" s="384">
        <v>606.20000000000005</v>
      </c>
      <c r="E6522" s="383" t="s">
        <v>422</v>
      </c>
    </row>
    <row r="6523" spans="1:5" s="11" customFormat="1" ht="24" customHeight="1">
      <c r="A6523" s="381">
        <v>87375</v>
      </c>
      <c r="B6523" s="382" t="s">
        <v>8291</v>
      </c>
      <c r="C6523" s="383" t="s">
        <v>235</v>
      </c>
      <c r="D6523" s="384">
        <v>563.75</v>
      </c>
      <c r="E6523" s="383" t="s">
        <v>422</v>
      </c>
    </row>
    <row r="6524" spans="1:5" s="11" customFormat="1" ht="24" customHeight="1">
      <c r="A6524" s="381">
        <v>87376</v>
      </c>
      <c r="B6524" s="382" t="s">
        <v>8292</v>
      </c>
      <c r="C6524" s="383" t="s">
        <v>235</v>
      </c>
      <c r="D6524" s="384">
        <v>490.92</v>
      </c>
      <c r="E6524" s="383" t="s">
        <v>422</v>
      </c>
    </row>
    <row r="6525" spans="1:5" s="11" customFormat="1" ht="24" customHeight="1">
      <c r="A6525" s="381">
        <v>87377</v>
      </c>
      <c r="B6525" s="382" t="s">
        <v>1803</v>
      </c>
      <c r="C6525" s="383" t="s">
        <v>235</v>
      </c>
      <c r="D6525" s="384">
        <v>612.53</v>
      </c>
      <c r="E6525" s="383" t="s">
        <v>422</v>
      </c>
    </row>
    <row r="6526" spans="1:5" s="11" customFormat="1" ht="24" customHeight="1">
      <c r="A6526" s="381">
        <v>87378</v>
      </c>
      <c r="B6526" s="382" t="s">
        <v>8293</v>
      </c>
      <c r="C6526" s="383" t="s">
        <v>235</v>
      </c>
      <c r="D6526" s="384">
        <v>536.48</v>
      </c>
      <c r="E6526" s="383" t="s">
        <v>422</v>
      </c>
    </row>
    <row r="6527" spans="1:5" s="11" customFormat="1" ht="24" customHeight="1">
      <c r="A6527" s="381">
        <v>87379</v>
      </c>
      <c r="B6527" s="382" t="s">
        <v>8294</v>
      </c>
      <c r="C6527" s="383" t="s">
        <v>235</v>
      </c>
      <c r="D6527" s="385">
        <v>3454.34</v>
      </c>
      <c r="E6527" s="383" t="s">
        <v>422</v>
      </c>
    </row>
    <row r="6528" spans="1:5" s="11" customFormat="1" ht="24" customHeight="1">
      <c r="A6528" s="381">
        <v>87380</v>
      </c>
      <c r="B6528" s="382" t="s">
        <v>8295</v>
      </c>
      <c r="C6528" s="383" t="s">
        <v>235</v>
      </c>
      <c r="D6528" s="385">
        <v>3566.81</v>
      </c>
      <c r="E6528" s="383" t="s">
        <v>422</v>
      </c>
    </row>
    <row r="6529" spans="1:5" s="11" customFormat="1" ht="24" customHeight="1">
      <c r="A6529" s="381">
        <v>87381</v>
      </c>
      <c r="B6529" s="382" t="s">
        <v>8296</v>
      </c>
      <c r="C6529" s="383" t="s">
        <v>235</v>
      </c>
      <c r="D6529" s="385">
        <v>3496.05</v>
      </c>
      <c r="E6529" s="383" t="s">
        <v>422</v>
      </c>
    </row>
    <row r="6530" spans="1:5" s="11" customFormat="1" ht="24" customHeight="1">
      <c r="A6530" s="381">
        <v>87382</v>
      </c>
      <c r="B6530" s="382" t="s">
        <v>8297</v>
      </c>
      <c r="C6530" s="383" t="s">
        <v>235</v>
      </c>
      <c r="D6530" s="385">
        <v>2282.7399999999998</v>
      </c>
      <c r="E6530" s="383" t="s">
        <v>422</v>
      </c>
    </row>
    <row r="6531" spans="1:5" s="11" customFormat="1" ht="24" customHeight="1">
      <c r="A6531" s="381">
        <v>87383</v>
      </c>
      <c r="B6531" s="382" t="s">
        <v>8298</v>
      </c>
      <c r="C6531" s="383" t="s">
        <v>235</v>
      </c>
      <c r="D6531" s="385">
        <v>2289.9899999999998</v>
      </c>
      <c r="E6531" s="383" t="s">
        <v>422</v>
      </c>
    </row>
    <row r="6532" spans="1:5" s="11" customFormat="1" ht="24" customHeight="1">
      <c r="A6532" s="381">
        <v>87384</v>
      </c>
      <c r="B6532" s="382" t="s">
        <v>8299</v>
      </c>
      <c r="C6532" s="383" t="s">
        <v>235</v>
      </c>
      <c r="D6532" s="385">
        <v>2290.91</v>
      </c>
      <c r="E6532" s="383" t="s">
        <v>422</v>
      </c>
    </row>
    <row r="6533" spans="1:5" s="11" customFormat="1" ht="24" customHeight="1">
      <c r="A6533" s="381">
        <v>87385</v>
      </c>
      <c r="B6533" s="382" t="s">
        <v>8300</v>
      </c>
      <c r="C6533" s="383" t="s">
        <v>235</v>
      </c>
      <c r="D6533" s="385">
        <v>2658.33</v>
      </c>
      <c r="E6533" s="383" t="s">
        <v>422</v>
      </c>
    </row>
    <row r="6534" spans="1:5" s="11" customFormat="1" ht="24" customHeight="1">
      <c r="A6534" s="381">
        <v>87386</v>
      </c>
      <c r="B6534" s="382" t="s">
        <v>8301</v>
      </c>
      <c r="C6534" s="383" t="s">
        <v>235</v>
      </c>
      <c r="D6534" s="385">
        <v>2663.58</v>
      </c>
      <c r="E6534" s="383" t="s">
        <v>422</v>
      </c>
    </row>
    <row r="6535" spans="1:5" s="11" customFormat="1" ht="24" customHeight="1">
      <c r="A6535" s="381">
        <v>87387</v>
      </c>
      <c r="B6535" s="382" t="s">
        <v>8302</v>
      </c>
      <c r="C6535" s="383" t="s">
        <v>235</v>
      </c>
      <c r="D6535" s="385">
        <v>2668.2</v>
      </c>
      <c r="E6535" s="383" t="s">
        <v>422</v>
      </c>
    </row>
    <row r="6536" spans="1:5" s="11" customFormat="1" ht="24" customHeight="1">
      <c r="A6536" s="381">
        <v>87388</v>
      </c>
      <c r="B6536" s="382" t="s">
        <v>8303</v>
      </c>
      <c r="C6536" s="383" t="s">
        <v>235</v>
      </c>
      <c r="D6536" s="385">
        <v>6452.1</v>
      </c>
      <c r="E6536" s="383" t="s">
        <v>422</v>
      </c>
    </row>
    <row r="6537" spans="1:5" s="11" customFormat="1" ht="24" customHeight="1">
      <c r="A6537" s="381">
        <v>87389</v>
      </c>
      <c r="B6537" s="382" t="s">
        <v>8304</v>
      </c>
      <c r="C6537" s="383" t="s">
        <v>235</v>
      </c>
      <c r="D6537" s="385">
        <v>6489.78</v>
      </c>
      <c r="E6537" s="383" t="s">
        <v>422</v>
      </c>
    </row>
    <row r="6538" spans="1:5" s="11" customFormat="1" ht="24" customHeight="1">
      <c r="A6538" s="381">
        <v>87390</v>
      </c>
      <c r="B6538" s="382" t="s">
        <v>8305</v>
      </c>
      <c r="C6538" s="383" t="s">
        <v>235</v>
      </c>
      <c r="D6538" s="385">
        <v>6533.37</v>
      </c>
      <c r="E6538" s="383" t="s">
        <v>422</v>
      </c>
    </row>
    <row r="6539" spans="1:5" s="11" customFormat="1" ht="24" customHeight="1">
      <c r="A6539" s="381">
        <v>87391</v>
      </c>
      <c r="B6539" s="382" t="s">
        <v>8306</v>
      </c>
      <c r="C6539" s="383" t="s">
        <v>235</v>
      </c>
      <c r="D6539" s="385">
        <v>7155.57</v>
      </c>
      <c r="E6539" s="383" t="s">
        <v>422</v>
      </c>
    </row>
    <row r="6540" spans="1:5" s="11" customFormat="1" ht="24" customHeight="1">
      <c r="A6540" s="381">
        <v>87393</v>
      </c>
      <c r="B6540" s="382" t="s">
        <v>1811</v>
      </c>
      <c r="C6540" s="383" t="s">
        <v>235</v>
      </c>
      <c r="D6540" s="385">
        <v>7233.17</v>
      </c>
      <c r="E6540" s="383" t="s">
        <v>422</v>
      </c>
    </row>
    <row r="6541" spans="1:5" s="11" customFormat="1" ht="24" customHeight="1">
      <c r="A6541" s="381">
        <v>87394</v>
      </c>
      <c r="B6541" s="382" t="s">
        <v>8307</v>
      </c>
      <c r="C6541" s="383" t="s">
        <v>235</v>
      </c>
      <c r="D6541" s="385">
        <v>7308.1</v>
      </c>
      <c r="E6541" s="383" t="s">
        <v>422</v>
      </c>
    </row>
    <row r="6542" spans="1:5" s="11" customFormat="1" ht="24" customHeight="1">
      <c r="A6542" s="381">
        <v>87395</v>
      </c>
      <c r="B6542" s="382" t="s">
        <v>8308</v>
      </c>
      <c r="C6542" s="383" t="s">
        <v>235</v>
      </c>
      <c r="D6542" s="385">
        <v>4477.26</v>
      </c>
      <c r="E6542" s="383" t="s">
        <v>422</v>
      </c>
    </row>
    <row r="6543" spans="1:5" s="11" customFormat="1" ht="24" customHeight="1">
      <c r="A6543" s="381">
        <v>87396</v>
      </c>
      <c r="B6543" s="382" t="s">
        <v>8309</v>
      </c>
      <c r="C6543" s="383" t="s">
        <v>235</v>
      </c>
      <c r="D6543" s="385">
        <v>4518.88</v>
      </c>
      <c r="E6543" s="383" t="s">
        <v>422</v>
      </c>
    </row>
    <row r="6544" spans="1:5" s="11" customFormat="1" ht="24" customHeight="1">
      <c r="A6544" s="381">
        <v>87397</v>
      </c>
      <c r="B6544" s="382" t="s">
        <v>8310</v>
      </c>
      <c r="C6544" s="383" t="s">
        <v>235</v>
      </c>
      <c r="D6544" s="385">
        <v>4559.46</v>
      </c>
      <c r="E6544" s="383" t="s">
        <v>422</v>
      </c>
    </row>
    <row r="6545" spans="1:5" s="11" customFormat="1" ht="24" customHeight="1">
      <c r="A6545" s="381">
        <v>87398</v>
      </c>
      <c r="B6545" s="382" t="s">
        <v>8311</v>
      </c>
      <c r="C6545" s="383" t="s">
        <v>235</v>
      </c>
      <c r="D6545" s="385">
        <v>2450.17</v>
      </c>
      <c r="E6545" s="383" t="s">
        <v>422</v>
      </c>
    </row>
    <row r="6546" spans="1:5" s="11" customFormat="1" ht="12" customHeight="1">
      <c r="A6546" s="381">
        <v>87399</v>
      </c>
      <c r="B6546" s="382" t="s">
        <v>8312</v>
      </c>
      <c r="C6546" s="383" t="s">
        <v>235</v>
      </c>
      <c r="D6546" s="385">
        <v>2829.17</v>
      </c>
      <c r="E6546" s="383" t="s">
        <v>422</v>
      </c>
    </row>
    <row r="6547" spans="1:5" s="11" customFormat="1" ht="12" customHeight="1">
      <c r="A6547" s="381">
        <v>87401</v>
      </c>
      <c r="B6547" s="382" t="s">
        <v>1809</v>
      </c>
      <c r="C6547" s="383" t="s">
        <v>235</v>
      </c>
      <c r="D6547" s="385">
        <v>7430.28</v>
      </c>
      <c r="E6547" s="383" t="s">
        <v>422</v>
      </c>
    </row>
    <row r="6548" spans="1:5" s="11" customFormat="1" ht="12" customHeight="1">
      <c r="A6548" s="381">
        <v>87402</v>
      </c>
      <c r="B6548" s="382" t="s">
        <v>8313</v>
      </c>
      <c r="C6548" s="383" t="s">
        <v>235</v>
      </c>
      <c r="D6548" s="385">
        <v>4697.13</v>
      </c>
      <c r="E6548" s="383" t="s">
        <v>422</v>
      </c>
    </row>
    <row r="6549" spans="1:5" s="11" customFormat="1" ht="24" customHeight="1">
      <c r="A6549" s="381">
        <v>87404</v>
      </c>
      <c r="B6549" s="382" t="s">
        <v>8314</v>
      </c>
      <c r="C6549" s="383" t="s">
        <v>235</v>
      </c>
      <c r="D6549" s="385">
        <v>6676.74</v>
      </c>
      <c r="E6549" s="383" t="s">
        <v>422</v>
      </c>
    </row>
    <row r="6550" spans="1:5" s="11" customFormat="1" ht="24" customHeight="1">
      <c r="A6550" s="381">
        <v>87405</v>
      </c>
      <c r="B6550" s="382" t="s">
        <v>8315</v>
      </c>
      <c r="C6550" s="383" t="s">
        <v>235</v>
      </c>
      <c r="D6550" s="385">
        <v>6712.28</v>
      </c>
      <c r="E6550" s="383" t="s">
        <v>422</v>
      </c>
    </row>
    <row r="6551" spans="1:5" s="11" customFormat="1" ht="24" customHeight="1">
      <c r="A6551" s="381">
        <v>87407</v>
      </c>
      <c r="B6551" s="382" t="s">
        <v>1813</v>
      </c>
      <c r="C6551" s="383" t="s">
        <v>235</v>
      </c>
      <c r="D6551" s="385">
        <v>2327.71</v>
      </c>
      <c r="E6551" s="383" t="s">
        <v>422</v>
      </c>
    </row>
    <row r="6552" spans="1:5" s="11" customFormat="1" ht="24" customHeight="1">
      <c r="A6552" s="381">
        <v>87408</v>
      </c>
      <c r="B6552" s="382" t="s">
        <v>8316</v>
      </c>
      <c r="C6552" s="383" t="s">
        <v>235</v>
      </c>
      <c r="D6552" s="385">
        <v>2325.1999999999998</v>
      </c>
      <c r="E6552" s="383" t="s">
        <v>422</v>
      </c>
    </row>
    <row r="6553" spans="1:5" s="11" customFormat="1" ht="24" customHeight="1">
      <c r="A6553" s="381">
        <v>87410</v>
      </c>
      <c r="B6553" s="382" t="s">
        <v>8317</v>
      </c>
      <c r="C6553" s="383" t="s">
        <v>235</v>
      </c>
      <c r="D6553" s="384">
        <v>891.34</v>
      </c>
      <c r="E6553" s="383" t="s">
        <v>422</v>
      </c>
    </row>
    <row r="6554" spans="1:5" s="11" customFormat="1" ht="24" customHeight="1">
      <c r="A6554" s="381">
        <v>88626</v>
      </c>
      <c r="B6554" s="382" t="s">
        <v>8318</v>
      </c>
      <c r="C6554" s="383" t="s">
        <v>235</v>
      </c>
      <c r="D6554" s="384">
        <v>519.34</v>
      </c>
      <c r="E6554" s="383" t="s">
        <v>422</v>
      </c>
    </row>
    <row r="6555" spans="1:5" s="11" customFormat="1" ht="24" customHeight="1">
      <c r="A6555" s="381">
        <v>88627</v>
      </c>
      <c r="B6555" s="382" t="s">
        <v>8319</v>
      </c>
      <c r="C6555" s="383" t="s">
        <v>235</v>
      </c>
      <c r="D6555" s="384">
        <v>584.42999999999995</v>
      </c>
      <c r="E6555" s="383" t="s">
        <v>422</v>
      </c>
    </row>
    <row r="6556" spans="1:5" s="11" customFormat="1" ht="24" customHeight="1">
      <c r="A6556" s="381">
        <v>88628</v>
      </c>
      <c r="B6556" s="382" t="s">
        <v>8320</v>
      </c>
      <c r="C6556" s="383" t="s">
        <v>235</v>
      </c>
      <c r="D6556" s="384">
        <v>571.85</v>
      </c>
      <c r="E6556" s="383" t="s">
        <v>422</v>
      </c>
    </row>
    <row r="6557" spans="1:5" s="11" customFormat="1" ht="24" customHeight="1">
      <c r="A6557" s="381">
        <v>88629</v>
      </c>
      <c r="B6557" s="382" t="s">
        <v>541</v>
      </c>
      <c r="C6557" s="383" t="s">
        <v>235</v>
      </c>
      <c r="D6557" s="384">
        <v>640.54</v>
      </c>
      <c r="E6557" s="383" t="s">
        <v>422</v>
      </c>
    </row>
    <row r="6558" spans="1:5" s="11" customFormat="1" ht="24" customHeight="1">
      <c r="A6558" s="381">
        <v>88630</v>
      </c>
      <c r="B6558" s="382" t="s">
        <v>8321</v>
      </c>
      <c r="C6558" s="383" t="s">
        <v>235</v>
      </c>
      <c r="D6558" s="384">
        <v>463.31</v>
      </c>
      <c r="E6558" s="383" t="s">
        <v>422</v>
      </c>
    </row>
    <row r="6559" spans="1:5" s="11" customFormat="1" ht="24" customHeight="1">
      <c r="A6559" s="381">
        <v>88631</v>
      </c>
      <c r="B6559" s="382" t="s">
        <v>8322</v>
      </c>
      <c r="C6559" s="383" t="s">
        <v>235</v>
      </c>
      <c r="D6559" s="384">
        <v>555.94000000000005</v>
      </c>
      <c r="E6559" s="383" t="s">
        <v>422</v>
      </c>
    </row>
    <row r="6560" spans="1:5" s="11" customFormat="1" ht="36" customHeight="1">
      <c r="A6560" s="381">
        <v>88715</v>
      </c>
      <c r="B6560" s="382" t="s">
        <v>8323</v>
      </c>
      <c r="C6560" s="383" t="s">
        <v>235</v>
      </c>
      <c r="D6560" s="384">
        <v>457.52</v>
      </c>
      <c r="E6560" s="383" t="s">
        <v>422</v>
      </c>
    </row>
    <row r="6561" spans="1:5" s="11" customFormat="1" ht="36" customHeight="1">
      <c r="A6561" s="381">
        <v>95563</v>
      </c>
      <c r="B6561" s="382" t="s">
        <v>8324</v>
      </c>
      <c r="C6561" s="383" t="s">
        <v>235</v>
      </c>
      <c r="D6561" s="384">
        <v>836.4</v>
      </c>
      <c r="E6561" s="383" t="s">
        <v>422</v>
      </c>
    </row>
    <row r="6562" spans="1:5" s="11" customFormat="1" ht="24" customHeight="1">
      <c r="A6562" s="381">
        <v>100464</v>
      </c>
      <c r="B6562" s="382" t="s">
        <v>8325</v>
      </c>
      <c r="C6562" s="383" t="s">
        <v>235</v>
      </c>
      <c r="D6562" s="384">
        <v>535.20000000000005</v>
      </c>
      <c r="E6562" s="383" t="s">
        <v>422</v>
      </c>
    </row>
    <row r="6563" spans="1:5" s="11" customFormat="1" ht="24" customHeight="1">
      <c r="A6563" s="381">
        <v>100465</v>
      </c>
      <c r="B6563" s="382" t="s">
        <v>8326</v>
      </c>
      <c r="C6563" s="383" t="s">
        <v>235</v>
      </c>
      <c r="D6563" s="384">
        <v>509</v>
      </c>
      <c r="E6563" s="383" t="s">
        <v>422</v>
      </c>
    </row>
    <row r="6564" spans="1:5" s="11" customFormat="1" ht="24" customHeight="1">
      <c r="A6564" s="381">
        <v>100466</v>
      </c>
      <c r="B6564" s="382" t="s">
        <v>8327</v>
      </c>
      <c r="C6564" s="383" t="s">
        <v>235</v>
      </c>
      <c r="D6564" s="384">
        <v>495.75</v>
      </c>
      <c r="E6564" s="383" t="s">
        <v>422</v>
      </c>
    </row>
    <row r="6565" spans="1:5" s="11" customFormat="1" ht="24" customHeight="1">
      <c r="A6565" s="381">
        <v>100468</v>
      </c>
      <c r="B6565" s="382" t="s">
        <v>8328</v>
      </c>
      <c r="C6565" s="383" t="s">
        <v>235</v>
      </c>
      <c r="D6565" s="384">
        <v>665.27</v>
      </c>
      <c r="E6565" s="383" t="s">
        <v>422</v>
      </c>
    </row>
    <row r="6566" spans="1:5" s="11" customFormat="1" ht="24" customHeight="1">
      <c r="A6566" s="381">
        <v>100469</v>
      </c>
      <c r="B6566" s="382" t="s">
        <v>8329</v>
      </c>
      <c r="C6566" s="383" t="s">
        <v>235</v>
      </c>
      <c r="D6566" s="384">
        <v>562.22</v>
      </c>
      <c r="E6566" s="383" t="s">
        <v>422</v>
      </c>
    </row>
    <row r="6567" spans="1:5" s="11" customFormat="1" ht="24" customHeight="1">
      <c r="A6567" s="381">
        <v>100470</v>
      </c>
      <c r="B6567" s="382" t="s">
        <v>8330</v>
      </c>
      <c r="C6567" s="383" t="s">
        <v>235</v>
      </c>
      <c r="D6567" s="384">
        <v>487.44</v>
      </c>
      <c r="E6567" s="383" t="s">
        <v>422</v>
      </c>
    </row>
    <row r="6568" spans="1:5" s="11" customFormat="1" ht="24" customHeight="1">
      <c r="A6568" s="381">
        <v>100472</v>
      </c>
      <c r="B6568" s="382" t="s">
        <v>8331</v>
      </c>
      <c r="C6568" s="383" t="s">
        <v>235</v>
      </c>
      <c r="D6568" s="384">
        <v>521.03</v>
      </c>
      <c r="E6568" s="383" t="s">
        <v>422</v>
      </c>
    </row>
    <row r="6569" spans="1:5" s="11" customFormat="1" ht="24" customHeight="1">
      <c r="A6569" s="381">
        <v>100473</v>
      </c>
      <c r="B6569" s="382" t="s">
        <v>8332</v>
      </c>
      <c r="C6569" s="383" t="s">
        <v>235</v>
      </c>
      <c r="D6569" s="384">
        <v>487.13</v>
      </c>
      <c r="E6569" s="383" t="s">
        <v>422</v>
      </c>
    </row>
    <row r="6570" spans="1:5" s="11" customFormat="1" ht="24" customHeight="1">
      <c r="A6570" s="381">
        <v>100474</v>
      </c>
      <c r="B6570" s="382" t="s">
        <v>8333</v>
      </c>
      <c r="C6570" s="383" t="s">
        <v>235</v>
      </c>
      <c r="D6570" s="384">
        <v>472.98</v>
      </c>
      <c r="E6570" s="383" t="s">
        <v>422</v>
      </c>
    </row>
    <row r="6571" spans="1:5" s="11" customFormat="1" ht="24" customHeight="1">
      <c r="A6571" s="381">
        <v>100475</v>
      </c>
      <c r="B6571" s="382" t="s">
        <v>560</v>
      </c>
      <c r="C6571" s="383" t="s">
        <v>235</v>
      </c>
      <c r="D6571" s="384">
        <v>753.51</v>
      </c>
      <c r="E6571" s="383" t="s">
        <v>422</v>
      </c>
    </row>
    <row r="6572" spans="1:5" s="11" customFormat="1" ht="36" customHeight="1">
      <c r="A6572" s="381">
        <v>100477</v>
      </c>
      <c r="B6572" s="382" t="s">
        <v>8334</v>
      </c>
      <c r="C6572" s="383" t="s">
        <v>235</v>
      </c>
      <c r="D6572" s="384">
        <v>790.29</v>
      </c>
      <c r="E6572" s="383" t="s">
        <v>422</v>
      </c>
    </row>
    <row r="6573" spans="1:5" s="11" customFormat="1" ht="36" customHeight="1">
      <c r="A6573" s="381">
        <v>100478</v>
      </c>
      <c r="B6573" s="382" t="s">
        <v>8335</v>
      </c>
      <c r="C6573" s="383" t="s">
        <v>235</v>
      </c>
      <c r="D6573" s="384">
        <v>739.38</v>
      </c>
      <c r="E6573" s="383" t="s">
        <v>422</v>
      </c>
    </row>
    <row r="6574" spans="1:5" s="11" customFormat="1" ht="36" customHeight="1">
      <c r="A6574" s="381">
        <v>100479</v>
      </c>
      <c r="B6574" s="382" t="s">
        <v>8336</v>
      </c>
      <c r="C6574" s="383" t="s">
        <v>235</v>
      </c>
      <c r="D6574" s="384">
        <v>729.18</v>
      </c>
      <c r="E6574" s="383" t="s">
        <v>422</v>
      </c>
    </row>
    <row r="6575" spans="1:5" s="11" customFormat="1" ht="24" customHeight="1">
      <c r="A6575" s="381">
        <v>100480</v>
      </c>
      <c r="B6575" s="382" t="s">
        <v>8337</v>
      </c>
      <c r="C6575" s="383" t="s">
        <v>235</v>
      </c>
      <c r="D6575" s="384">
        <v>820.72</v>
      </c>
      <c r="E6575" s="383" t="s">
        <v>422</v>
      </c>
    </row>
    <row r="6576" spans="1:5" s="11" customFormat="1" ht="24" customHeight="1">
      <c r="A6576" s="381">
        <v>100481</v>
      </c>
      <c r="B6576" s="382" t="s">
        <v>8338</v>
      </c>
      <c r="C6576" s="383" t="s">
        <v>235</v>
      </c>
      <c r="D6576" s="384">
        <v>633.11</v>
      </c>
      <c r="E6576" s="383" t="s">
        <v>422</v>
      </c>
    </row>
    <row r="6577" spans="1:5" s="11" customFormat="1" ht="36" customHeight="1">
      <c r="A6577" s="381">
        <v>100483</v>
      </c>
      <c r="B6577" s="382" t="s">
        <v>8339</v>
      </c>
      <c r="C6577" s="383" t="s">
        <v>235</v>
      </c>
      <c r="D6577" s="384">
        <v>661.38</v>
      </c>
      <c r="E6577" s="383" t="s">
        <v>422</v>
      </c>
    </row>
    <row r="6578" spans="1:5" s="11" customFormat="1" ht="36" customHeight="1">
      <c r="A6578" s="381">
        <v>100484</v>
      </c>
      <c r="B6578" s="382" t="s">
        <v>8340</v>
      </c>
      <c r="C6578" s="383" t="s">
        <v>235</v>
      </c>
      <c r="D6578" s="384">
        <v>628.73</v>
      </c>
      <c r="E6578" s="383" t="s">
        <v>422</v>
      </c>
    </row>
    <row r="6579" spans="1:5" s="11" customFormat="1" ht="36" customHeight="1">
      <c r="A6579" s="381">
        <v>100485</v>
      </c>
      <c r="B6579" s="382" t="s">
        <v>8341</v>
      </c>
      <c r="C6579" s="383" t="s">
        <v>235</v>
      </c>
      <c r="D6579" s="384">
        <v>616.82000000000005</v>
      </c>
      <c r="E6579" s="383" t="s">
        <v>422</v>
      </c>
    </row>
    <row r="6580" spans="1:5" s="11" customFormat="1" ht="24" customHeight="1">
      <c r="A6580" s="381">
        <v>100486</v>
      </c>
      <c r="B6580" s="382" t="s">
        <v>8342</v>
      </c>
      <c r="C6580" s="383" t="s">
        <v>235</v>
      </c>
      <c r="D6580" s="384">
        <v>706.85</v>
      </c>
      <c r="E6580" s="383" t="s">
        <v>422</v>
      </c>
    </row>
    <row r="6581" spans="1:5" s="11" customFormat="1" ht="36" customHeight="1">
      <c r="A6581" s="381">
        <v>100487</v>
      </c>
      <c r="B6581" s="382" t="s">
        <v>8343</v>
      </c>
      <c r="C6581" s="383" t="s">
        <v>235</v>
      </c>
      <c r="D6581" s="384">
        <v>438.7</v>
      </c>
      <c r="E6581" s="383" t="s">
        <v>422</v>
      </c>
    </row>
    <row r="6582" spans="1:5" s="11" customFormat="1" ht="24" customHeight="1">
      <c r="A6582" s="381">
        <v>100488</v>
      </c>
      <c r="B6582" s="382" t="s">
        <v>8344</v>
      </c>
      <c r="C6582" s="383" t="s">
        <v>235</v>
      </c>
      <c r="D6582" s="384">
        <v>514.64</v>
      </c>
      <c r="E6582" s="383" t="s">
        <v>422</v>
      </c>
    </row>
    <row r="6583" spans="1:5" s="11" customFormat="1" ht="24" customHeight="1">
      <c r="A6583" s="381">
        <v>100489</v>
      </c>
      <c r="B6583" s="382" t="s">
        <v>8345</v>
      </c>
      <c r="C6583" s="383" t="s">
        <v>235</v>
      </c>
      <c r="D6583" s="384">
        <v>571.45000000000005</v>
      </c>
      <c r="E6583" s="383" t="s">
        <v>422</v>
      </c>
    </row>
    <row r="6584" spans="1:5" s="11" customFormat="1" ht="24" customHeight="1">
      <c r="A6584" s="381">
        <v>100490</v>
      </c>
      <c r="B6584" s="382" t="s">
        <v>8346</v>
      </c>
      <c r="C6584" s="383" t="s">
        <v>235</v>
      </c>
      <c r="D6584" s="384">
        <v>488.4</v>
      </c>
      <c r="E6584" s="383" t="s">
        <v>422</v>
      </c>
    </row>
    <row r="6585" spans="1:5" s="11" customFormat="1" ht="24" customHeight="1">
      <c r="A6585" s="381">
        <v>100491</v>
      </c>
      <c r="B6585" s="382" t="s">
        <v>8347</v>
      </c>
      <c r="C6585" s="383" t="s">
        <v>235</v>
      </c>
      <c r="D6585" s="384">
        <v>753.96</v>
      </c>
      <c r="E6585" s="383" t="s">
        <v>422</v>
      </c>
    </row>
    <row r="6586" spans="1:5" s="11" customFormat="1" ht="24" customHeight="1">
      <c r="A6586" s="381">
        <v>100492</v>
      </c>
      <c r="B6586" s="382" t="s">
        <v>8348</v>
      </c>
      <c r="C6586" s="383" t="s">
        <v>235</v>
      </c>
      <c r="D6586" s="384">
        <v>634.5</v>
      </c>
      <c r="E6586" s="383" t="s">
        <v>422</v>
      </c>
    </row>
    <row r="6587" spans="1:5" s="11" customFormat="1" ht="12" customHeight="1">
      <c r="A6587" s="381">
        <v>92121</v>
      </c>
      <c r="B6587" s="382" t="s">
        <v>8349</v>
      </c>
      <c r="C6587" s="383" t="s">
        <v>235</v>
      </c>
      <c r="D6587" s="384">
        <v>21.45</v>
      </c>
      <c r="E6587" s="383" t="s">
        <v>422</v>
      </c>
    </row>
    <row r="6588" spans="1:5" s="11" customFormat="1" ht="12" customHeight="1">
      <c r="A6588" s="381">
        <v>92122</v>
      </c>
      <c r="B6588" s="382" t="s">
        <v>8350</v>
      </c>
      <c r="C6588" s="383" t="s">
        <v>235</v>
      </c>
      <c r="D6588" s="384">
        <v>34.69</v>
      </c>
      <c r="E6588" s="383" t="s">
        <v>422</v>
      </c>
    </row>
    <row r="6589" spans="1:5" s="11" customFormat="1" ht="12" customHeight="1">
      <c r="A6589" s="381">
        <v>92123</v>
      </c>
      <c r="B6589" s="382" t="s">
        <v>8351</v>
      </c>
      <c r="C6589" s="383" t="s">
        <v>235</v>
      </c>
      <c r="D6589" s="384">
        <v>46.41</v>
      </c>
      <c r="E6589" s="383" t="s">
        <v>422</v>
      </c>
    </row>
    <row r="6590" spans="1:5" s="11" customFormat="1" ht="24" customHeight="1">
      <c r="A6590" s="381">
        <v>100195</v>
      </c>
      <c r="B6590" s="382" t="s">
        <v>8352</v>
      </c>
      <c r="C6590" s="383" t="s">
        <v>8353</v>
      </c>
      <c r="D6590" s="384">
        <v>0.53</v>
      </c>
      <c r="E6590" s="383" t="s">
        <v>422</v>
      </c>
    </row>
    <row r="6591" spans="1:5" s="11" customFormat="1" ht="24" customHeight="1">
      <c r="A6591" s="381">
        <v>100196</v>
      </c>
      <c r="B6591" s="382" t="s">
        <v>8354</v>
      </c>
      <c r="C6591" s="383" t="s">
        <v>8353</v>
      </c>
      <c r="D6591" s="384">
        <v>0.88</v>
      </c>
      <c r="E6591" s="383" t="s">
        <v>422</v>
      </c>
    </row>
    <row r="6592" spans="1:5" s="11" customFormat="1" ht="24" customHeight="1">
      <c r="A6592" s="381">
        <v>100197</v>
      </c>
      <c r="B6592" s="382" t="s">
        <v>8355</v>
      </c>
      <c r="C6592" s="383" t="s">
        <v>8353</v>
      </c>
      <c r="D6592" s="384">
        <v>1.32</v>
      </c>
      <c r="E6592" s="383" t="s">
        <v>422</v>
      </c>
    </row>
    <row r="6593" spans="1:5" s="11" customFormat="1" ht="24" customHeight="1">
      <c r="A6593" s="381">
        <v>100198</v>
      </c>
      <c r="B6593" s="382" t="s">
        <v>8356</v>
      </c>
      <c r="C6593" s="383" t="s">
        <v>8353</v>
      </c>
      <c r="D6593" s="384">
        <v>0.18</v>
      </c>
      <c r="E6593" s="383" t="s">
        <v>422</v>
      </c>
    </row>
    <row r="6594" spans="1:5" s="11" customFormat="1" ht="24" customHeight="1">
      <c r="A6594" s="381">
        <v>100199</v>
      </c>
      <c r="B6594" s="382" t="s">
        <v>8357</v>
      </c>
      <c r="C6594" s="383" t="s">
        <v>8353</v>
      </c>
      <c r="D6594" s="384">
        <v>0.22</v>
      </c>
      <c r="E6594" s="383" t="s">
        <v>422</v>
      </c>
    </row>
    <row r="6595" spans="1:5" s="11" customFormat="1" ht="24" customHeight="1">
      <c r="A6595" s="381">
        <v>100200</v>
      </c>
      <c r="B6595" s="382" t="s">
        <v>8358</v>
      </c>
      <c r="C6595" s="383" t="s">
        <v>8353</v>
      </c>
      <c r="D6595" s="384">
        <v>0.27</v>
      </c>
      <c r="E6595" s="383" t="s">
        <v>422</v>
      </c>
    </row>
    <row r="6596" spans="1:5" s="11" customFormat="1" ht="24" customHeight="1">
      <c r="A6596" s="381">
        <v>100201</v>
      </c>
      <c r="B6596" s="382" t="s">
        <v>8359</v>
      </c>
      <c r="C6596" s="383" t="s">
        <v>8353</v>
      </c>
      <c r="D6596" s="384">
        <v>0.53</v>
      </c>
      <c r="E6596" s="383" t="s">
        <v>422</v>
      </c>
    </row>
    <row r="6597" spans="1:5" s="11" customFormat="1" ht="24" customHeight="1">
      <c r="A6597" s="381">
        <v>100202</v>
      </c>
      <c r="B6597" s="382" t="s">
        <v>8360</v>
      </c>
      <c r="C6597" s="383" t="s">
        <v>8353</v>
      </c>
      <c r="D6597" s="384">
        <v>0.63</v>
      </c>
      <c r="E6597" s="383" t="s">
        <v>422</v>
      </c>
    </row>
    <row r="6598" spans="1:5" s="11" customFormat="1" ht="24" customHeight="1">
      <c r="A6598" s="381">
        <v>100203</v>
      </c>
      <c r="B6598" s="382" t="s">
        <v>8361</v>
      </c>
      <c r="C6598" s="383" t="s">
        <v>8353</v>
      </c>
      <c r="D6598" s="384">
        <v>0.74</v>
      </c>
      <c r="E6598" s="383" t="s">
        <v>422</v>
      </c>
    </row>
    <row r="6599" spans="1:5" s="11" customFormat="1" ht="24" customHeight="1">
      <c r="A6599" s="381">
        <v>100204</v>
      </c>
      <c r="B6599" s="382" t="s">
        <v>8362</v>
      </c>
      <c r="C6599" s="383" t="s">
        <v>8353</v>
      </c>
      <c r="D6599" s="384">
        <v>0.1</v>
      </c>
      <c r="E6599" s="383" t="s">
        <v>422</v>
      </c>
    </row>
    <row r="6600" spans="1:5" s="11" customFormat="1" ht="24" customHeight="1">
      <c r="A6600" s="381">
        <v>100205</v>
      </c>
      <c r="B6600" s="382" t="s">
        <v>8363</v>
      </c>
      <c r="C6600" s="383" t="s">
        <v>8364</v>
      </c>
      <c r="D6600" s="384">
        <v>988.39</v>
      </c>
      <c r="E6600" s="383" t="s">
        <v>422</v>
      </c>
    </row>
    <row r="6601" spans="1:5" s="11" customFormat="1" ht="24" customHeight="1">
      <c r="A6601" s="381">
        <v>100206</v>
      </c>
      <c r="B6601" s="382" t="s">
        <v>8365</v>
      </c>
      <c r="C6601" s="383" t="s">
        <v>8364</v>
      </c>
      <c r="D6601" s="384">
        <v>714.44</v>
      </c>
      <c r="E6601" s="383" t="s">
        <v>422</v>
      </c>
    </row>
    <row r="6602" spans="1:5" s="11" customFormat="1" ht="24" customHeight="1">
      <c r="A6602" s="381">
        <v>100207</v>
      </c>
      <c r="B6602" s="382" t="s">
        <v>8366</v>
      </c>
      <c r="C6602" s="383" t="s">
        <v>8364</v>
      </c>
      <c r="D6602" s="384">
        <v>374.47</v>
      </c>
      <c r="E6602" s="383" t="s">
        <v>422</v>
      </c>
    </row>
    <row r="6603" spans="1:5" s="11" customFormat="1" ht="24" customHeight="1">
      <c r="A6603" s="381">
        <v>100208</v>
      </c>
      <c r="B6603" s="382" t="s">
        <v>8367</v>
      </c>
      <c r="C6603" s="383" t="s">
        <v>8368</v>
      </c>
      <c r="D6603" s="384">
        <v>13.07</v>
      </c>
      <c r="E6603" s="383" t="s">
        <v>422</v>
      </c>
    </row>
    <row r="6604" spans="1:5" s="11" customFormat="1" ht="24" customHeight="1">
      <c r="A6604" s="381">
        <v>100209</v>
      </c>
      <c r="B6604" s="382" t="s">
        <v>8369</v>
      </c>
      <c r="C6604" s="383" t="s">
        <v>8368</v>
      </c>
      <c r="D6604" s="384">
        <v>6.53</v>
      </c>
      <c r="E6604" s="383" t="s">
        <v>422</v>
      </c>
    </row>
    <row r="6605" spans="1:5" s="11" customFormat="1" ht="24" customHeight="1">
      <c r="A6605" s="381">
        <v>100210</v>
      </c>
      <c r="B6605" s="382" t="s">
        <v>8370</v>
      </c>
      <c r="C6605" s="383" t="s">
        <v>8368</v>
      </c>
      <c r="D6605" s="384">
        <v>12.04</v>
      </c>
      <c r="E6605" s="383" t="s">
        <v>422</v>
      </c>
    </row>
    <row r="6606" spans="1:5" s="11" customFormat="1" ht="24" customHeight="1">
      <c r="A6606" s="381">
        <v>100211</v>
      </c>
      <c r="B6606" s="382" t="s">
        <v>8371</v>
      </c>
      <c r="C6606" s="383" t="s">
        <v>8368</v>
      </c>
      <c r="D6606" s="384">
        <v>4.6399999999999997</v>
      </c>
      <c r="E6606" s="383" t="s">
        <v>422</v>
      </c>
    </row>
    <row r="6607" spans="1:5" s="11" customFormat="1" ht="24" customHeight="1">
      <c r="A6607" s="381">
        <v>100212</v>
      </c>
      <c r="B6607" s="382" t="s">
        <v>8372</v>
      </c>
      <c r="C6607" s="383" t="s">
        <v>8368</v>
      </c>
      <c r="D6607" s="384">
        <v>5.13</v>
      </c>
      <c r="E6607" s="383" t="s">
        <v>422</v>
      </c>
    </row>
    <row r="6608" spans="1:5" s="11" customFormat="1" ht="24" customHeight="1">
      <c r="A6608" s="381">
        <v>100213</v>
      </c>
      <c r="B6608" s="382" t="s">
        <v>8373</v>
      </c>
      <c r="C6608" s="383" t="s">
        <v>8368</v>
      </c>
      <c r="D6608" s="384">
        <v>1.84</v>
      </c>
      <c r="E6608" s="383" t="s">
        <v>422</v>
      </c>
    </row>
    <row r="6609" spans="1:5" s="11" customFormat="1" ht="24" customHeight="1">
      <c r="A6609" s="381">
        <v>100214</v>
      </c>
      <c r="B6609" s="382" t="s">
        <v>8374</v>
      </c>
      <c r="C6609" s="383" t="s">
        <v>8368</v>
      </c>
      <c r="D6609" s="384">
        <v>2.83</v>
      </c>
      <c r="E6609" s="383" t="s">
        <v>422</v>
      </c>
    </row>
    <row r="6610" spans="1:5" s="11" customFormat="1" ht="24" customHeight="1">
      <c r="A6610" s="381">
        <v>100215</v>
      </c>
      <c r="B6610" s="382" t="s">
        <v>8375</v>
      </c>
      <c r="C6610" s="383" t="s">
        <v>8368</v>
      </c>
      <c r="D6610" s="384">
        <v>2.42</v>
      </c>
      <c r="E6610" s="383" t="s">
        <v>422</v>
      </c>
    </row>
    <row r="6611" spans="1:5" s="11" customFormat="1" ht="24" customHeight="1">
      <c r="A6611" s="381">
        <v>100216</v>
      </c>
      <c r="B6611" s="382" t="s">
        <v>8376</v>
      </c>
      <c r="C6611" s="383" t="s">
        <v>8368</v>
      </c>
      <c r="D6611" s="384">
        <v>0.65</v>
      </c>
      <c r="E6611" s="383" t="s">
        <v>422</v>
      </c>
    </row>
    <row r="6612" spans="1:5" s="11" customFormat="1" ht="24" customHeight="1">
      <c r="A6612" s="381">
        <v>100217</v>
      </c>
      <c r="B6612" s="382" t="s">
        <v>8377</v>
      </c>
      <c r="C6612" s="383" t="s">
        <v>8368</v>
      </c>
      <c r="D6612" s="384">
        <v>2.62</v>
      </c>
      <c r="E6612" s="383" t="s">
        <v>422</v>
      </c>
    </row>
    <row r="6613" spans="1:5" s="11" customFormat="1" ht="24" customHeight="1">
      <c r="A6613" s="381">
        <v>100218</v>
      </c>
      <c r="B6613" s="382" t="s">
        <v>8378</v>
      </c>
      <c r="C6613" s="383" t="s">
        <v>8368</v>
      </c>
      <c r="D6613" s="384">
        <v>1.78</v>
      </c>
      <c r="E6613" s="383" t="s">
        <v>422</v>
      </c>
    </row>
    <row r="6614" spans="1:5" s="11" customFormat="1" ht="24" customHeight="1">
      <c r="A6614" s="381">
        <v>100219</v>
      </c>
      <c r="B6614" s="382" t="s">
        <v>8379</v>
      </c>
      <c r="C6614" s="383" t="s">
        <v>8368</v>
      </c>
      <c r="D6614" s="384">
        <v>0.4</v>
      </c>
      <c r="E6614" s="383" t="s">
        <v>422</v>
      </c>
    </row>
    <row r="6615" spans="1:5" s="11" customFormat="1" ht="24" customHeight="1">
      <c r="A6615" s="381">
        <v>100220</v>
      </c>
      <c r="B6615" s="382" t="s">
        <v>8380</v>
      </c>
      <c r="C6615" s="383" t="s">
        <v>8381</v>
      </c>
      <c r="D6615" s="384">
        <v>18.78</v>
      </c>
      <c r="E6615" s="383" t="s">
        <v>422</v>
      </c>
    </row>
    <row r="6616" spans="1:5" s="11" customFormat="1" ht="24" customHeight="1">
      <c r="A6616" s="381">
        <v>100221</v>
      </c>
      <c r="B6616" s="382" t="s">
        <v>8382</v>
      </c>
      <c r="C6616" s="383" t="s">
        <v>8381</v>
      </c>
      <c r="D6616" s="384">
        <v>21.29</v>
      </c>
      <c r="E6616" s="383" t="s">
        <v>422</v>
      </c>
    </row>
    <row r="6617" spans="1:5" s="11" customFormat="1" ht="24" customHeight="1">
      <c r="A6617" s="381">
        <v>100222</v>
      </c>
      <c r="B6617" s="382" t="s">
        <v>8383</v>
      </c>
      <c r="C6617" s="383" t="s">
        <v>8381</v>
      </c>
      <c r="D6617" s="384">
        <v>8.06</v>
      </c>
      <c r="E6617" s="383" t="s">
        <v>422</v>
      </c>
    </row>
    <row r="6618" spans="1:5" s="11" customFormat="1" ht="24" customHeight="1">
      <c r="A6618" s="381">
        <v>100223</v>
      </c>
      <c r="B6618" s="382" t="s">
        <v>8384</v>
      </c>
      <c r="C6618" s="383" t="s">
        <v>8381</v>
      </c>
      <c r="D6618" s="384">
        <v>3.77</v>
      </c>
      <c r="E6618" s="383" t="s">
        <v>422</v>
      </c>
    </row>
    <row r="6619" spans="1:5" s="11" customFormat="1" ht="24" customHeight="1">
      <c r="A6619" s="381">
        <v>100224</v>
      </c>
      <c r="B6619" s="382" t="s">
        <v>8385</v>
      </c>
      <c r="C6619" s="383" t="s">
        <v>8381</v>
      </c>
      <c r="D6619" s="384">
        <v>2.62</v>
      </c>
      <c r="E6619" s="383" t="s">
        <v>422</v>
      </c>
    </row>
    <row r="6620" spans="1:5" s="11" customFormat="1" ht="24" customHeight="1">
      <c r="A6620" s="381">
        <v>100225</v>
      </c>
      <c r="B6620" s="382" t="s">
        <v>8386</v>
      </c>
      <c r="C6620" s="383" t="s">
        <v>8387</v>
      </c>
      <c r="D6620" s="384">
        <v>1.47</v>
      </c>
      <c r="E6620" s="383" t="s">
        <v>422</v>
      </c>
    </row>
    <row r="6621" spans="1:5" s="11" customFormat="1" ht="24" customHeight="1">
      <c r="A6621" s="381">
        <v>100226</v>
      </c>
      <c r="B6621" s="382" t="s">
        <v>8388</v>
      </c>
      <c r="C6621" s="383" t="s">
        <v>8387</v>
      </c>
      <c r="D6621" s="384">
        <v>0.46</v>
      </c>
      <c r="E6621" s="383" t="s">
        <v>422</v>
      </c>
    </row>
    <row r="6622" spans="1:5" s="11" customFormat="1" ht="24" customHeight="1">
      <c r="A6622" s="381">
        <v>100227</v>
      </c>
      <c r="B6622" s="382" t="s">
        <v>8389</v>
      </c>
      <c r="C6622" s="383" t="s">
        <v>8387</v>
      </c>
      <c r="D6622" s="384">
        <v>0.68</v>
      </c>
      <c r="E6622" s="383" t="s">
        <v>422</v>
      </c>
    </row>
    <row r="6623" spans="1:5" s="11" customFormat="1" ht="24" customHeight="1">
      <c r="A6623" s="381">
        <v>100228</v>
      </c>
      <c r="B6623" s="382" t="s">
        <v>8390</v>
      </c>
      <c r="C6623" s="383" t="s">
        <v>8387</v>
      </c>
      <c r="D6623" s="384">
        <v>0.25</v>
      </c>
      <c r="E6623" s="383" t="s">
        <v>422</v>
      </c>
    </row>
    <row r="6624" spans="1:5" s="11" customFormat="1" ht="24" customHeight="1">
      <c r="A6624" s="381">
        <v>100229</v>
      </c>
      <c r="B6624" s="382" t="s">
        <v>8391</v>
      </c>
      <c r="C6624" s="383" t="s">
        <v>476</v>
      </c>
      <c r="D6624" s="384">
        <v>0.01</v>
      </c>
      <c r="E6624" s="383" t="s">
        <v>422</v>
      </c>
    </row>
    <row r="6625" spans="1:5" s="11" customFormat="1" ht="24" customHeight="1">
      <c r="A6625" s="381">
        <v>100230</v>
      </c>
      <c r="B6625" s="382" t="s">
        <v>8392</v>
      </c>
      <c r="C6625" s="383" t="s">
        <v>476</v>
      </c>
      <c r="D6625" s="384">
        <v>0.01</v>
      </c>
      <c r="E6625" s="383" t="s">
        <v>422</v>
      </c>
    </row>
    <row r="6626" spans="1:5" s="11" customFormat="1" ht="24" customHeight="1">
      <c r="A6626" s="381">
        <v>100231</v>
      </c>
      <c r="B6626" s="382" t="s">
        <v>8393</v>
      </c>
      <c r="C6626" s="383" t="s">
        <v>476</v>
      </c>
      <c r="D6626" s="384">
        <v>0.02</v>
      </c>
      <c r="E6626" s="383" t="s">
        <v>422</v>
      </c>
    </row>
    <row r="6627" spans="1:5" s="11" customFormat="1" ht="24" customHeight="1">
      <c r="A6627" s="381">
        <v>100232</v>
      </c>
      <c r="B6627" s="382" t="s">
        <v>8394</v>
      </c>
      <c r="C6627" s="383" t="s">
        <v>297</v>
      </c>
      <c r="D6627" s="384">
        <v>0.24</v>
      </c>
      <c r="E6627" s="383" t="s">
        <v>422</v>
      </c>
    </row>
    <row r="6628" spans="1:5" s="11" customFormat="1" ht="24" customHeight="1">
      <c r="A6628" s="381">
        <v>100233</v>
      </c>
      <c r="B6628" s="382" t="s">
        <v>8395</v>
      </c>
      <c r="C6628" s="383" t="s">
        <v>297</v>
      </c>
      <c r="D6628" s="384">
        <v>0.12</v>
      </c>
      <c r="E6628" s="383" t="s">
        <v>422</v>
      </c>
    </row>
    <row r="6629" spans="1:5" s="11" customFormat="1" ht="24" customHeight="1">
      <c r="A6629" s="381">
        <v>100234</v>
      </c>
      <c r="B6629" s="382" t="s">
        <v>8396</v>
      </c>
      <c r="C6629" s="383" t="s">
        <v>47</v>
      </c>
      <c r="D6629" s="384">
        <v>0.37</v>
      </c>
      <c r="E6629" s="383" t="s">
        <v>422</v>
      </c>
    </row>
    <row r="6630" spans="1:5" s="11" customFormat="1" ht="24" customHeight="1">
      <c r="A6630" s="381">
        <v>100235</v>
      </c>
      <c r="B6630" s="382" t="s">
        <v>8397</v>
      </c>
      <c r="C6630" s="383" t="s">
        <v>645</v>
      </c>
      <c r="D6630" s="384">
        <v>0.02</v>
      </c>
      <c r="E6630" s="383" t="s">
        <v>422</v>
      </c>
    </row>
    <row r="6631" spans="1:5" s="11" customFormat="1" ht="24" customHeight="1">
      <c r="A6631" s="381">
        <v>100236</v>
      </c>
      <c r="B6631" s="382" t="s">
        <v>8398</v>
      </c>
      <c r="C6631" s="383" t="s">
        <v>1828</v>
      </c>
      <c r="D6631" s="384">
        <v>1.87</v>
      </c>
      <c r="E6631" s="383" t="s">
        <v>422</v>
      </c>
    </row>
    <row r="6632" spans="1:5" s="11" customFormat="1" ht="24" customHeight="1">
      <c r="A6632" s="381">
        <v>100237</v>
      </c>
      <c r="B6632" s="382" t="s">
        <v>8399</v>
      </c>
      <c r="C6632" s="383" t="s">
        <v>1828</v>
      </c>
      <c r="D6632" s="384">
        <v>2.2400000000000002</v>
      </c>
      <c r="E6632" s="383" t="s">
        <v>422</v>
      </c>
    </row>
    <row r="6633" spans="1:5" s="11" customFormat="1" ht="24" customHeight="1">
      <c r="A6633" s="381">
        <v>100238</v>
      </c>
      <c r="B6633" s="382" t="s">
        <v>8400</v>
      </c>
      <c r="C6633" s="383" t="s">
        <v>1828</v>
      </c>
      <c r="D6633" s="384">
        <v>3.59</v>
      </c>
      <c r="E6633" s="383" t="s">
        <v>422</v>
      </c>
    </row>
    <row r="6634" spans="1:5" s="11" customFormat="1" ht="24" customHeight="1">
      <c r="A6634" s="381">
        <v>100239</v>
      </c>
      <c r="B6634" s="382" t="s">
        <v>8401</v>
      </c>
      <c r="C6634" s="383" t="s">
        <v>1828</v>
      </c>
      <c r="D6634" s="384">
        <v>4.49</v>
      </c>
      <c r="E6634" s="383" t="s">
        <v>422</v>
      </c>
    </row>
    <row r="6635" spans="1:5" s="11" customFormat="1" ht="24" customHeight="1">
      <c r="A6635" s="381">
        <v>100240</v>
      </c>
      <c r="B6635" s="382" t="s">
        <v>8402</v>
      </c>
      <c r="C6635" s="383" t="s">
        <v>1828</v>
      </c>
      <c r="D6635" s="384">
        <v>2.69</v>
      </c>
      <c r="E6635" s="383" t="s">
        <v>422</v>
      </c>
    </row>
    <row r="6636" spans="1:5" s="11" customFormat="1" ht="24" customHeight="1">
      <c r="A6636" s="381">
        <v>100241</v>
      </c>
      <c r="B6636" s="382" t="s">
        <v>8403</v>
      </c>
      <c r="C6636" s="383" t="s">
        <v>1828</v>
      </c>
      <c r="D6636" s="384">
        <v>4.49</v>
      </c>
      <c r="E6636" s="383" t="s">
        <v>422</v>
      </c>
    </row>
    <row r="6637" spans="1:5" s="11" customFormat="1" ht="24" customHeight="1">
      <c r="A6637" s="381">
        <v>100242</v>
      </c>
      <c r="B6637" s="382" t="s">
        <v>8404</v>
      </c>
      <c r="C6637" s="383" t="s">
        <v>1828</v>
      </c>
      <c r="D6637" s="384">
        <v>13.27</v>
      </c>
      <c r="E6637" s="383" t="s">
        <v>422</v>
      </c>
    </row>
    <row r="6638" spans="1:5" s="11" customFormat="1" ht="24" customHeight="1">
      <c r="A6638" s="381">
        <v>100243</v>
      </c>
      <c r="B6638" s="382" t="s">
        <v>8405</v>
      </c>
      <c r="C6638" s="383" t="s">
        <v>1828</v>
      </c>
      <c r="D6638" s="384">
        <v>2.15</v>
      </c>
      <c r="E6638" s="383" t="s">
        <v>422</v>
      </c>
    </row>
    <row r="6639" spans="1:5" s="11" customFormat="1" ht="24" customHeight="1">
      <c r="A6639" s="381">
        <v>100244</v>
      </c>
      <c r="B6639" s="382" t="s">
        <v>8406</v>
      </c>
      <c r="C6639" s="383" t="s">
        <v>1828</v>
      </c>
      <c r="D6639" s="384">
        <v>2.69</v>
      </c>
      <c r="E6639" s="383" t="s">
        <v>422</v>
      </c>
    </row>
    <row r="6640" spans="1:5" s="11" customFormat="1" ht="24" customHeight="1">
      <c r="A6640" s="381">
        <v>100245</v>
      </c>
      <c r="B6640" s="382" t="s">
        <v>8407</v>
      </c>
      <c r="C6640" s="383" t="s">
        <v>1828</v>
      </c>
      <c r="D6640" s="384">
        <v>5.39</v>
      </c>
      <c r="E6640" s="383" t="s">
        <v>422</v>
      </c>
    </row>
    <row r="6641" spans="1:5" s="11" customFormat="1" ht="36" customHeight="1">
      <c r="A6641" s="381">
        <v>100246</v>
      </c>
      <c r="B6641" s="382" t="s">
        <v>8408</v>
      </c>
      <c r="C6641" s="383" t="s">
        <v>1828</v>
      </c>
      <c r="D6641" s="384">
        <v>1.79</v>
      </c>
      <c r="E6641" s="383" t="s">
        <v>422</v>
      </c>
    </row>
    <row r="6642" spans="1:5" s="11" customFormat="1" ht="36" customHeight="1">
      <c r="A6642" s="381">
        <v>100247</v>
      </c>
      <c r="B6642" s="382" t="s">
        <v>8409</v>
      </c>
      <c r="C6642" s="383" t="s">
        <v>1828</v>
      </c>
      <c r="D6642" s="384">
        <v>2.2400000000000002</v>
      </c>
      <c r="E6642" s="383" t="s">
        <v>422</v>
      </c>
    </row>
    <row r="6643" spans="1:5" s="11" customFormat="1" ht="36" customHeight="1">
      <c r="A6643" s="381">
        <v>100248</v>
      </c>
      <c r="B6643" s="382" t="s">
        <v>8410</v>
      </c>
      <c r="C6643" s="383" t="s">
        <v>1828</v>
      </c>
      <c r="D6643" s="384">
        <v>8.85</v>
      </c>
      <c r="E6643" s="383" t="s">
        <v>422</v>
      </c>
    </row>
    <row r="6644" spans="1:5" s="11" customFormat="1" ht="36" customHeight="1">
      <c r="A6644" s="381">
        <v>100249</v>
      </c>
      <c r="B6644" s="382" t="s">
        <v>8411</v>
      </c>
      <c r="C6644" s="383" t="s">
        <v>1828</v>
      </c>
      <c r="D6644" s="384">
        <v>1.79</v>
      </c>
      <c r="E6644" s="383" t="s">
        <v>422</v>
      </c>
    </row>
    <row r="6645" spans="1:5" s="11" customFormat="1" ht="36" customHeight="1">
      <c r="A6645" s="381">
        <v>100250</v>
      </c>
      <c r="B6645" s="382" t="s">
        <v>8412</v>
      </c>
      <c r="C6645" s="383" t="s">
        <v>1828</v>
      </c>
      <c r="D6645" s="384">
        <v>2.99</v>
      </c>
      <c r="E6645" s="383" t="s">
        <v>422</v>
      </c>
    </row>
    <row r="6646" spans="1:5" s="11" customFormat="1" ht="36" customHeight="1">
      <c r="A6646" s="381">
        <v>100251</v>
      </c>
      <c r="B6646" s="382" t="s">
        <v>1827</v>
      </c>
      <c r="C6646" s="383" t="s">
        <v>1828</v>
      </c>
      <c r="D6646" s="384">
        <v>8.85</v>
      </c>
      <c r="E6646" s="383" t="s">
        <v>422</v>
      </c>
    </row>
    <row r="6647" spans="1:5" s="11" customFormat="1" ht="36" customHeight="1">
      <c r="A6647" s="381">
        <v>100252</v>
      </c>
      <c r="B6647" s="382" t="s">
        <v>8413</v>
      </c>
      <c r="C6647" s="383" t="s">
        <v>1828</v>
      </c>
      <c r="D6647" s="384">
        <v>13.27</v>
      </c>
      <c r="E6647" s="383" t="s">
        <v>422</v>
      </c>
    </row>
    <row r="6648" spans="1:5" s="11" customFormat="1" ht="36" customHeight="1">
      <c r="A6648" s="381">
        <v>100253</v>
      </c>
      <c r="B6648" s="382" t="s">
        <v>8414</v>
      </c>
      <c r="C6648" s="383" t="s">
        <v>1828</v>
      </c>
      <c r="D6648" s="384">
        <v>17.7</v>
      </c>
      <c r="E6648" s="383" t="s">
        <v>422</v>
      </c>
    </row>
    <row r="6649" spans="1:5" s="11" customFormat="1" ht="36" customHeight="1">
      <c r="A6649" s="381">
        <v>100254</v>
      </c>
      <c r="B6649" s="382" t="s">
        <v>8415</v>
      </c>
      <c r="C6649" s="383" t="s">
        <v>1828</v>
      </c>
      <c r="D6649" s="384">
        <v>26.55</v>
      </c>
      <c r="E6649" s="383" t="s">
        <v>422</v>
      </c>
    </row>
    <row r="6650" spans="1:5" s="11" customFormat="1" ht="24" customHeight="1">
      <c r="A6650" s="381">
        <v>100255</v>
      </c>
      <c r="B6650" s="382" t="s">
        <v>8416</v>
      </c>
      <c r="C6650" s="383" t="s">
        <v>1828</v>
      </c>
      <c r="D6650" s="384">
        <v>8.98</v>
      </c>
      <c r="E6650" s="383" t="s">
        <v>422</v>
      </c>
    </row>
    <row r="6651" spans="1:5" s="11" customFormat="1" ht="24" customHeight="1">
      <c r="A6651" s="381">
        <v>100256</v>
      </c>
      <c r="B6651" s="382" t="s">
        <v>8417</v>
      </c>
      <c r="C6651" s="383" t="s">
        <v>1828</v>
      </c>
      <c r="D6651" s="384">
        <v>5.99</v>
      </c>
      <c r="E6651" s="383" t="s">
        <v>422</v>
      </c>
    </row>
    <row r="6652" spans="1:5" s="11" customFormat="1" ht="24" customHeight="1">
      <c r="A6652" s="381">
        <v>100257</v>
      </c>
      <c r="B6652" s="382" t="s">
        <v>8418</v>
      </c>
      <c r="C6652" s="383" t="s">
        <v>1828</v>
      </c>
      <c r="D6652" s="384">
        <v>3.59</v>
      </c>
      <c r="E6652" s="383" t="s">
        <v>422</v>
      </c>
    </row>
    <row r="6653" spans="1:5" s="11" customFormat="1" ht="24" customHeight="1">
      <c r="A6653" s="381">
        <v>100258</v>
      </c>
      <c r="B6653" s="382" t="s">
        <v>8419</v>
      </c>
      <c r="C6653" s="383" t="s">
        <v>1828</v>
      </c>
      <c r="D6653" s="384">
        <v>8.98</v>
      </c>
      <c r="E6653" s="383" t="s">
        <v>422</v>
      </c>
    </row>
    <row r="6654" spans="1:5" s="11" customFormat="1" ht="24" customHeight="1">
      <c r="A6654" s="381">
        <v>100259</v>
      </c>
      <c r="B6654" s="382" t="s">
        <v>8420</v>
      </c>
      <c r="C6654" s="383" t="s">
        <v>1828</v>
      </c>
      <c r="D6654" s="384">
        <v>17.7</v>
      </c>
      <c r="E6654" s="383" t="s">
        <v>422</v>
      </c>
    </row>
    <row r="6655" spans="1:5" s="11" customFormat="1" ht="24" customHeight="1">
      <c r="A6655" s="381">
        <v>100260</v>
      </c>
      <c r="B6655" s="382" t="s">
        <v>8421</v>
      </c>
      <c r="C6655" s="383" t="s">
        <v>8353</v>
      </c>
      <c r="D6655" s="384">
        <v>5.83</v>
      </c>
      <c r="E6655" s="383" t="s">
        <v>422</v>
      </c>
    </row>
    <row r="6656" spans="1:5" s="11" customFormat="1" ht="24" customHeight="1">
      <c r="A6656" s="381">
        <v>100261</v>
      </c>
      <c r="B6656" s="382" t="s">
        <v>8422</v>
      </c>
      <c r="C6656" s="383" t="s">
        <v>8353</v>
      </c>
      <c r="D6656" s="384">
        <v>3.66</v>
      </c>
      <c r="E6656" s="383" t="s">
        <v>422</v>
      </c>
    </row>
    <row r="6657" spans="1:5" s="11" customFormat="1" ht="24" customHeight="1">
      <c r="A6657" s="381">
        <v>100262</v>
      </c>
      <c r="B6657" s="382" t="s">
        <v>8423</v>
      </c>
      <c r="C6657" s="383" t="s">
        <v>8353</v>
      </c>
      <c r="D6657" s="384">
        <v>2.27</v>
      </c>
      <c r="E6657" s="383" t="s">
        <v>422</v>
      </c>
    </row>
    <row r="6658" spans="1:5" s="11" customFormat="1" ht="24" customHeight="1">
      <c r="A6658" s="381">
        <v>100263</v>
      </c>
      <c r="B6658" s="382" t="s">
        <v>8424</v>
      </c>
      <c r="C6658" s="383" t="s">
        <v>8353</v>
      </c>
      <c r="D6658" s="384">
        <v>1.45</v>
      </c>
      <c r="E6658" s="383" t="s">
        <v>422</v>
      </c>
    </row>
    <row r="6659" spans="1:5" s="11" customFormat="1" ht="12" customHeight="1">
      <c r="A6659" s="381">
        <v>100264</v>
      </c>
      <c r="B6659" s="382" t="s">
        <v>8425</v>
      </c>
      <c r="C6659" s="383" t="s">
        <v>8381</v>
      </c>
      <c r="D6659" s="384">
        <v>26.51</v>
      </c>
      <c r="E6659" s="383" t="s">
        <v>422</v>
      </c>
    </row>
    <row r="6660" spans="1:5" s="11" customFormat="1" ht="24" customHeight="1">
      <c r="A6660" s="381">
        <v>100265</v>
      </c>
      <c r="B6660" s="382" t="s">
        <v>8426</v>
      </c>
      <c r="C6660" s="383" t="s">
        <v>47</v>
      </c>
      <c r="D6660" s="384">
        <v>0.55000000000000004</v>
      </c>
      <c r="E6660" s="383" t="s">
        <v>422</v>
      </c>
    </row>
    <row r="6661" spans="1:5" s="11" customFormat="1" ht="12" customHeight="1">
      <c r="A6661" s="381">
        <v>100266</v>
      </c>
      <c r="B6661" s="382" t="s">
        <v>8427</v>
      </c>
      <c r="C6661" s="383" t="s">
        <v>8368</v>
      </c>
      <c r="D6661" s="384">
        <v>56.35</v>
      </c>
      <c r="E6661" s="383" t="s">
        <v>422</v>
      </c>
    </row>
    <row r="6662" spans="1:5" s="11" customFormat="1" ht="24" customHeight="1">
      <c r="A6662" s="381">
        <v>100267</v>
      </c>
      <c r="B6662" s="382" t="s">
        <v>8428</v>
      </c>
      <c r="C6662" s="383" t="s">
        <v>297</v>
      </c>
      <c r="D6662" s="384">
        <v>1.1100000000000001</v>
      </c>
      <c r="E6662" s="383" t="s">
        <v>422</v>
      </c>
    </row>
    <row r="6663" spans="1:5" s="11" customFormat="1" ht="36" customHeight="1">
      <c r="A6663" s="381">
        <v>100268</v>
      </c>
      <c r="B6663" s="382" t="s">
        <v>8429</v>
      </c>
      <c r="C6663" s="383" t="s">
        <v>8368</v>
      </c>
      <c r="D6663" s="384">
        <v>56.35</v>
      </c>
      <c r="E6663" s="383" t="s">
        <v>422</v>
      </c>
    </row>
    <row r="6664" spans="1:5" s="11" customFormat="1" ht="36" customHeight="1">
      <c r="A6664" s="381">
        <v>100269</v>
      </c>
      <c r="B6664" s="382" t="s">
        <v>8430</v>
      </c>
      <c r="C6664" s="383" t="s">
        <v>297</v>
      </c>
      <c r="D6664" s="384">
        <v>1.1100000000000001</v>
      </c>
      <c r="E6664" s="383" t="s">
        <v>422</v>
      </c>
    </row>
    <row r="6665" spans="1:5" s="11" customFormat="1" ht="36" customHeight="1">
      <c r="A6665" s="381">
        <v>100270</v>
      </c>
      <c r="B6665" s="382" t="s">
        <v>8431</v>
      </c>
      <c r="C6665" s="383" t="s">
        <v>8368</v>
      </c>
      <c r="D6665" s="384">
        <v>42.24</v>
      </c>
      <c r="E6665" s="383" t="s">
        <v>422</v>
      </c>
    </row>
    <row r="6666" spans="1:5" s="11" customFormat="1" ht="12" customHeight="1">
      <c r="A6666" s="381">
        <v>100271</v>
      </c>
      <c r="B6666" s="382" t="s">
        <v>8432</v>
      </c>
      <c r="C6666" s="383" t="s">
        <v>8381</v>
      </c>
      <c r="D6666" s="384">
        <v>42.26</v>
      </c>
      <c r="E6666" s="383" t="s">
        <v>422</v>
      </c>
    </row>
    <row r="6667" spans="1:5" s="11" customFormat="1" ht="12" customHeight="1">
      <c r="A6667" s="381">
        <v>100272</v>
      </c>
      <c r="B6667" s="382" t="s">
        <v>8433</v>
      </c>
      <c r="C6667" s="383" t="s">
        <v>47</v>
      </c>
      <c r="D6667" s="384">
        <v>0.83</v>
      </c>
      <c r="E6667" s="383" t="s">
        <v>422</v>
      </c>
    </row>
    <row r="6668" spans="1:5" s="11" customFormat="1" ht="12" customHeight="1">
      <c r="A6668" s="381">
        <v>100273</v>
      </c>
      <c r="B6668" s="382" t="s">
        <v>8434</v>
      </c>
      <c r="C6668" s="383" t="s">
        <v>8353</v>
      </c>
      <c r="D6668" s="384">
        <v>2.2000000000000002</v>
      </c>
      <c r="E6668" s="383" t="s">
        <v>422</v>
      </c>
    </row>
    <row r="6669" spans="1:5" s="11" customFormat="1" ht="24" customHeight="1">
      <c r="A6669" s="381">
        <v>100274</v>
      </c>
      <c r="B6669" s="382" t="s">
        <v>8435</v>
      </c>
      <c r="C6669" s="383" t="s">
        <v>8381</v>
      </c>
      <c r="D6669" s="384">
        <v>18.79</v>
      </c>
      <c r="E6669" s="383" t="s">
        <v>422</v>
      </c>
    </row>
    <row r="6670" spans="1:5" s="11" customFormat="1" ht="24" customHeight="1">
      <c r="A6670" s="381">
        <v>100275</v>
      </c>
      <c r="B6670" s="382" t="s">
        <v>8436</v>
      </c>
      <c r="C6670" s="383" t="s">
        <v>8381</v>
      </c>
      <c r="D6670" s="384">
        <v>12.15</v>
      </c>
      <c r="E6670" s="383" t="s">
        <v>422</v>
      </c>
    </row>
    <row r="6671" spans="1:5" s="11" customFormat="1" ht="24" customHeight="1">
      <c r="A6671" s="381">
        <v>100276</v>
      </c>
      <c r="B6671" s="382" t="s">
        <v>8437</v>
      </c>
      <c r="C6671" s="383" t="s">
        <v>8381</v>
      </c>
      <c r="D6671" s="384">
        <v>22.17</v>
      </c>
      <c r="E6671" s="383" t="s">
        <v>422</v>
      </c>
    </row>
    <row r="6672" spans="1:5" s="11" customFormat="1" ht="36" customHeight="1">
      <c r="A6672" s="381">
        <v>100277</v>
      </c>
      <c r="B6672" s="382" t="s">
        <v>8438</v>
      </c>
      <c r="C6672" s="383" t="s">
        <v>8381</v>
      </c>
      <c r="D6672" s="384">
        <v>1.67</v>
      </c>
      <c r="E6672" s="383" t="s">
        <v>422</v>
      </c>
    </row>
    <row r="6673" spans="1:5" s="11" customFormat="1" ht="24" customHeight="1">
      <c r="A6673" s="381">
        <v>100278</v>
      </c>
      <c r="B6673" s="382" t="s">
        <v>8439</v>
      </c>
      <c r="C6673" s="383" t="s">
        <v>8368</v>
      </c>
      <c r="D6673" s="384">
        <v>26.96</v>
      </c>
      <c r="E6673" s="383" t="s">
        <v>422</v>
      </c>
    </row>
    <row r="6674" spans="1:5" s="11" customFormat="1" ht="24" customHeight="1">
      <c r="A6674" s="381">
        <v>100279</v>
      </c>
      <c r="B6674" s="382" t="s">
        <v>8440</v>
      </c>
      <c r="C6674" s="383" t="s">
        <v>297</v>
      </c>
      <c r="D6674" s="384">
        <v>0.52</v>
      </c>
      <c r="E6674" s="383" t="s">
        <v>422</v>
      </c>
    </row>
    <row r="6675" spans="1:5" s="11" customFormat="1" ht="24" customHeight="1">
      <c r="A6675" s="381">
        <v>100280</v>
      </c>
      <c r="B6675" s="382" t="s">
        <v>8441</v>
      </c>
      <c r="C6675" s="383" t="s">
        <v>8368</v>
      </c>
      <c r="D6675" s="384">
        <v>12.38</v>
      </c>
      <c r="E6675" s="383" t="s">
        <v>422</v>
      </c>
    </row>
    <row r="6676" spans="1:5" s="11" customFormat="1" ht="24" customHeight="1">
      <c r="A6676" s="381">
        <v>100281</v>
      </c>
      <c r="B6676" s="382" t="s">
        <v>8442</v>
      </c>
      <c r="C6676" s="383" t="s">
        <v>8368</v>
      </c>
      <c r="D6676" s="384">
        <v>3.21</v>
      </c>
      <c r="E6676" s="383" t="s">
        <v>422</v>
      </c>
    </row>
    <row r="6677" spans="1:5" s="11" customFormat="1" ht="24" customHeight="1">
      <c r="A6677" s="381">
        <v>100282</v>
      </c>
      <c r="B6677" s="382" t="s">
        <v>8443</v>
      </c>
      <c r="C6677" s="383" t="s">
        <v>8381</v>
      </c>
      <c r="D6677" s="384">
        <v>105.58</v>
      </c>
      <c r="E6677" s="383" t="s">
        <v>422</v>
      </c>
    </row>
    <row r="6678" spans="1:5" s="11" customFormat="1" ht="24" customHeight="1">
      <c r="A6678" s="381">
        <v>100283</v>
      </c>
      <c r="B6678" s="382" t="s">
        <v>8444</v>
      </c>
      <c r="C6678" s="383" t="s">
        <v>8381</v>
      </c>
      <c r="D6678" s="384">
        <v>17.05</v>
      </c>
      <c r="E6678" s="383" t="s">
        <v>422</v>
      </c>
    </row>
    <row r="6679" spans="1:5" s="11" customFormat="1" ht="24" customHeight="1">
      <c r="A6679" s="381">
        <v>100284</v>
      </c>
      <c r="B6679" s="382" t="s">
        <v>8445</v>
      </c>
      <c r="C6679" s="383" t="s">
        <v>8381</v>
      </c>
      <c r="D6679" s="384">
        <v>9.3699999999999992</v>
      </c>
      <c r="E6679" s="383" t="s">
        <v>422</v>
      </c>
    </row>
    <row r="6680" spans="1:5" s="11" customFormat="1" ht="24" customHeight="1">
      <c r="A6680" s="381">
        <v>100285</v>
      </c>
      <c r="B6680" s="382" t="s">
        <v>8446</v>
      </c>
      <c r="C6680" s="383" t="s">
        <v>1828</v>
      </c>
      <c r="D6680" s="384">
        <v>28.36</v>
      </c>
      <c r="E6680" s="383" t="s">
        <v>422</v>
      </c>
    </row>
    <row r="6681" spans="1:5" s="11" customFormat="1" ht="24" customHeight="1">
      <c r="A6681" s="381">
        <v>100286</v>
      </c>
      <c r="B6681" s="382" t="s">
        <v>8447</v>
      </c>
      <c r="C6681" s="383" t="s">
        <v>1828</v>
      </c>
      <c r="D6681" s="384">
        <v>9.24</v>
      </c>
      <c r="E6681" s="383" t="s">
        <v>422</v>
      </c>
    </row>
    <row r="6682" spans="1:5" s="11" customFormat="1" ht="24" customHeight="1">
      <c r="A6682" s="381">
        <v>100287</v>
      </c>
      <c r="B6682" s="382" t="s">
        <v>8448</v>
      </c>
      <c r="C6682" s="383" t="s">
        <v>1828</v>
      </c>
      <c r="D6682" s="384">
        <v>8.85</v>
      </c>
      <c r="E6682" s="383" t="s">
        <v>422</v>
      </c>
    </row>
    <row r="6683" spans="1:5" s="11" customFormat="1" ht="12" customHeight="1">
      <c r="A6683" s="381">
        <v>99802</v>
      </c>
      <c r="B6683" s="382" t="s">
        <v>8449</v>
      </c>
      <c r="C6683" s="383" t="s">
        <v>47</v>
      </c>
      <c r="D6683" s="384">
        <v>0.36</v>
      </c>
      <c r="E6683" s="383" t="s">
        <v>422</v>
      </c>
    </row>
    <row r="6684" spans="1:5" s="11" customFormat="1" ht="12" customHeight="1">
      <c r="A6684" s="381">
        <v>99803</v>
      </c>
      <c r="B6684" s="382" t="s">
        <v>8450</v>
      </c>
      <c r="C6684" s="383" t="s">
        <v>47</v>
      </c>
      <c r="D6684" s="384">
        <v>1.4</v>
      </c>
      <c r="E6684" s="383" t="s">
        <v>422</v>
      </c>
    </row>
    <row r="6685" spans="1:5" s="11" customFormat="1" ht="24" customHeight="1">
      <c r="A6685" s="381">
        <v>99804</v>
      </c>
      <c r="B6685" s="382" t="s">
        <v>8451</v>
      </c>
      <c r="C6685" s="383" t="s">
        <v>47</v>
      </c>
      <c r="D6685" s="384">
        <v>3.65</v>
      </c>
      <c r="E6685" s="383" t="s">
        <v>422</v>
      </c>
    </row>
    <row r="6686" spans="1:5" s="11" customFormat="1" ht="24" customHeight="1">
      <c r="A6686" s="381">
        <v>99805</v>
      </c>
      <c r="B6686" s="382" t="s">
        <v>8452</v>
      </c>
      <c r="C6686" s="383" t="s">
        <v>47</v>
      </c>
      <c r="D6686" s="384">
        <v>7.78</v>
      </c>
      <c r="E6686" s="383" t="s">
        <v>422</v>
      </c>
    </row>
    <row r="6687" spans="1:5" s="11" customFormat="1" ht="12" customHeight="1">
      <c r="A6687" s="381">
        <v>99806</v>
      </c>
      <c r="B6687" s="382" t="s">
        <v>8453</v>
      </c>
      <c r="C6687" s="383" t="s">
        <v>47</v>
      </c>
      <c r="D6687" s="384">
        <v>0.56999999999999995</v>
      </c>
      <c r="E6687" s="383" t="s">
        <v>422</v>
      </c>
    </row>
    <row r="6688" spans="1:5" s="11" customFormat="1" ht="24" customHeight="1">
      <c r="A6688" s="381">
        <v>99807</v>
      </c>
      <c r="B6688" s="382" t="s">
        <v>8454</v>
      </c>
      <c r="C6688" s="383" t="s">
        <v>47</v>
      </c>
      <c r="D6688" s="384">
        <v>1.1200000000000001</v>
      </c>
      <c r="E6688" s="383" t="s">
        <v>422</v>
      </c>
    </row>
    <row r="6689" spans="1:5" s="11" customFormat="1" ht="24" customHeight="1">
      <c r="A6689" s="381">
        <v>99808</v>
      </c>
      <c r="B6689" s="382" t="s">
        <v>8455</v>
      </c>
      <c r="C6689" s="383" t="s">
        <v>47</v>
      </c>
      <c r="D6689" s="384">
        <v>2.86</v>
      </c>
      <c r="E6689" s="383" t="s">
        <v>422</v>
      </c>
    </row>
    <row r="6690" spans="1:5" s="11" customFormat="1" ht="12" customHeight="1">
      <c r="A6690" s="381">
        <v>99809</v>
      </c>
      <c r="B6690" s="382" t="s">
        <v>8456</v>
      </c>
      <c r="C6690" s="383" t="s">
        <v>47</v>
      </c>
      <c r="D6690" s="384">
        <v>3.99</v>
      </c>
      <c r="E6690" s="383" t="s">
        <v>422</v>
      </c>
    </row>
    <row r="6691" spans="1:5" s="11" customFormat="1" ht="24" customHeight="1">
      <c r="A6691" s="381">
        <v>99810</v>
      </c>
      <c r="B6691" s="382" t="s">
        <v>8457</v>
      </c>
      <c r="C6691" s="383" t="s">
        <v>47</v>
      </c>
      <c r="D6691" s="384">
        <v>4.9800000000000004</v>
      </c>
      <c r="E6691" s="383" t="s">
        <v>422</v>
      </c>
    </row>
    <row r="6692" spans="1:5" s="11" customFormat="1" ht="12" customHeight="1">
      <c r="A6692" s="381">
        <v>99811</v>
      </c>
      <c r="B6692" s="382" t="s">
        <v>8458</v>
      </c>
      <c r="C6692" s="383" t="s">
        <v>47</v>
      </c>
      <c r="D6692" s="384">
        <v>2.38</v>
      </c>
      <c r="E6692" s="383" t="s">
        <v>422</v>
      </c>
    </row>
    <row r="6693" spans="1:5" s="11" customFormat="1" ht="12" customHeight="1">
      <c r="A6693" s="381">
        <v>99812</v>
      </c>
      <c r="B6693" s="382" t="s">
        <v>8459</v>
      </c>
      <c r="C6693" s="383" t="s">
        <v>47</v>
      </c>
      <c r="D6693" s="384">
        <v>0.76</v>
      </c>
      <c r="E6693" s="383" t="s">
        <v>422</v>
      </c>
    </row>
    <row r="6694" spans="1:5" s="11" customFormat="1" ht="24" customHeight="1">
      <c r="A6694" s="381">
        <v>99813</v>
      </c>
      <c r="B6694" s="382" t="s">
        <v>8460</v>
      </c>
      <c r="C6694" s="383" t="s">
        <v>47</v>
      </c>
      <c r="D6694" s="384">
        <v>0.67</v>
      </c>
      <c r="E6694" s="383" t="s">
        <v>422</v>
      </c>
    </row>
    <row r="6695" spans="1:5" s="11" customFormat="1" ht="12" customHeight="1">
      <c r="A6695" s="381">
        <v>99814</v>
      </c>
      <c r="B6695" s="382" t="s">
        <v>8461</v>
      </c>
      <c r="C6695" s="383" t="s">
        <v>47</v>
      </c>
      <c r="D6695" s="384">
        <v>1.33</v>
      </c>
      <c r="E6695" s="383" t="s">
        <v>422</v>
      </c>
    </row>
    <row r="6696" spans="1:5" s="11" customFormat="1" ht="24" customHeight="1">
      <c r="A6696" s="381">
        <v>99815</v>
      </c>
      <c r="B6696" s="382" t="s">
        <v>8462</v>
      </c>
      <c r="C6696" s="383" t="s">
        <v>297</v>
      </c>
      <c r="D6696" s="384">
        <v>6.7</v>
      </c>
      <c r="E6696" s="383" t="s">
        <v>422</v>
      </c>
    </row>
    <row r="6697" spans="1:5" s="11" customFormat="1" ht="24" customHeight="1">
      <c r="A6697" s="381">
        <v>99816</v>
      </c>
      <c r="B6697" s="382" t="s">
        <v>8463</v>
      </c>
      <c r="C6697" s="383" t="s">
        <v>297</v>
      </c>
      <c r="D6697" s="384">
        <v>7.06</v>
      </c>
      <c r="E6697" s="383" t="s">
        <v>422</v>
      </c>
    </row>
    <row r="6698" spans="1:5" s="11" customFormat="1" ht="24" customHeight="1">
      <c r="A6698" s="381">
        <v>99817</v>
      </c>
      <c r="B6698" s="382" t="s">
        <v>8464</v>
      </c>
      <c r="C6698" s="383" t="s">
        <v>297</v>
      </c>
      <c r="D6698" s="384">
        <v>4.54</v>
      </c>
      <c r="E6698" s="383" t="s">
        <v>422</v>
      </c>
    </row>
    <row r="6699" spans="1:5" s="11" customFormat="1" ht="24" customHeight="1">
      <c r="A6699" s="381">
        <v>99818</v>
      </c>
      <c r="B6699" s="382" t="s">
        <v>8465</v>
      </c>
      <c r="C6699" s="383" t="s">
        <v>297</v>
      </c>
      <c r="D6699" s="384">
        <v>4.54</v>
      </c>
      <c r="E6699" s="383" t="s">
        <v>422</v>
      </c>
    </row>
    <row r="6700" spans="1:5" s="11" customFormat="1" ht="12" customHeight="1">
      <c r="A6700" s="381">
        <v>99819</v>
      </c>
      <c r="B6700" s="382" t="s">
        <v>8466</v>
      </c>
      <c r="C6700" s="383" t="s">
        <v>47</v>
      </c>
      <c r="D6700" s="384">
        <v>11.43</v>
      </c>
      <c r="E6700" s="383" t="s">
        <v>422</v>
      </c>
    </row>
    <row r="6701" spans="1:5" s="11" customFormat="1" ht="12" customHeight="1">
      <c r="A6701" s="381">
        <v>99820</v>
      </c>
      <c r="B6701" s="382" t="s">
        <v>8467</v>
      </c>
      <c r="C6701" s="383" t="s">
        <v>47</v>
      </c>
      <c r="D6701" s="384">
        <v>1.51</v>
      </c>
      <c r="E6701" s="383" t="s">
        <v>422</v>
      </c>
    </row>
    <row r="6702" spans="1:5" s="11" customFormat="1" ht="12" customHeight="1">
      <c r="A6702" s="381">
        <v>99821</v>
      </c>
      <c r="B6702" s="382" t="s">
        <v>8468</v>
      </c>
      <c r="C6702" s="383" t="s">
        <v>47</v>
      </c>
      <c r="D6702" s="384">
        <v>2.38</v>
      </c>
      <c r="E6702" s="383" t="s">
        <v>422</v>
      </c>
    </row>
    <row r="6703" spans="1:5" s="11" customFormat="1" ht="12" customHeight="1">
      <c r="A6703" s="381">
        <v>99822</v>
      </c>
      <c r="B6703" s="382" t="s">
        <v>8469</v>
      </c>
      <c r="C6703" s="383" t="s">
        <v>47</v>
      </c>
      <c r="D6703" s="384">
        <v>0.68</v>
      </c>
      <c r="E6703" s="383" t="s">
        <v>422</v>
      </c>
    </row>
    <row r="6704" spans="1:5" s="11" customFormat="1" ht="12" customHeight="1">
      <c r="A6704" s="381">
        <v>99823</v>
      </c>
      <c r="B6704" s="382" t="s">
        <v>8470</v>
      </c>
      <c r="C6704" s="383" t="s">
        <v>47</v>
      </c>
      <c r="D6704" s="384">
        <v>1.74</v>
      </c>
      <c r="E6704" s="383" t="s">
        <v>422</v>
      </c>
    </row>
    <row r="6705" spans="1:5" s="11" customFormat="1" ht="12" customHeight="1">
      <c r="A6705" s="381">
        <v>99824</v>
      </c>
      <c r="B6705" s="382" t="s">
        <v>8471</v>
      </c>
      <c r="C6705" s="383" t="s">
        <v>47</v>
      </c>
      <c r="D6705" s="384">
        <v>1.86</v>
      </c>
      <c r="E6705" s="383" t="s">
        <v>422</v>
      </c>
    </row>
    <row r="6706" spans="1:5" s="11" customFormat="1" ht="12" customHeight="1">
      <c r="A6706" s="381">
        <v>99825</v>
      </c>
      <c r="B6706" s="382" t="s">
        <v>8472</v>
      </c>
      <c r="C6706" s="383" t="s">
        <v>47</v>
      </c>
      <c r="D6706" s="384">
        <v>2.72</v>
      </c>
      <c r="E6706" s="383" t="s">
        <v>422</v>
      </c>
    </row>
    <row r="6707" spans="1:5" s="11" customFormat="1" ht="12" customHeight="1">
      <c r="A6707" s="381">
        <v>99826</v>
      </c>
      <c r="B6707" s="382" t="s">
        <v>8473</v>
      </c>
      <c r="C6707" s="383" t="s">
        <v>47</v>
      </c>
      <c r="D6707" s="384">
        <v>1.04</v>
      </c>
      <c r="E6707" s="383" t="s">
        <v>422</v>
      </c>
    </row>
    <row r="6708" spans="1:5" s="11" customFormat="1" ht="36" customHeight="1">
      <c r="A6708" s="381">
        <v>97010</v>
      </c>
      <c r="B6708" s="382" t="s">
        <v>8474</v>
      </c>
      <c r="C6708" s="383" t="s">
        <v>53</v>
      </c>
      <c r="D6708" s="384">
        <v>66.09</v>
      </c>
      <c r="E6708" s="383" t="s">
        <v>422</v>
      </c>
    </row>
    <row r="6709" spans="1:5" s="11" customFormat="1" ht="36" customHeight="1">
      <c r="A6709" s="381">
        <v>97011</v>
      </c>
      <c r="B6709" s="382" t="s">
        <v>8475</v>
      </c>
      <c r="C6709" s="383" t="s">
        <v>53</v>
      </c>
      <c r="D6709" s="384">
        <v>49.05</v>
      </c>
      <c r="E6709" s="383" t="s">
        <v>422</v>
      </c>
    </row>
    <row r="6710" spans="1:5" s="11" customFormat="1" ht="36" customHeight="1">
      <c r="A6710" s="381">
        <v>97012</v>
      </c>
      <c r="B6710" s="382" t="s">
        <v>8476</v>
      </c>
      <c r="C6710" s="383" t="s">
        <v>53</v>
      </c>
      <c r="D6710" s="384">
        <v>40.53</v>
      </c>
      <c r="E6710" s="383" t="s">
        <v>422</v>
      </c>
    </row>
    <row r="6711" spans="1:5" s="11" customFormat="1" ht="36" customHeight="1">
      <c r="A6711" s="381">
        <v>97013</v>
      </c>
      <c r="B6711" s="382" t="s">
        <v>8477</v>
      </c>
      <c r="C6711" s="383" t="s">
        <v>53</v>
      </c>
      <c r="D6711" s="384">
        <v>110.58</v>
      </c>
      <c r="E6711" s="383" t="s">
        <v>422</v>
      </c>
    </row>
    <row r="6712" spans="1:5" s="11" customFormat="1" ht="36" customHeight="1">
      <c r="A6712" s="381">
        <v>97014</v>
      </c>
      <c r="B6712" s="382" t="s">
        <v>8478</v>
      </c>
      <c r="C6712" s="383" t="s">
        <v>53</v>
      </c>
      <c r="D6712" s="384">
        <v>78.849999999999994</v>
      </c>
      <c r="E6712" s="383" t="s">
        <v>422</v>
      </c>
    </row>
    <row r="6713" spans="1:5" s="11" customFormat="1" ht="36" customHeight="1">
      <c r="A6713" s="381">
        <v>97015</v>
      </c>
      <c r="B6713" s="382" t="s">
        <v>8479</v>
      </c>
      <c r="C6713" s="383" t="s">
        <v>53</v>
      </c>
      <c r="D6713" s="384">
        <v>62.85</v>
      </c>
      <c r="E6713" s="383" t="s">
        <v>422</v>
      </c>
    </row>
    <row r="6714" spans="1:5" s="11" customFormat="1" ht="36" customHeight="1">
      <c r="A6714" s="381">
        <v>97016</v>
      </c>
      <c r="B6714" s="382" t="s">
        <v>8480</v>
      </c>
      <c r="C6714" s="383" t="s">
        <v>53</v>
      </c>
      <c r="D6714" s="384">
        <v>60.45</v>
      </c>
      <c r="E6714" s="383" t="s">
        <v>422</v>
      </c>
    </row>
    <row r="6715" spans="1:5" s="11" customFormat="1" ht="36" customHeight="1">
      <c r="A6715" s="381">
        <v>97017</v>
      </c>
      <c r="B6715" s="382" t="s">
        <v>8481</v>
      </c>
      <c r="C6715" s="383" t="s">
        <v>53</v>
      </c>
      <c r="D6715" s="384">
        <v>44.21</v>
      </c>
      <c r="E6715" s="383" t="s">
        <v>422</v>
      </c>
    </row>
    <row r="6716" spans="1:5" s="11" customFormat="1" ht="36" customHeight="1">
      <c r="A6716" s="381">
        <v>97018</v>
      </c>
      <c r="B6716" s="382" t="s">
        <v>8482</v>
      </c>
      <c r="C6716" s="383" t="s">
        <v>53</v>
      </c>
      <c r="D6716" s="384">
        <v>35.78</v>
      </c>
      <c r="E6716" s="383" t="s">
        <v>422</v>
      </c>
    </row>
    <row r="6717" spans="1:5" s="11" customFormat="1" ht="48" customHeight="1">
      <c r="A6717" s="381">
        <v>97031</v>
      </c>
      <c r="B6717" s="382" t="s">
        <v>8483</v>
      </c>
      <c r="C6717" s="383" t="s">
        <v>53</v>
      </c>
      <c r="D6717" s="384">
        <v>100.07</v>
      </c>
      <c r="E6717" s="383" t="s">
        <v>422</v>
      </c>
    </row>
    <row r="6718" spans="1:5" s="11" customFormat="1" ht="48" customHeight="1">
      <c r="A6718" s="381">
        <v>97032</v>
      </c>
      <c r="B6718" s="382" t="s">
        <v>8484</v>
      </c>
      <c r="C6718" s="383" t="s">
        <v>53</v>
      </c>
      <c r="D6718" s="384">
        <v>58.28</v>
      </c>
      <c r="E6718" s="383" t="s">
        <v>422</v>
      </c>
    </row>
    <row r="6719" spans="1:5" s="11" customFormat="1" ht="48" customHeight="1">
      <c r="A6719" s="381">
        <v>97033</v>
      </c>
      <c r="B6719" s="382" t="s">
        <v>8485</v>
      </c>
      <c r="C6719" s="383" t="s">
        <v>53</v>
      </c>
      <c r="D6719" s="384">
        <v>87.83</v>
      </c>
      <c r="E6719" s="383" t="s">
        <v>422</v>
      </c>
    </row>
    <row r="6720" spans="1:5" s="11" customFormat="1" ht="48" customHeight="1">
      <c r="A6720" s="381">
        <v>97034</v>
      </c>
      <c r="B6720" s="382" t="s">
        <v>8486</v>
      </c>
      <c r="C6720" s="383" t="s">
        <v>53</v>
      </c>
      <c r="D6720" s="384">
        <v>51</v>
      </c>
      <c r="E6720" s="383" t="s">
        <v>422</v>
      </c>
    </row>
    <row r="6721" spans="1:5" s="11" customFormat="1" ht="24" customHeight="1">
      <c r="A6721" s="381">
        <v>97039</v>
      </c>
      <c r="B6721" s="382" t="s">
        <v>8487</v>
      </c>
      <c r="C6721" s="383" t="s">
        <v>47</v>
      </c>
      <c r="D6721" s="384">
        <v>52.75</v>
      </c>
      <c r="E6721" s="383" t="s">
        <v>422</v>
      </c>
    </row>
    <row r="6722" spans="1:5" s="11" customFormat="1" ht="24" customHeight="1">
      <c r="A6722" s="381">
        <v>97040</v>
      </c>
      <c r="B6722" s="382" t="s">
        <v>8488</v>
      </c>
      <c r="C6722" s="383" t="s">
        <v>47</v>
      </c>
      <c r="D6722" s="384">
        <v>15.72</v>
      </c>
      <c r="E6722" s="383" t="s">
        <v>422</v>
      </c>
    </row>
    <row r="6723" spans="1:5" s="11" customFormat="1" ht="24" customHeight="1">
      <c r="A6723" s="381">
        <v>97041</v>
      </c>
      <c r="B6723" s="382" t="s">
        <v>8489</v>
      </c>
      <c r="C6723" s="383" t="s">
        <v>47</v>
      </c>
      <c r="D6723" s="384">
        <v>282.33</v>
      </c>
      <c r="E6723" s="383" t="s">
        <v>422</v>
      </c>
    </row>
    <row r="6724" spans="1:5" s="11" customFormat="1" ht="12" customHeight="1">
      <c r="A6724" s="381">
        <v>97046</v>
      </c>
      <c r="B6724" s="382" t="s">
        <v>8490</v>
      </c>
      <c r="C6724" s="383" t="s">
        <v>47</v>
      </c>
      <c r="D6724" s="384">
        <v>0.34</v>
      </c>
      <c r="E6724" s="383" t="s">
        <v>422</v>
      </c>
    </row>
    <row r="6725" spans="1:5" s="11" customFormat="1" ht="24" customHeight="1">
      <c r="A6725" s="381">
        <v>97047</v>
      </c>
      <c r="B6725" s="382" t="s">
        <v>8491</v>
      </c>
      <c r="C6725" s="383" t="s">
        <v>47</v>
      </c>
      <c r="D6725" s="384">
        <v>0.13</v>
      </c>
      <c r="E6725" s="383" t="s">
        <v>422</v>
      </c>
    </row>
    <row r="6726" spans="1:5" s="11" customFormat="1" ht="24" customHeight="1">
      <c r="A6726" s="381">
        <v>97048</v>
      </c>
      <c r="B6726" s="382" t="s">
        <v>8492</v>
      </c>
      <c r="C6726" s="383" t="s">
        <v>47</v>
      </c>
      <c r="D6726" s="384">
        <v>0.09</v>
      </c>
      <c r="E6726" s="383" t="s">
        <v>422</v>
      </c>
    </row>
    <row r="6727" spans="1:5" s="11" customFormat="1" ht="12" customHeight="1">
      <c r="A6727" s="381">
        <v>97054</v>
      </c>
      <c r="B6727" s="382" t="s">
        <v>8493</v>
      </c>
      <c r="C6727" s="383" t="s">
        <v>297</v>
      </c>
      <c r="D6727" s="384">
        <v>20.07</v>
      </c>
      <c r="E6727" s="383" t="s">
        <v>422</v>
      </c>
    </row>
    <row r="6728" spans="1:5" s="11" customFormat="1" ht="12" customHeight="1">
      <c r="A6728" s="381">
        <v>97062</v>
      </c>
      <c r="B6728" s="382" t="s">
        <v>8494</v>
      </c>
      <c r="C6728" s="383" t="s">
        <v>47</v>
      </c>
      <c r="D6728" s="384">
        <v>5.54</v>
      </c>
      <c r="E6728" s="383" t="s">
        <v>422</v>
      </c>
    </row>
    <row r="6729" spans="1:5" s="11" customFormat="1" ht="36" customHeight="1">
      <c r="A6729" s="381">
        <v>97063</v>
      </c>
      <c r="B6729" s="382" t="s">
        <v>8495</v>
      </c>
      <c r="C6729" s="383" t="s">
        <v>47</v>
      </c>
      <c r="D6729" s="384">
        <v>6.96</v>
      </c>
      <c r="E6729" s="383" t="s">
        <v>422</v>
      </c>
    </row>
    <row r="6730" spans="1:5" s="11" customFormat="1" ht="24" customHeight="1">
      <c r="A6730" s="381">
        <v>97064</v>
      </c>
      <c r="B6730" s="382" t="s">
        <v>8496</v>
      </c>
      <c r="C6730" s="383" t="s">
        <v>53</v>
      </c>
      <c r="D6730" s="384">
        <v>12.84</v>
      </c>
      <c r="E6730" s="383" t="s">
        <v>422</v>
      </c>
    </row>
    <row r="6731" spans="1:5" s="11" customFormat="1" ht="24" customHeight="1">
      <c r="A6731" s="381">
        <v>97065</v>
      </c>
      <c r="B6731" s="382" t="s">
        <v>8497</v>
      </c>
      <c r="C6731" s="383" t="s">
        <v>235</v>
      </c>
      <c r="D6731" s="384">
        <v>4.47</v>
      </c>
      <c r="E6731" s="383" t="s">
        <v>422</v>
      </c>
    </row>
    <row r="6732" spans="1:5" s="11" customFormat="1" ht="24" customHeight="1">
      <c r="A6732" s="381">
        <v>97066</v>
      </c>
      <c r="B6732" s="382" t="s">
        <v>8498</v>
      </c>
      <c r="C6732" s="383" t="s">
        <v>47</v>
      </c>
      <c r="D6732" s="384">
        <v>117.91</v>
      </c>
      <c r="E6732" s="383" t="s">
        <v>422</v>
      </c>
    </row>
    <row r="6733" spans="1:5" s="11" customFormat="1" ht="24" customHeight="1">
      <c r="A6733" s="381">
        <v>97067</v>
      </c>
      <c r="B6733" s="382" t="s">
        <v>8499</v>
      </c>
      <c r="C6733" s="383" t="s">
        <v>53</v>
      </c>
      <c r="D6733" s="384">
        <v>682.1</v>
      </c>
      <c r="E6733" s="383" t="s">
        <v>422</v>
      </c>
    </row>
    <row r="6734" spans="1:5" s="11" customFormat="1" ht="24" customHeight="1">
      <c r="A6734" s="381">
        <v>97621</v>
      </c>
      <c r="B6734" s="382" t="s">
        <v>8500</v>
      </c>
      <c r="C6734" s="383" t="s">
        <v>235</v>
      </c>
      <c r="D6734" s="384">
        <v>77.72</v>
      </c>
      <c r="E6734" s="383" t="s">
        <v>423</v>
      </c>
    </row>
    <row r="6735" spans="1:5" s="11" customFormat="1" ht="24" customHeight="1">
      <c r="A6735" s="381">
        <v>97622</v>
      </c>
      <c r="B6735" s="382" t="s">
        <v>8501</v>
      </c>
      <c r="C6735" s="383" t="s">
        <v>235</v>
      </c>
      <c r="D6735" s="384">
        <v>37.869999999999997</v>
      </c>
      <c r="E6735" s="383" t="s">
        <v>423</v>
      </c>
    </row>
    <row r="6736" spans="1:5" s="11" customFormat="1" ht="24" customHeight="1">
      <c r="A6736" s="381">
        <v>97623</v>
      </c>
      <c r="B6736" s="382" t="s">
        <v>8502</v>
      </c>
      <c r="C6736" s="383" t="s">
        <v>235</v>
      </c>
      <c r="D6736" s="384">
        <v>116.04</v>
      </c>
      <c r="E6736" s="383" t="s">
        <v>423</v>
      </c>
    </row>
    <row r="6737" spans="1:5" s="11" customFormat="1" ht="24" customHeight="1">
      <c r="A6737" s="381">
        <v>97624</v>
      </c>
      <c r="B6737" s="382" t="s">
        <v>8503</v>
      </c>
      <c r="C6737" s="383" t="s">
        <v>235</v>
      </c>
      <c r="D6737" s="384">
        <v>71.22</v>
      </c>
      <c r="E6737" s="383" t="s">
        <v>423</v>
      </c>
    </row>
    <row r="6738" spans="1:5" s="11" customFormat="1" ht="24" customHeight="1">
      <c r="A6738" s="381">
        <v>97625</v>
      </c>
      <c r="B6738" s="382" t="s">
        <v>8504</v>
      </c>
      <c r="C6738" s="383" t="s">
        <v>235</v>
      </c>
      <c r="D6738" s="384">
        <v>49.92</v>
      </c>
      <c r="E6738" s="383" t="s">
        <v>423</v>
      </c>
    </row>
    <row r="6739" spans="1:5" s="11" customFormat="1" ht="24" customHeight="1">
      <c r="A6739" s="381">
        <v>97626</v>
      </c>
      <c r="B6739" s="382" t="s">
        <v>8505</v>
      </c>
      <c r="C6739" s="383" t="s">
        <v>235</v>
      </c>
      <c r="D6739" s="384">
        <v>411.36</v>
      </c>
      <c r="E6739" s="383" t="s">
        <v>423</v>
      </c>
    </row>
    <row r="6740" spans="1:5" s="11" customFormat="1" ht="24" customHeight="1">
      <c r="A6740" s="381">
        <v>97627</v>
      </c>
      <c r="B6740" s="382" t="s">
        <v>8506</v>
      </c>
      <c r="C6740" s="383" t="s">
        <v>235</v>
      </c>
      <c r="D6740" s="384">
        <v>199.64</v>
      </c>
      <c r="E6740" s="383" t="s">
        <v>423</v>
      </c>
    </row>
    <row r="6741" spans="1:5" s="11" customFormat="1" ht="12" customHeight="1">
      <c r="A6741" s="381">
        <v>97628</v>
      </c>
      <c r="B6741" s="382" t="s">
        <v>8507</v>
      </c>
      <c r="C6741" s="383" t="s">
        <v>235</v>
      </c>
      <c r="D6741" s="384">
        <v>187.2</v>
      </c>
      <c r="E6741" s="383" t="s">
        <v>423</v>
      </c>
    </row>
    <row r="6742" spans="1:5" s="11" customFormat="1" ht="24" customHeight="1">
      <c r="A6742" s="381">
        <v>97629</v>
      </c>
      <c r="B6742" s="382" t="s">
        <v>8508</v>
      </c>
      <c r="C6742" s="383" t="s">
        <v>235</v>
      </c>
      <c r="D6742" s="384">
        <v>85.72</v>
      </c>
      <c r="E6742" s="383" t="s">
        <v>423</v>
      </c>
    </row>
    <row r="6743" spans="1:5" s="11" customFormat="1" ht="12" customHeight="1">
      <c r="A6743" s="381">
        <v>97631</v>
      </c>
      <c r="B6743" s="382" t="s">
        <v>8509</v>
      </c>
      <c r="C6743" s="383" t="s">
        <v>47</v>
      </c>
      <c r="D6743" s="384">
        <v>2.2200000000000002</v>
      </c>
      <c r="E6743" s="383" t="s">
        <v>423</v>
      </c>
    </row>
    <row r="6744" spans="1:5" s="11" customFormat="1" ht="24" customHeight="1">
      <c r="A6744" s="381">
        <v>97632</v>
      </c>
      <c r="B6744" s="382" t="s">
        <v>8510</v>
      </c>
      <c r="C6744" s="383" t="s">
        <v>53</v>
      </c>
      <c r="D6744" s="384">
        <v>1.74</v>
      </c>
      <c r="E6744" s="383" t="s">
        <v>423</v>
      </c>
    </row>
    <row r="6745" spans="1:5" s="11" customFormat="1" ht="24" customHeight="1">
      <c r="A6745" s="381">
        <v>97633</v>
      </c>
      <c r="B6745" s="382" t="s">
        <v>8511</v>
      </c>
      <c r="C6745" s="383" t="s">
        <v>47</v>
      </c>
      <c r="D6745" s="384">
        <v>15.2</v>
      </c>
      <c r="E6745" s="383" t="s">
        <v>423</v>
      </c>
    </row>
    <row r="6746" spans="1:5" s="11" customFormat="1" ht="24" customHeight="1">
      <c r="A6746" s="381">
        <v>97634</v>
      </c>
      <c r="B6746" s="382" t="s">
        <v>8512</v>
      </c>
      <c r="C6746" s="383" t="s">
        <v>47</v>
      </c>
      <c r="D6746" s="384">
        <v>8.27</v>
      </c>
      <c r="E6746" s="383" t="s">
        <v>423</v>
      </c>
    </row>
    <row r="6747" spans="1:5" s="11" customFormat="1" ht="24" customHeight="1">
      <c r="A6747" s="381">
        <v>97635</v>
      </c>
      <c r="B6747" s="382" t="s">
        <v>8513</v>
      </c>
      <c r="C6747" s="383" t="s">
        <v>47</v>
      </c>
      <c r="D6747" s="384">
        <v>10.88</v>
      </c>
      <c r="E6747" s="383" t="s">
        <v>423</v>
      </c>
    </row>
    <row r="6748" spans="1:5" s="11" customFormat="1" ht="24" customHeight="1">
      <c r="A6748" s="381">
        <v>97636</v>
      </c>
      <c r="B6748" s="382" t="s">
        <v>8514</v>
      </c>
      <c r="C6748" s="383" t="s">
        <v>47</v>
      </c>
      <c r="D6748" s="384">
        <v>16.47</v>
      </c>
      <c r="E6748" s="383" t="s">
        <v>423</v>
      </c>
    </row>
    <row r="6749" spans="1:5" s="11" customFormat="1" ht="24" customHeight="1">
      <c r="A6749" s="381">
        <v>97637</v>
      </c>
      <c r="B6749" s="382" t="s">
        <v>8515</v>
      </c>
      <c r="C6749" s="383" t="s">
        <v>47</v>
      </c>
      <c r="D6749" s="384">
        <v>1.79</v>
      </c>
      <c r="E6749" s="383" t="s">
        <v>423</v>
      </c>
    </row>
    <row r="6750" spans="1:5" s="11" customFormat="1" ht="24" customHeight="1">
      <c r="A6750" s="381">
        <v>97638</v>
      </c>
      <c r="B6750" s="382" t="s">
        <v>8516</v>
      </c>
      <c r="C6750" s="383" t="s">
        <v>47</v>
      </c>
      <c r="D6750" s="384">
        <v>5.23</v>
      </c>
      <c r="E6750" s="383" t="s">
        <v>423</v>
      </c>
    </row>
    <row r="6751" spans="1:5" s="11" customFormat="1" ht="24" customHeight="1">
      <c r="A6751" s="381">
        <v>97639</v>
      </c>
      <c r="B6751" s="382" t="s">
        <v>8517</v>
      </c>
      <c r="C6751" s="383" t="s">
        <v>47</v>
      </c>
      <c r="D6751" s="384">
        <v>13.44</v>
      </c>
      <c r="E6751" s="383" t="s">
        <v>423</v>
      </c>
    </row>
    <row r="6752" spans="1:5" s="11" customFormat="1" ht="24" customHeight="1">
      <c r="A6752" s="381">
        <v>97640</v>
      </c>
      <c r="B6752" s="382" t="s">
        <v>8518</v>
      </c>
      <c r="C6752" s="383" t="s">
        <v>47</v>
      </c>
      <c r="D6752" s="384">
        <v>1.1299999999999999</v>
      </c>
      <c r="E6752" s="383" t="s">
        <v>423</v>
      </c>
    </row>
    <row r="6753" spans="1:5" s="11" customFormat="1" ht="24" customHeight="1">
      <c r="A6753" s="381">
        <v>97641</v>
      </c>
      <c r="B6753" s="382" t="s">
        <v>8519</v>
      </c>
      <c r="C6753" s="383" t="s">
        <v>47</v>
      </c>
      <c r="D6753" s="384">
        <v>3.35</v>
      </c>
      <c r="E6753" s="383" t="s">
        <v>423</v>
      </c>
    </row>
    <row r="6754" spans="1:5" s="11" customFormat="1" ht="24" customHeight="1">
      <c r="A6754" s="381">
        <v>97642</v>
      </c>
      <c r="B6754" s="382" t="s">
        <v>8520</v>
      </c>
      <c r="C6754" s="383" t="s">
        <v>47</v>
      </c>
      <c r="D6754" s="384">
        <v>2.02</v>
      </c>
      <c r="E6754" s="383" t="s">
        <v>423</v>
      </c>
    </row>
    <row r="6755" spans="1:5" s="11" customFormat="1" ht="24" customHeight="1">
      <c r="A6755" s="381">
        <v>97643</v>
      </c>
      <c r="B6755" s="382" t="s">
        <v>8521</v>
      </c>
      <c r="C6755" s="383" t="s">
        <v>47</v>
      </c>
      <c r="D6755" s="384">
        <v>16.47</v>
      </c>
      <c r="E6755" s="383" t="s">
        <v>423</v>
      </c>
    </row>
    <row r="6756" spans="1:5" s="11" customFormat="1" ht="12" customHeight="1">
      <c r="A6756" s="381">
        <v>97644</v>
      </c>
      <c r="B6756" s="382" t="s">
        <v>8522</v>
      </c>
      <c r="C6756" s="383" t="s">
        <v>47</v>
      </c>
      <c r="D6756" s="384">
        <v>6.21</v>
      </c>
      <c r="E6756" s="383" t="s">
        <v>423</v>
      </c>
    </row>
    <row r="6757" spans="1:5" s="11" customFormat="1" ht="12" customHeight="1">
      <c r="A6757" s="381">
        <v>97645</v>
      </c>
      <c r="B6757" s="382" t="s">
        <v>8523</v>
      </c>
      <c r="C6757" s="383" t="s">
        <v>47</v>
      </c>
      <c r="D6757" s="384">
        <v>24.42</v>
      </c>
      <c r="E6757" s="383" t="s">
        <v>423</v>
      </c>
    </row>
    <row r="6758" spans="1:5" s="11" customFormat="1" ht="24" customHeight="1">
      <c r="A6758" s="381">
        <v>97647</v>
      </c>
      <c r="B6758" s="382" t="s">
        <v>8524</v>
      </c>
      <c r="C6758" s="383" t="s">
        <v>47</v>
      </c>
      <c r="D6758" s="384">
        <v>2.31</v>
      </c>
      <c r="E6758" s="383" t="s">
        <v>423</v>
      </c>
    </row>
    <row r="6759" spans="1:5" s="11" customFormat="1" ht="24" customHeight="1">
      <c r="A6759" s="381">
        <v>97648</v>
      </c>
      <c r="B6759" s="382" t="s">
        <v>8525</v>
      </c>
      <c r="C6759" s="383" t="s">
        <v>47</v>
      </c>
      <c r="D6759" s="384">
        <v>1.32</v>
      </c>
      <c r="E6759" s="383" t="s">
        <v>423</v>
      </c>
    </row>
    <row r="6760" spans="1:5" s="11" customFormat="1" ht="24" customHeight="1">
      <c r="A6760" s="381">
        <v>97649</v>
      </c>
      <c r="B6760" s="382" t="s">
        <v>8526</v>
      </c>
      <c r="C6760" s="383" t="s">
        <v>47</v>
      </c>
      <c r="D6760" s="384">
        <v>3.09</v>
      </c>
      <c r="E6760" s="383" t="s">
        <v>423</v>
      </c>
    </row>
    <row r="6761" spans="1:5" s="11" customFormat="1" ht="24" customHeight="1">
      <c r="A6761" s="381">
        <v>97650</v>
      </c>
      <c r="B6761" s="382" t="s">
        <v>8527</v>
      </c>
      <c r="C6761" s="383" t="s">
        <v>47</v>
      </c>
      <c r="D6761" s="384">
        <v>4.96</v>
      </c>
      <c r="E6761" s="383" t="s">
        <v>423</v>
      </c>
    </row>
    <row r="6762" spans="1:5" s="11" customFormat="1" ht="24" customHeight="1">
      <c r="A6762" s="381">
        <v>97651</v>
      </c>
      <c r="B6762" s="382" t="s">
        <v>8528</v>
      </c>
      <c r="C6762" s="383" t="s">
        <v>297</v>
      </c>
      <c r="D6762" s="384">
        <v>55.03</v>
      </c>
      <c r="E6762" s="383" t="s">
        <v>423</v>
      </c>
    </row>
    <row r="6763" spans="1:5" s="11" customFormat="1" ht="24" customHeight="1">
      <c r="A6763" s="381">
        <v>97652</v>
      </c>
      <c r="B6763" s="382" t="s">
        <v>8529</v>
      </c>
      <c r="C6763" s="383" t="s">
        <v>297</v>
      </c>
      <c r="D6763" s="384">
        <v>124.78</v>
      </c>
      <c r="E6763" s="383" t="s">
        <v>423</v>
      </c>
    </row>
    <row r="6764" spans="1:5" s="11" customFormat="1" ht="24" customHeight="1">
      <c r="A6764" s="381">
        <v>97653</v>
      </c>
      <c r="B6764" s="382" t="s">
        <v>8530</v>
      </c>
      <c r="C6764" s="383" t="s">
        <v>297</v>
      </c>
      <c r="D6764" s="384">
        <v>115.12</v>
      </c>
      <c r="E6764" s="383" t="s">
        <v>423</v>
      </c>
    </row>
    <row r="6765" spans="1:5" s="11" customFormat="1" ht="24" customHeight="1">
      <c r="A6765" s="381">
        <v>97654</v>
      </c>
      <c r="B6765" s="382" t="s">
        <v>8531</v>
      </c>
      <c r="C6765" s="383" t="s">
        <v>297</v>
      </c>
      <c r="D6765" s="384">
        <v>134.22</v>
      </c>
      <c r="E6765" s="383" t="s">
        <v>423</v>
      </c>
    </row>
    <row r="6766" spans="1:5" s="11" customFormat="1" ht="24" customHeight="1">
      <c r="A6766" s="381">
        <v>97655</v>
      </c>
      <c r="B6766" s="382" t="s">
        <v>8532</v>
      </c>
      <c r="C6766" s="383" t="s">
        <v>47</v>
      </c>
      <c r="D6766" s="384">
        <v>15.89</v>
      </c>
      <c r="E6766" s="383" t="s">
        <v>423</v>
      </c>
    </row>
    <row r="6767" spans="1:5" s="11" customFormat="1" ht="24" customHeight="1">
      <c r="A6767" s="381">
        <v>97656</v>
      </c>
      <c r="B6767" s="382" t="s">
        <v>8533</v>
      </c>
      <c r="C6767" s="383" t="s">
        <v>297</v>
      </c>
      <c r="D6767" s="384">
        <v>155.94999999999999</v>
      </c>
      <c r="E6767" s="383" t="s">
        <v>423</v>
      </c>
    </row>
    <row r="6768" spans="1:5" s="11" customFormat="1" ht="24" customHeight="1">
      <c r="A6768" s="381">
        <v>97657</v>
      </c>
      <c r="B6768" s="382" t="s">
        <v>8534</v>
      </c>
      <c r="C6768" s="383" t="s">
        <v>297</v>
      </c>
      <c r="D6768" s="384">
        <v>309.08999999999997</v>
      </c>
      <c r="E6768" s="383" t="s">
        <v>423</v>
      </c>
    </row>
    <row r="6769" spans="1:5" s="11" customFormat="1" ht="24" customHeight="1">
      <c r="A6769" s="381">
        <v>97658</v>
      </c>
      <c r="B6769" s="382" t="s">
        <v>8535</v>
      </c>
      <c r="C6769" s="383" t="s">
        <v>297</v>
      </c>
      <c r="D6769" s="384">
        <v>153.07</v>
      </c>
      <c r="E6769" s="383" t="s">
        <v>423</v>
      </c>
    </row>
    <row r="6770" spans="1:5" s="11" customFormat="1" ht="24" customHeight="1">
      <c r="A6770" s="381">
        <v>97659</v>
      </c>
      <c r="B6770" s="382" t="s">
        <v>8536</v>
      </c>
      <c r="C6770" s="383" t="s">
        <v>297</v>
      </c>
      <c r="D6770" s="384">
        <v>196.08</v>
      </c>
      <c r="E6770" s="383" t="s">
        <v>423</v>
      </c>
    </row>
    <row r="6771" spans="1:5" s="11" customFormat="1" ht="24" customHeight="1">
      <c r="A6771" s="381">
        <v>97660</v>
      </c>
      <c r="B6771" s="382" t="s">
        <v>8537</v>
      </c>
      <c r="C6771" s="383" t="s">
        <v>297</v>
      </c>
      <c r="D6771" s="384">
        <v>0.45</v>
      </c>
      <c r="E6771" s="383" t="s">
        <v>423</v>
      </c>
    </row>
    <row r="6772" spans="1:5" s="11" customFormat="1" ht="24" customHeight="1">
      <c r="A6772" s="381">
        <v>97661</v>
      </c>
      <c r="B6772" s="382" t="s">
        <v>8538</v>
      </c>
      <c r="C6772" s="383" t="s">
        <v>53</v>
      </c>
      <c r="D6772" s="384">
        <v>0.45</v>
      </c>
      <c r="E6772" s="383" t="s">
        <v>423</v>
      </c>
    </row>
    <row r="6773" spans="1:5" s="11" customFormat="1" ht="24" customHeight="1">
      <c r="A6773" s="381">
        <v>97662</v>
      </c>
      <c r="B6773" s="382" t="s">
        <v>8539</v>
      </c>
      <c r="C6773" s="383" t="s">
        <v>53</v>
      </c>
      <c r="D6773" s="384">
        <v>0.32</v>
      </c>
      <c r="E6773" s="383" t="s">
        <v>423</v>
      </c>
    </row>
    <row r="6774" spans="1:5" s="11" customFormat="1" ht="12" customHeight="1">
      <c r="A6774" s="381">
        <v>97663</v>
      </c>
      <c r="B6774" s="382" t="s">
        <v>8540</v>
      </c>
      <c r="C6774" s="383" t="s">
        <v>297</v>
      </c>
      <c r="D6774" s="384">
        <v>8.18</v>
      </c>
      <c r="E6774" s="383" t="s">
        <v>423</v>
      </c>
    </row>
    <row r="6775" spans="1:5" s="11" customFormat="1" ht="12" customHeight="1">
      <c r="A6775" s="381">
        <v>97664</v>
      </c>
      <c r="B6775" s="382" t="s">
        <v>8541</v>
      </c>
      <c r="C6775" s="383" t="s">
        <v>297</v>
      </c>
      <c r="D6775" s="384">
        <v>1.01</v>
      </c>
      <c r="E6775" s="383" t="s">
        <v>423</v>
      </c>
    </row>
    <row r="6776" spans="1:5" s="11" customFormat="1" ht="12" customHeight="1">
      <c r="A6776" s="381">
        <v>97665</v>
      </c>
      <c r="B6776" s="382" t="s">
        <v>8542</v>
      </c>
      <c r="C6776" s="383" t="s">
        <v>297</v>
      </c>
      <c r="D6776" s="384">
        <v>0.85</v>
      </c>
      <c r="E6776" s="383" t="s">
        <v>423</v>
      </c>
    </row>
    <row r="6777" spans="1:5" s="11" customFormat="1" ht="24" customHeight="1">
      <c r="A6777" s="381">
        <v>97666</v>
      </c>
      <c r="B6777" s="382" t="s">
        <v>8543</v>
      </c>
      <c r="C6777" s="383" t="s">
        <v>297</v>
      </c>
      <c r="D6777" s="384">
        <v>5.96</v>
      </c>
      <c r="E6777" s="383" t="s">
        <v>423</v>
      </c>
    </row>
    <row r="6778" spans="1:5" s="11" customFormat="1" ht="24" customHeight="1">
      <c r="A6778" s="381">
        <v>95967</v>
      </c>
      <c r="B6778" s="382" t="s">
        <v>8544</v>
      </c>
      <c r="C6778" s="383" t="s">
        <v>464</v>
      </c>
      <c r="D6778" s="384">
        <v>126.43</v>
      </c>
      <c r="E6778" s="383" t="s">
        <v>424</v>
      </c>
    </row>
    <row r="6779" spans="1:5" s="11" customFormat="1" ht="12" customHeight="1">
      <c r="A6779" s="381">
        <v>99058</v>
      </c>
      <c r="B6779" s="382" t="s">
        <v>8545</v>
      </c>
      <c r="C6779" s="383" t="s">
        <v>297</v>
      </c>
      <c r="D6779" s="384">
        <v>7.87</v>
      </c>
      <c r="E6779" s="383" t="s">
        <v>424</v>
      </c>
    </row>
    <row r="6780" spans="1:5" s="11" customFormat="1" ht="24" customHeight="1">
      <c r="A6780" s="381">
        <v>99059</v>
      </c>
      <c r="B6780" s="382" t="s">
        <v>8546</v>
      </c>
      <c r="C6780" s="383" t="s">
        <v>53</v>
      </c>
      <c r="D6780" s="384">
        <v>51.34</v>
      </c>
      <c r="E6780" s="383" t="s">
        <v>424</v>
      </c>
    </row>
    <row r="6781" spans="1:5" s="11" customFormat="1" ht="12" customHeight="1">
      <c r="A6781" s="381">
        <v>99060</v>
      </c>
      <c r="B6781" s="382" t="s">
        <v>8547</v>
      </c>
      <c r="C6781" s="383" t="s">
        <v>297</v>
      </c>
      <c r="D6781" s="384">
        <v>134.94999999999999</v>
      </c>
      <c r="E6781" s="383" t="s">
        <v>424</v>
      </c>
    </row>
    <row r="6782" spans="1:5" s="11" customFormat="1" ht="12" customHeight="1">
      <c r="A6782" s="381">
        <v>99061</v>
      </c>
      <c r="B6782" s="382" t="s">
        <v>8548</v>
      </c>
      <c r="C6782" s="383" t="s">
        <v>297</v>
      </c>
      <c r="D6782" s="384">
        <v>88.51</v>
      </c>
      <c r="E6782" s="383" t="s">
        <v>424</v>
      </c>
    </row>
    <row r="6783" spans="1:5" s="11" customFormat="1" ht="12" customHeight="1">
      <c r="A6783" s="381">
        <v>99062</v>
      </c>
      <c r="B6783" s="382" t="s">
        <v>1868</v>
      </c>
      <c r="C6783" s="383" t="s">
        <v>297</v>
      </c>
      <c r="D6783" s="384">
        <v>1.75</v>
      </c>
      <c r="E6783" s="383" t="s">
        <v>424</v>
      </c>
    </row>
    <row r="6784" spans="1:5" s="11" customFormat="1" ht="12" customHeight="1">
      <c r="A6784" s="381">
        <v>99063</v>
      </c>
      <c r="B6784" s="382" t="s">
        <v>8549</v>
      </c>
      <c r="C6784" s="383" t="s">
        <v>53</v>
      </c>
      <c r="D6784" s="384">
        <v>4.42</v>
      </c>
      <c r="E6784" s="383" t="s">
        <v>424</v>
      </c>
    </row>
    <row r="6785" spans="1:5" s="11" customFormat="1" ht="12" customHeight="1">
      <c r="A6785" s="381">
        <v>99064</v>
      </c>
      <c r="B6785" s="382" t="s">
        <v>8550</v>
      </c>
      <c r="C6785" s="383" t="s">
        <v>53</v>
      </c>
      <c r="D6785" s="384">
        <v>0.39</v>
      </c>
      <c r="E6785" s="383" t="s">
        <v>424</v>
      </c>
    </row>
    <row r="6786" spans="1:5" s="11" customFormat="1" ht="24" customHeight="1">
      <c r="A6786" s="381">
        <v>93588</v>
      </c>
      <c r="B6786" s="382" t="s">
        <v>8551</v>
      </c>
      <c r="C6786" s="383" t="s">
        <v>8364</v>
      </c>
      <c r="D6786" s="384">
        <v>3.15</v>
      </c>
      <c r="E6786" s="383" t="s">
        <v>425</v>
      </c>
    </row>
    <row r="6787" spans="1:5" s="11" customFormat="1" ht="24" customHeight="1">
      <c r="A6787" s="381">
        <v>93589</v>
      </c>
      <c r="B6787" s="382" t="s">
        <v>8552</v>
      </c>
      <c r="C6787" s="383" t="s">
        <v>8364</v>
      </c>
      <c r="D6787" s="384">
        <v>2.7</v>
      </c>
      <c r="E6787" s="383" t="s">
        <v>425</v>
      </c>
    </row>
    <row r="6788" spans="1:5" s="11" customFormat="1" ht="24" customHeight="1">
      <c r="A6788" s="381">
        <v>93590</v>
      </c>
      <c r="B6788" s="382" t="s">
        <v>8553</v>
      </c>
      <c r="C6788" s="383" t="s">
        <v>8364</v>
      </c>
      <c r="D6788" s="384">
        <v>0.98</v>
      </c>
      <c r="E6788" s="383" t="s">
        <v>425</v>
      </c>
    </row>
    <row r="6789" spans="1:5" s="11" customFormat="1" ht="24" customHeight="1">
      <c r="A6789" s="381">
        <v>93591</v>
      </c>
      <c r="B6789" s="382" t="s">
        <v>8554</v>
      </c>
      <c r="C6789" s="383" t="s">
        <v>8364</v>
      </c>
      <c r="D6789" s="384">
        <v>2.69</v>
      </c>
      <c r="E6789" s="383" t="s">
        <v>425</v>
      </c>
    </row>
    <row r="6790" spans="1:5" s="11" customFormat="1" ht="24" customHeight="1">
      <c r="A6790" s="381">
        <v>93592</v>
      </c>
      <c r="B6790" s="382" t="s">
        <v>8555</v>
      </c>
      <c r="C6790" s="383" t="s">
        <v>8364</v>
      </c>
      <c r="D6790" s="384">
        <v>2.34</v>
      </c>
      <c r="E6790" s="383" t="s">
        <v>425</v>
      </c>
    </row>
    <row r="6791" spans="1:5" s="11" customFormat="1" ht="24" customHeight="1">
      <c r="A6791" s="381">
        <v>93593</v>
      </c>
      <c r="B6791" s="382" t="s">
        <v>8556</v>
      </c>
      <c r="C6791" s="383" t="s">
        <v>8364</v>
      </c>
      <c r="D6791" s="384">
        <v>0.85</v>
      </c>
      <c r="E6791" s="383" t="s">
        <v>425</v>
      </c>
    </row>
    <row r="6792" spans="1:5" s="11" customFormat="1" ht="24" customHeight="1">
      <c r="A6792" s="381">
        <v>93594</v>
      </c>
      <c r="B6792" s="382" t="s">
        <v>8557</v>
      </c>
      <c r="C6792" s="383" t="s">
        <v>7427</v>
      </c>
      <c r="D6792" s="384">
        <v>2.1</v>
      </c>
      <c r="E6792" s="383" t="s">
        <v>425</v>
      </c>
    </row>
    <row r="6793" spans="1:5" s="11" customFormat="1" ht="24" customHeight="1">
      <c r="A6793" s="381">
        <v>93595</v>
      </c>
      <c r="B6793" s="382" t="s">
        <v>8558</v>
      </c>
      <c r="C6793" s="383" t="s">
        <v>7427</v>
      </c>
      <c r="D6793" s="384">
        <v>1.83</v>
      </c>
      <c r="E6793" s="383" t="s">
        <v>425</v>
      </c>
    </row>
    <row r="6794" spans="1:5" s="11" customFormat="1" ht="24" customHeight="1">
      <c r="A6794" s="381">
        <v>93596</v>
      </c>
      <c r="B6794" s="382" t="s">
        <v>8559</v>
      </c>
      <c r="C6794" s="383" t="s">
        <v>7427</v>
      </c>
      <c r="D6794" s="384">
        <v>0.66</v>
      </c>
      <c r="E6794" s="383" t="s">
        <v>425</v>
      </c>
    </row>
    <row r="6795" spans="1:5" s="11" customFormat="1" ht="24" customHeight="1">
      <c r="A6795" s="381">
        <v>93597</v>
      </c>
      <c r="B6795" s="382" t="s">
        <v>8560</v>
      </c>
      <c r="C6795" s="383" t="s">
        <v>7427</v>
      </c>
      <c r="D6795" s="384">
        <v>1.79</v>
      </c>
      <c r="E6795" s="383" t="s">
        <v>425</v>
      </c>
    </row>
    <row r="6796" spans="1:5" s="11" customFormat="1" ht="24" customHeight="1">
      <c r="A6796" s="381">
        <v>93598</v>
      </c>
      <c r="B6796" s="382" t="s">
        <v>8561</v>
      </c>
      <c r="C6796" s="383" t="s">
        <v>7427</v>
      </c>
      <c r="D6796" s="384">
        <v>1.55</v>
      </c>
      <c r="E6796" s="383" t="s">
        <v>425</v>
      </c>
    </row>
    <row r="6797" spans="1:5" s="11" customFormat="1" ht="24" customHeight="1">
      <c r="A6797" s="381">
        <v>93599</v>
      </c>
      <c r="B6797" s="382" t="s">
        <v>8562</v>
      </c>
      <c r="C6797" s="383" t="s">
        <v>7427</v>
      </c>
      <c r="D6797" s="384">
        <v>0.56999999999999995</v>
      </c>
      <c r="E6797" s="383" t="s">
        <v>425</v>
      </c>
    </row>
    <row r="6798" spans="1:5" s="11" customFormat="1" ht="24" customHeight="1">
      <c r="A6798" s="381">
        <v>95425</v>
      </c>
      <c r="B6798" s="382" t="s">
        <v>8563</v>
      </c>
      <c r="C6798" s="383" t="s">
        <v>8364</v>
      </c>
      <c r="D6798" s="384">
        <v>2.33</v>
      </c>
      <c r="E6798" s="383" t="s">
        <v>425</v>
      </c>
    </row>
    <row r="6799" spans="1:5" s="11" customFormat="1" ht="24" customHeight="1">
      <c r="A6799" s="381">
        <v>95426</v>
      </c>
      <c r="B6799" s="382" t="s">
        <v>8564</v>
      </c>
      <c r="C6799" s="383" t="s">
        <v>8364</v>
      </c>
      <c r="D6799" s="384">
        <v>2.0099999999999998</v>
      </c>
      <c r="E6799" s="383" t="s">
        <v>425</v>
      </c>
    </row>
    <row r="6800" spans="1:5" s="11" customFormat="1" ht="24" customHeight="1">
      <c r="A6800" s="381">
        <v>95427</v>
      </c>
      <c r="B6800" s="382" t="s">
        <v>8565</v>
      </c>
      <c r="C6800" s="383" t="s">
        <v>8364</v>
      </c>
      <c r="D6800" s="384">
        <v>0.75</v>
      </c>
      <c r="E6800" s="383" t="s">
        <v>425</v>
      </c>
    </row>
    <row r="6801" spans="1:5" s="11" customFormat="1" ht="24" customHeight="1">
      <c r="A6801" s="381">
        <v>95428</v>
      </c>
      <c r="B6801" s="382" t="s">
        <v>8566</v>
      </c>
      <c r="C6801" s="383" t="s">
        <v>7427</v>
      </c>
      <c r="D6801" s="384">
        <v>1.56</v>
      </c>
      <c r="E6801" s="383" t="s">
        <v>425</v>
      </c>
    </row>
    <row r="6802" spans="1:5" s="11" customFormat="1" ht="24" customHeight="1">
      <c r="A6802" s="381">
        <v>95429</v>
      </c>
      <c r="B6802" s="382" t="s">
        <v>8567</v>
      </c>
      <c r="C6802" s="383" t="s">
        <v>7427</v>
      </c>
      <c r="D6802" s="384">
        <v>1.35</v>
      </c>
      <c r="E6802" s="383" t="s">
        <v>425</v>
      </c>
    </row>
    <row r="6803" spans="1:5" s="11" customFormat="1" ht="24" customHeight="1">
      <c r="A6803" s="381">
        <v>95430</v>
      </c>
      <c r="B6803" s="382" t="s">
        <v>8568</v>
      </c>
      <c r="C6803" s="383" t="s">
        <v>7427</v>
      </c>
      <c r="D6803" s="384">
        <v>0.48</v>
      </c>
      <c r="E6803" s="383" t="s">
        <v>425</v>
      </c>
    </row>
    <row r="6804" spans="1:5" s="11" customFormat="1" ht="24" customHeight="1">
      <c r="A6804" s="381">
        <v>95875</v>
      </c>
      <c r="B6804" s="382" t="s">
        <v>8569</v>
      </c>
      <c r="C6804" s="383" t="s">
        <v>8364</v>
      </c>
      <c r="D6804" s="384">
        <v>2.4900000000000002</v>
      </c>
      <c r="E6804" s="383" t="s">
        <v>425</v>
      </c>
    </row>
    <row r="6805" spans="1:5" s="11" customFormat="1" ht="24" customHeight="1">
      <c r="A6805" s="381">
        <v>95876</v>
      </c>
      <c r="B6805" s="382" t="s">
        <v>8570</v>
      </c>
      <c r="C6805" s="383" t="s">
        <v>8364</v>
      </c>
      <c r="D6805" s="384">
        <v>2.11</v>
      </c>
      <c r="E6805" s="383" t="s">
        <v>425</v>
      </c>
    </row>
    <row r="6806" spans="1:5" s="11" customFormat="1" ht="24" customHeight="1">
      <c r="A6806" s="381">
        <v>95877</v>
      </c>
      <c r="B6806" s="382" t="s">
        <v>8571</v>
      </c>
      <c r="C6806" s="383" t="s">
        <v>8364</v>
      </c>
      <c r="D6806" s="384">
        <v>1.85</v>
      </c>
      <c r="E6806" s="383" t="s">
        <v>425</v>
      </c>
    </row>
    <row r="6807" spans="1:5" s="11" customFormat="1" ht="24" customHeight="1">
      <c r="A6807" s="381">
        <v>95878</v>
      </c>
      <c r="B6807" s="382" t="s">
        <v>8572</v>
      </c>
      <c r="C6807" s="383" t="s">
        <v>7427</v>
      </c>
      <c r="D6807" s="384">
        <v>1.68</v>
      </c>
      <c r="E6807" s="383" t="s">
        <v>425</v>
      </c>
    </row>
    <row r="6808" spans="1:5" s="11" customFormat="1" ht="24" customHeight="1">
      <c r="A6808" s="381">
        <v>95879</v>
      </c>
      <c r="B6808" s="382" t="s">
        <v>8573</v>
      </c>
      <c r="C6808" s="383" t="s">
        <v>7427</v>
      </c>
      <c r="D6808" s="384">
        <v>1.43</v>
      </c>
      <c r="E6808" s="383" t="s">
        <v>425</v>
      </c>
    </row>
    <row r="6809" spans="1:5" s="11" customFormat="1" ht="24" customHeight="1">
      <c r="A6809" s="381">
        <v>95880</v>
      </c>
      <c r="B6809" s="382" t="s">
        <v>8574</v>
      </c>
      <c r="C6809" s="383" t="s">
        <v>7427</v>
      </c>
      <c r="D6809" s="384">
        <v>1.23</v>
      </c>
      <c r="E6809" s="383" t="s">
        <v>425</v>
      </c>
    </row>
    <row r="6810" spans="1:5" s="11" customFormat="1" ht="24" customHeight="1">
      <c r="A6810" s="381">
        <v>97912</v>
      </c>
      <c r="B6810" s="382" t="s">
        <v>8575</v>
      </c>
      <c r="C6810" s="383" t="s">
        <v>8364</v>
      </c>
      <c r="D6810" s="384">
        <v>3.56</v>
      </c>
      <c r="E6810" s="383" t="s">
        <v>425</v>
      </c>
    </row>
    <row r="6811" spans="1:5" s="11" customFormat="1" ht="24" customHeight="1">
      <c r="A6811" s="381">
        <v>97913</v>
      </c>
      <c r="B6811" s="382" t="s">
        <v>8576</v>
      </c>
      <c r="C6811" s="383" t="s">
        <v>8364</v>
      </c>
      <c r="D6811" s="384">
        <v>3.08</v>
      </c>
      <c r="E6811" s="383" t="s">
        <v>425</v>
      </c>
    </row>
    <row r="6812" spans="1:5" s="11" customFormat="1" ht="24" customHeight="1">
      <c r="A6812" s="381">
        <v>97914</v>
      </c>
      <c r="B6812" s="382" t="s">
        <v>8577</v>
      </c>
      <c r="C6812" s="383" t="s">
        <v>8364</v>
      </c>
      <c r="D6812" s="384">
        <v>2.82</v>
      </c>
      <c r="E6812" s="383" t="s">
        <v>425</v>
      </c>
    </row>
    <row r="6813" spans="1:5" s="11" customFormat="1" ht="24" customHeight="1">
      <c r="A6813" s="381">
        <v>97915</v>
      </c>
      <c r="B6813" s="382" t="s">
        <v>8578</v>
      </c>
      <c r="C6813" s="383" t="s">
        <v>8364</v>
      </c>
      <c r="D6813" s="384">
        <v>1.1299999999999999</v>
      </c>
      <c r="E6813" s="383" t="s">
        <v>425</v>
      </c>
    </row>
    <row r="6814" spans="1:5" s="11" customFormat="1" ht="24" customHeight="1">
      <c r="A6814" s="381">
        <v>100937</v>
      </c>
      <c r="B6814" s="382" t="s">
        <v>8579</v>
      </c>
      <c r="C6814" s="383" t="s">
        <v>8364</v>
      </c>
      <c r="D6814" s="384">
        <v>8.49</v>
      </c>
      <c r="E6814" s="383" t="s">
        <v>425</v>
      </c>
    </row>
    <row r="6815" spans="1:5" s="11" customFormat="1" ht="24" customHeight="1">
      <c r="A6815" s="381">
        <v>100938</v>
      </c>
      <c r="B6815" s="382" t="s">
        <v>8580</v>
      </c>
      <c r="C6815" s="383" t="s">
        <v>8364</v>
      </c>
      <c r="D6815" s="384">
        <v>7.51</v>
      </c>
      <c r="E6815" s="383" t="s">
        <v>425</v>
      </c>
    </row>
    <row r="6816" spans="1:5" s="11" customFormat="1" ht="24" customHeight="1">
      <c r="A6816" s="381">
        <v>100939</v>
      </c>
      <c r="B6816" s="382" t="s">
        <v>8581</v>
      </c>
      <c r="C6816" s="383" t="s">
        <v>8364</v>
      </c>
      <c r="D6816" s="384">
        <v>6.44</v>
      </c>
      <c r="E6816" s="383" t="s">
        <v>425</v>
      </c>
    </row>
    <row r="6817" spans="1:5" s="11" customFormat="1" ht="24" customHeight="1">
      <c r="A6817" s="381">
        <v>100940</v>
      </c>
      <c r="B6817" s="382" t="s">
        <v>8582</v>
      </c>
      <c r="C6817" s="383" t="s">
        <v>8364</v>
      </c>
      <c r="D6817" s="384">
        <v>5.59</v>
      </c>
      <c r="E6817" s="383" t="s">
        <v>425</v>
      </c>
    </row>
    <row r="6818" spans="1:5" s="11" customFormat="1" ht="24" customHeight="1">
      <c r="A6818" s="381">
        <v>100941</v>
      </c>
      <c r="B6818" s="382" t="s">
        <v>8583</v>
      </c>
      <c r="C6818" s="383" t="s">
        <v>7427</v>
      </c>
      <c r="D6818" s="384">
        <v>5.65</v>
      </c>
      <c r="E6818" s="383" t="s">
        <v>425</v>
      </c>
    </row>
    <row r="6819" spans="1:5" s="11" customFormat="1" ht="24" customHeight="1">
      <c r="A6819" s="381">
        <v>100942</v>
      </c>
      <c r="B6819" s="382" t="s">
        <v>8584</v>
      </c>
      <c r="C6819" s="383" t="s">
        <v>7427</v>
      </c>
      <c r="D6819" s="384">
        <v>5.01</v>
      </c>
      <c r="E6819" s="383" t="s">
        <v>425</v>
      </c>
    </row>
    <row r="6820" spans="1:5" s="11" customFormat="1" ht="24" customHeight="1">
      <c r="A6820" s="381">
        <v>100943</v>
      </c>
      <c r="B6820" s="382" t="s">
        <v>8585</v>
      </c>
      <c r="C6820" s="383" t="s">
        <v>7427</v>
      </c>
      <c r="D6820" s="384">
        <v>4.28</v>
      </c>
      <c r="E6820" s="383" t="s">
        <v>425</v>
      </c>
    </row>
    <row r="6821" spans="1:5" s="11" customFormat="1" ht="24" customHeight="1">
      <c r="A6821" s="381">
        <v>100944</v>
      </c>
      <c r="B6821" s="382" t="s">
        <v>8586</v>
      </c>
      <c r="C6821" s="383" t="s">
        <v>7427</v>
      </c>
      <c r="D6821" s="384">
        <v>3.73</v>
      </c>
      <c r="E6821" s="383" t="s">
        <v>425</v>
      </c>
    </row>
    <row r="6822" spans="1:5" s="11" customFormat="1" ht="24" customHeight="1">
      <c r="A6822" s="381">
        <v>100945</v>
      </c>
      <c r="B6822" s="382" t="s">
        <v>8587</v>
      </c>
      <c r="C6822" s="383" t="s">
        <v>7427</v>
      </c>
      <c r="D6822" s="384">
        <v>2.84</v>
      </c>
      <c r="E6822" s="383" t="s">
        <v>425</v>
      </c>
    </row>
    <row r="6823" spans="1:5" s="11" customFormat="1" ht="24" customHeight="1">
      <c r="A6823" s="381">
        <v>100946</v>
      </c>
      <c r="B6823" s="382" t="s">
        <v>8588</v>
      </c>
      <c r="C6823" s="383" t="s">
        <v>7427</v>
      </c>
      <c r="D6823" s="384">
        <v>2.4500000000000002</v>
      </c>
      <c r="E6823" s="383" t="s">
        <v>425</v>
      </c>
    </row>
    <row r="6824" spans="1:5" s="11" customFormat="1" ht="24" customHeight="1">
      <c r="A6824" s="381">
        <v>100947</v>
      </c>
      <c r="B6824" s="382" t="s">
        <v>8589</v>
      </c>
      <c r="C6824" s="383" t="s">
        <v>7427</v>
      </c>
      <c r="D6824" s="384">
        <v>2.2599999999999998</v>
      </c>
      <c r="E6824" s="383" t="s">
        <v>425</v>
      </c>
    </row>
    <row r="6825" spans="1:5" s="11" customFormat="1" ht="24" customHeight="1">
      <c r="A6825" s="381">
        <v>100948</v>
      </c>
      <c r="B6825" s="382" t="s">
        <v>8590</v>
      </c>
      <c r="C6825" s="383" t="s">
        <v>7427</v>
      </c>
      <c r="D6825" s="384">
        <v>0.89</v>
      </c>
      <c r="E6825" s="383" t="s">
        <v>425</v>
      </c>
    </row>
    <row r="6826" spans="1:5" s="11" customFormat="1" ht="24" customHeight="1">
      <c r="A6826" s="381">
        <v>100949</v>
      </c>
      <c r="B6826" s="382" t="s">
        <v>8591</v>
      </c>
      <c r="C6826" s="383" t="s">
        <v>7427</v>
      </c>
      <c r="D6826" s="384">
        <v>6.77</v>
      </c>
      <c r="E6826" s="383" t="s">
        <v>425</v>
      </c>
    </row>
    <row r="6827" spans="1:5" s="11" customFormat="1" ht="36" customHeight="1">
      <c r="A6827" s="381">
        <v>100950</v>
      </c>
      <c r="B6827" s="382" t="s">
        <v>8592</v>
      </c>
      <c r="C6827" s="383" t="s">
        <v>7427</v>
      </c>
      <c r="D6827" s="384">
        <v>3.67</v>
      </c>
      <c r="E6827" s="383" t="s">
        <v>425</v>
      </c>
    </row>
    <row r="6828" spans="1:5" s="11" customFormat="1" ht="36" customHeight="1">
      <c r="A6828" s="381">
        <v>100951</v>
      </c>
      <c r="B6828" s="382" t="s">
        <v>8593</v>
      </c>
      <c r="C6828" s="383" t="s">
        <v>7427</v>
      </c>
      <c r="D6828" s="384">
        <v>3.16</v>
      </c>
      <c r="E6828" s="383" t="s">
        <v>425</v>
      </c>
    </row>
    <row r="6829" spans="1:5" s="11" customFormat="1" ht="36" customHeight="1">
      <c r="A6829" s="381">
        <v>100952</v>
      </c>
      <c r="B6829" s="382" t="s">
        <v>8594</v>
      </c>
      <c r="C6829" s="383" t="s">
        <v>7427</v>
      </c>
      <c r="D6829" s="384">
        <v>2.92</v>
      </c>
      <c r="E6829" s="383" t="s">
        <v>425</v>
      </c>
    </row>
    <row r="6830" spans="1:5" s="11" customFormat="1" ht="36" customHeight="1">
      <c r="A6830" s="381">
        <v>100953</v>
      </c>
      <c r="B6830" s="382" t="s">
        <v>8595</v>
      </c>
      <c r="C6830" s="383" t="s">
        <v>7427</v>
      </c>
      <c r="D6830" s="384">
        <v>1.1599999999999999</v>
      </c>
      <c r="E6830" s="383" t="s">
        <v>425</v>
      </c>
    </row>
    <row r="6831" spans="1:5" s="11" customFormat="1" ht="36" customHeight="1">
      <c r="A6831" s="381">
        <v>100954</v>
      </c>
      <c r="B6831" s="382" t="s">
        <v>8596</v>
      </c>
      <c r="C6831" s="383" t="s">
        <v>7427</v>
      </c>
      <c r="D6831" s="384">
        <v>8.7200000000000006</v>
      </c>
      <c r="E6831" s="383" t="s">
        <v>425</v>
      </c>
    </row>
    <row r="6832" spans="1:5" s="11" customFormat="1" ht="24" customHeight="1">
      <c r="A6832" s="381">
        <v>100955</v>
      </c>
      <c r="B6832" s="382" t="s">
        <v>8597</v>
      </c>
      <c r="C6832" s="383" t="s">
        <v>8364</v>
      </c>
      <c r="D6832" s="384">
        <v>5.16</v>
      </c>
      <c r="E6832" s="383" t="s">
        <v>425</v>
      </c>
    </row>
    <row r="6833" spans="1:5" s="11" customFormat="1" ht="24" customHeight="1">
      <c r="A6833" s="381">
        <v>100956</v>
      </c>
      <c r="B6833" s="382" t="s">
        <v>8598</v>
      </c>
      <c r="C6833" s="383" t="s">
        <v>8364</v>
      </c>
      <c r="D6833" s="384">
        <v>4.49</v>
      </c>
      <c r="E6833" s="383" t="s">
        <v>425</v>
      </c>
    </row>
    <row r="6834" spans="1:5" s="11" customFormat="1" ht="24" customHeight="1">
      <c r="A6834" s="381">
        <v>100957</v>
      </c>
      <c r="B6834" s="382" t="s">
        <v>8599</v>
      </c>
      <c r="C6834" s="383" t="s">
        <v>8364</v>
      </c>
      <c r="D6834" s="384">
        <v>4.0999999999999996</v>
      </c>
      <c r="E6834" s="383" t="s">
        <v>425</v>
      </c>
    </row>
    <row r="6835" spans="1:5" s="11" customFormat="1" ht="24" customHeight="1">
      <c r="A6835" s="381">
        <v>100958</v>
      </c>
      <c r="B6835" s="382" t="s">
        <v>8600</v>
      </c>
      <c r="C6835" s="383" t="s">
        <v>8364</v>
      </c>
      <c r="D6835" s="384">
        <v>1.65</v>
      </c>
      <c r="E6835" s="383" t="s">
        <v>425</v>
      </c>
    </row>
    <row r="6836" spans="1:5" s="11" customFormat="1" ht="24" customHeight="1">
      <c r="A6836" s="381">
        <v>100959</v>
      </c>
      <c r="B6836" s="382" t="s">
        <v>8601</v>
      </c>
      <c r="C6836" s="383" t="s">
        <v>8364</v>
      </c>
      <c r="D6836" s="384">
        <v>12.32</v>
      </c>
      <c r="E6836" s="383" t="s">
        <v>425</v>
      </c>
    </row>
    <row r="6837" spans="1:5" s="11" customFormat="1" ht="24" customHeight="1">
      <c r="A6837" s="381">
        <v>100960</v>
      </c>
      <c r="B6837" s="382" t="s">
        <v>8602</v>
      </c>
      <c r="C6837" s="383" t="s">
        <v>8364</v>
      </c>
      <c r="D6837" s="384">
        <v>3.84</v>
      </c>
      <c r="E6837" s="383" t="s">
        <v>425</v>
      </c>
    </row>
    <row r="6838" spans="1:5" s="11" customFormat="1" ht="24" customHeight="1">
      <c r="A6838" s="381">
        <v>100961</v>
      </c>
      <c r="B6838" s="382" t="s">
        <v>8603</v>
      </c>
      <c r="C6838" s="383" t="s">
        <v>8364</v>
      </c>
      <c r="D6838" s="384">
        <v>3.32</v>
      </c>
      <c r="E6838" s="383" t="s">
        <v>425</v>
      </c>
    </row>
    <row r="6839" spans="1:5" s="11" customFormat="1" ht="24" customHeight="1">
      <c r="A6839" s="381">
        <v>100962</v>
      </c>
      <c r="B6839" s="382" t="s">
        <v>8604</v>
      </c>
      <c r="C6839" s="383" t="s">
        <v>8364</v>
      </c>
      <c r="D6839" s="384">
        <v>3.04</v>
      </c>
      <c r="E6839" s="383" t="s">
        <v>425</v>
      </c>
    </row>
    <row r="6840" spans="1:5" s="11" customFormat="1" ht="24" customHeight="1">
      <c r="A6840" s="381">
        <v>100963</v>
      </c>
      <c r="B6840" s="382" t="s">
        <v>8605</v>
      </c>
      <c r="C6840" s="383" t="s">
        <v>8364</v>
      </c>
      <c r="D6840" s="384">
        <v>1.2</v>
      </c>
      <c r="E6840" s="383" t="s">
        <v>425</v>
      </c>
    </row>
    <row r="6841" spans="1:5" s="11" customFormat="1" ht="24" customHeight="1">
      <c r="A6841" s="381">
        <v>100964</v>
      </c>
      <c r="B6841" s="382" t="s">
        <v>8606</v>
      </c>
      <c r="C6841" s="383" t="s">
        <v>8364</v>
      </c>
      <c r="D6841" s="384">
        <v>9.23</v>
      </c>
      <c r="E6841" s="383" t="s">
        <v>425</v>
      </c>
    </row>
    <row r="6842" spans="1:5" s="11" customFormat="1" ht="36" customHeight="1">
      <c r="A6842" s="381">
        <v>100973</v>
      </c>
      <c r="B6842" s="382" t="s">
        <v>8607</v>
      </c>
      <c r="C6842" s="383" t="s">
        <v>235</v>
      </c>
      <c r="D6842" s="384">
        <v>8.11</v>
      </c>
      <c r="E6842" s="383" t="s">
        <v>425</v>
      </c>
    </row>
    <row r="6843" spans="1:5" s="11" customFormat="1" ht="36" customHeight="1">
      <c r="A6843" s="381">
        <v>100974</v>
      </c>
      <c r="B6843" s="382" t="s">
        <v>8608</v>
      </c>
      <c r="C6843" s="383" t="s">
        <v>235</v>
      </c>
      <c r="D6843" s="384">
        <v>8.25</v>
      </c>
      <c r="E6843" s="383" t="s">
        <v>425</v>
      </c>
    </row>
    <row r="6844" spans="1:5" s="11" customFormat="1" ht="36" customHeight="1">
      <c r="A6844" s="381">
        <v>100975</v>
      </c>
      <c r="B6844" s="382" t="s">
        <v>8609</v>
      </c>
      <c r="C6844" s="383" t="s">
        <v>235</v>
      </c>
      <c r="D6844" s="384">
        <v>8.2200000000000006</v>
      </c>
      <c r="E6844" s="383" t="s">
        <v>425</v>
      </c>
    </row>
    <row r="6845" spans="1:5" s="11" customFormat="1" ht="24" customHeight="1">
      <c r="A6845" s="381">
        <v>100965</v>
      </c>
      <c r="B6845" s="382" t="s">
        <v>8610</v>
      </c>
      <c r="C6845" s="383" t="s">
        <v>7427</v>
      </c>
      <c r="D6845" s="384">
        <v>1.85</v>
      </c>
      <c r="E6845" s="383" t="s">
        <v>425</v>
      </c>
    </row>
    <row r="6846" spans="1:5" s="11" customFormat="1" ht="24" customHeight="1">
      <c r="A6846" s="381">
        <v>100966</v>
      </c>
      <c r="B6846" s="382" t="s">
        <v>8611</v>
      </c>
      <c r="C6846" s="383" t="s">
        <v>7427</v>
      </c>
      <c r="D6846" s="384">
        <v>1.59</v>
      </c>
      <c r="E6846" s="383" t="s">
        <v>425</v>
      </c>
    </row>
    <row r="6847" spans="1:5" s="11" customFormat="1" ht="24" customHeight="1">
      <c r="A6847" s="381">
        <v>100969</v>
      </c>
      <c r="B6847" s="382" t="s">
        <v>8612</v>
      </c>
      <c r="C6847" s="383" t="s">
        <v>7427</v>
      </c>
      <c r="D6847" s="384">
        <v>2.4700000000000002</v>
      </c>
      <c r="E6847" s="383" t="s">
        <v>425</v>
      </c>
    </row>
    <row r="6848" spans="1:5" s="11" customFormat="1" ht="24" customHeight="1">
      <c r="A6848" s="381">
        <v>100970</v>
      </c>
      <c r="B6848" s="382" t="s">
        <v>8613</v>
      </c>
      <c r="C6848" s="383" t="s">
        <v>7427</v>
      </c>
      <c r="D6848" s="384">
        <v>2.1</v>
      </c>
      <c r="E6848" s="383" t="s">
        <v>425</v>
      </c>
    </row>
    <row r="6849" spans="1:5" s="11" customFormat="1" ht="24" customHeight="1">
      <c r="A6849" s="381">
        <v>102330</v>
      </c>
      <c r="B6849" s="382" t="s">
        <v>8614</v>
      </c>
      <c r="C6849" s="383" t="s">
        <v>7427</v>
      </c>
      <c r="D6849" s="384">
        <v>1.48</v>
      </c>
      <c r="E6849" s="383" t="s">
        <v>425</v>
      </c>
    </row>
    <row r="6850" spans="1:5" s="11" customFormat="1" ht="36" customHeight="1">
      <c r="A6850" s="381">
        <v>102331</v>
      </c>
      <c r="B6850" s="382" t="s">
        <v>8615</v>
      </c>
      <c r="C6850" s="383" t="s">
        <v>7427</v>
      </c>
      <c r="D6850" s="384">
        <v>0.57999999999999996</v>
      </c>
      <c r="E6850" s="383" t="s">
        <v>425</v>
      </c>
    </row>
    <row r="6851" spans="1:5" s="11" customFormat="1" ht="24" customHeight="1">
      <c r="A6851" s="381">
        <v>102332</v>
      </c>
      <c r="B6851" s="382" t="s">
        <v>8616</v>
      </c>
      <c r="C6851" s="383" t="s">
        <v>7427</v>
      </c>
      <c r="D6851" s="384">
        <v>1.95</v>
      </c>
      <c r="E6851" s="383" t="s">
        <v>425</v>
      </c>
    </row>
    <row r="6852" spans="1:5" s="11" customFormat="1" ht="36" customHeight="1">
      <c r="A6852" s="381">
        <v>102333</v>
      </c>
      <c r="B6852" s="382" t="s">
        <v>8617</v>
      </c>
      <c r="C6852" s="383" t="s">
        <v>7427</v>
      </c>
      <c r="D6852" s="384">
        <v>0.78</v>
      </c>
      <c r="E6852" s="383" t="s">
        <v>425</v>
      </c>
    </row>
    <row r="6853" spans="1:5" s="11" customFormat="1" ht="24" customHeight="1">
      <c r="A6853" s="381">
        <v>101019</v>
      </c>
      <c r="B6853" s="382" t="s">
        <v>8618</v>
      </c>
      <c r="C6853" s="383" t="s">
        <v>7738</v>
      </c>
      <c r="D6853" s="384">
        <v>524.97</v>
      </c>
      <c r="E6853" s="383" t="s">
        <v>425</v>
      </c>
    </row>
    <row r="6854" spans="1:5" s="11" customFormat="1" ht="24" customHeight="1">
      <c r="A6854" s="381">
        <v>101479</v>
      </c>
      <c r="B6854" s="382" t="s">
        <v>8619</v>
      </c>
      <c r="C6854" s="383" t="s">
        <v>7738</v>
      </c>
      <c r="D6854" s="384">
        <v>152.94</v>
      </c>
      <c r="E6854" s="383" t="s">
        <v>425</v>
      </c>
    </row>
    <row r="6855" spans="1:5" s="11" customFormat="1" ht="24" customHeight="1">
      <c r="A6855" s="381">
        <v>102568</v>
      </c>
      <c r="B6855" s="382" t="s">
        <v>8620</v>
      </c>
      <c r="C6855" s="383" t="s">
        <v>7738</v>
      </c>
      <c r="D6855" s="384">
        <v>260.56</v>
      </c>
      <c r="E6855" s="383" t="s">
        <v>425</v>
      </c>
    </row>
    <row r="6856" spans="1:5" s="11" customFormat="1" ht="36" customHeight="1">
      <c r="A6856" s="381">
        <v>100976</v>
      </c>
      <c r="B6856" s="382" t="s">
        <v>8621</v>
      </c>
      <c r="C6856" s="383" t="s">
        <v>235</v>
      </c>
      <c r="D6856" s="384">
        <v>8.19</v>
      </c>
      <c r="E6856" s="383" t="s">
        <v>425</v>
      </c>
    </row>
    <row r="6857" spans="1:5" s="11" customFormat="1" ht="36" customHeight="1">
      <c r="A6857" s="381">
        <v>100977</v>
      </c>
      <c r="B6857" s="382" t="s">
        <v>8622</v>
      </c>
      <c r="C6857" s="383" t="s">
        <v>235</v>
      </c>
      <c r="D6857" s="384">
        <v>7.12</v>
      </c>
      <c r="E6857" s="383" t="s">
        <v>425</v>
      </c>
    </row>
    <row r="6858" spans="1:5" s="11" customFormat="1" ht="36" customHeight="1">
      <c r="A6858" s="381">
        <v>100978</v>
      </c>
      <c r="B6858" s="382" t="s">
        <v>8623</v>
      </c>
      <c r="C6858" s="383" t="s">
        <v>235</v>
      </c>
      <c r="D6858" s="384">
        <v>6.78</v>
      </c>
      <c r="E6858" s="383" t="s">
        <v>425</v>
      </c>
    </row>
    <row r="6859" spans="1:5" s="11" customFormat="1" ht="36" customHeight="1">
      <c r="A6859" s="381">
        <v>100979</v>
      </c>
      <c r="B6859" s="382" t="s">
        <v>8624</v>
      </c>
      <c r="C6859" s="383" t="s">
        <v>235</v>
      </c>
      <c r="D6859" s="384">
        <v>6.42</v>
      </c>
      <c r="E6859" s="383" t="s">
        <v>425</v>
      </c>
    </row>
    <row r="6860" spans="1:5" s="11" customFormat="1" ht="36" customHeight="1">
      <c r="A6860" s="381">
        <v>100980</v>
      </c>
      <c r="B6860" s="382" t="s">
        <v>8625</v>
      </c>
      <c r="C6860" s="383" t="s">
        <v>235</v>
      </c>
      <c r="D6860" s="384">
        <v>6.18</v>
      </c>
      <c r="E6860" s="383" t="s">
        <v>425</v>
      </c>
    </row>
    <row r="6861" spans="1:5" s="11" customFormat="1" ht="36" customHeight="1">
      <c r="A6861" s="381">
        <v>100981</v>
      </c>
      <c r="B6861" s="382" t="s">
        <v>8626</v>
      </c>
      <c r="C6861" s="383" t="s">
        <v>235</v>
      </c>
      <c r="D6861" s="384">
        <v>8.7200000000000006</v>
      </c>
      <c r="E6861" s="383" t="s">
        <v>425</v>
      </c>
    </row>
    <row r="6862" spans="1:5" s="11" customFormat="1" ht="36" customHeight="1">
      <c r="A6862" s="381">
        <v>100982</v>
      </c>
      <c r="B6862" s="382" t="s">
        <v>8627</v>
      </c>
      <c r="C6862" s="383" t="s">
        <v>235</v>
      </c>
      <c r="D6862" s="384">
        <v>8.7799999999999994</v>
      </c>
      <c r="E6862" s="383" t="s">
        <v>425</v>
      </c>
    </row>
    <row r="6863" spans="1:5" s="11" customFormat="1" ht="36" customHeight="1">
      <c r="A6863" s="381">
        <v>100983</v>
      </c>
      <c r="B6863" s="382" t="s">
        <v>8628</v>
      </c>
      <c r="C6863" s="383" t="s">
        <v>235</v>
      </c>
      <c r="D6863" s="384">
        <v>8.7100000000000009</v>
      </c>
      <c r="E6863" s="383" t="s">
        <v>425</v>
      </c>
    </row>
    <row r="6864" spans="1:5" s="11" customFormat="1" ht="36" customHeight="1">
      <c r="A6864" s="381">
        <v>100984</v>
      </c>
      <c r="B6864" s="382" t="s">
        <v>8629</v>
      </c>
      <c r="C6864" s="383" t="s">
        <v>235</v>
      </c>
      <c r="D6864" s="384">
        <v>8.66</v>
      </c>
      <c r="E6864" s="383" t="s">
        <v>425</v>
      </c>
    </row>
    <row r="6865" spans="1:5" s="11" customFormat="1" ht="24" customHeight="1">
      <c r="A6865" s="381">
        <v>100985</v>
      </c>
      <c r="B6865" s="382" t="s">
        <v>8630</v>
      </c>
      <c r="C6865" s="383" t="s">
        <v>235</v>
      </c>
      <c r="D6865" s="384">
        <v>7.01</v>
      </c>
      <c r="E6865" s="383" t="s">
        <v>425</v>
      </c>
    </row>
    <row r="6866" spans="1:5" s="11" customFormat="1" ht="24" customHeight="1">
      <c r="A6866" s="381">
        <v>100986</v>
      </c>
      <c r="B6866" s="382" t="s">
        <v>8631</v>
      </c>
      <c r="C6866" s="383" t="s">
        <v>235</v>
      </c>
      <c r="D6866" s="384">
        <v>8.99</v>
      </c>
      <c r="E6866" s="383" t="s">
        <v>425</v>
      </c>
    </row>
    <row r="6867" spans="1:5" s="11" customFormat="1" ht="24" customHeight="1">
      <c r="A6867" s="381">
        <v>100987</v>
      </c>
      <c r="B6867" s="382" t="s">
        <v>8632</v>
      </c>
      <c r="C6867" s="383" t="s">
        <v>235</v>
      </c>
      <c r="D6867" s="384">
        <v>10.119999999999999</v>
      </c>
      <c r="E6867" s="383" t="s">
        <v>425</v>
      </c>
    </row>
    <row r="6868" spans="1:5" s="11" customFormat="1" ht="24" customHeight="1">
      <c r="A6868" s="381">
        <v>100988</v>
      </c>
      <c r="B6868" s="382" t="s">
        <v>8633</v>
      </c>
      <c r="C6868" s="383" t="s">
        <v>235</v>
      </c>
      <c r="D6868" s="384">
        <v>10.92</v>
      </c>
      <c r="E6868" s="383" t="s">
        <v>425</v>
      </c>
    </row>
    <row r="6869" spans="1:5" s="11" customFormat="1" ht="36" customHeight="1">
      <c r="A6869" s="381">
        <v>100989</v>
      </c>
      <c r="B6869" s="382" t="s">
        <v>8634</v>
      </c>
      <c r="C6869" s="383" t="s">
        <v>7738</v>
      </c>
      <c r="D6869" s="384">
        <v>5.4</v>
      </c>
      <c r="E6869" s="383" t="s">
        <v>425</v>
      </c>
    </row>
    <row r="6870" spans="1:5" s="11" customFormat="1" ht="36" customHeight="1">
      <c r="A6870" s="381">
        <v>100990</v>
      </c>
      <c r="B6870" s="382" t="s">
        <v>8635</v>
      </c>
      <c r="C6870" s="383" t="s">
        <v>7738</v>
      </c>
      <c r="D6870" s="384">
        <v>5.51</v>
      </c>
      <c r="E6870" s="383" t="s">
        <v>425</v>
      </c>
    </row>
    <row r="6871" spans="1:5" s="11" customFormat="1" ht="36" customHeight="1">
      <c r="A6871" s="381">
        <v>100991</v>
      </c>
      <c r="B6871" s="382" t="s">
        <v>8636</v>
      </c>
      <c r="C6871" s="383" t="s">
        <v>7738</v>
      </c>
      <c r="D6871" s="384">
        <v>5.51</v>
      </c>
      <c r="E6871" s="383" t="s">
        <v>425</v>
      </c>
    </row>
    <row r="6872" spans="1:5" s="11" customFormat="1" ht="36" customHeight="1">
      <c r="A6872" s="381">
        <v>100992</v>
      </c>
      <c r="B6872" s="382" t="s">
        <v>8637</v>
      </c>
      <c r="C6872" s="383" t="s">
        <v>7738</v>
      </c>
      <c r="D6872" s="384">
        <v>5.46</v>
      </c>
      <c r="E6872" s="383" t="s">
        <v>425</v>
      </c>
    </row>
    <row r="6873" spans="1:5" s="11" customFormat="1" ht="36" customHeight="1">
      <c r="A6873" s="381">
        <v>100993</v>
      </c>
      <c r="B6873" s="382" t="s">
        <v>8638</v>
      </c>
      <c r="C6873" s="383" t="s">
        <v>7738</v>
      </c>
      <c r="D6873" s="384">
        <v>4.74</v>
      </c>
      <c r="E6873" s="383" t="s">
        <v>425</v>
      </c>
    </row>
    <row r="6874" spans="1:5" s="11" customFormat="1" ht="36" customHeight="1">
      <c r="A6874" s="381">
        <v>100994</v>
      </c>
      <c r="B6874" s="382" t="s">
        <v>8639</v>
      </c>
      <c r="C6874" s="383" t="s">
        <v>7738</v>
      </c>
      <c r="D6874" s="384">
        <v>4.4800000000000004</v>
      </c>
      <c r="E6874" s="383" t="s">
        <v>425</v>
      </c>
    </row>
    <row r="6875" spans="1:5" s="11" customFormat="1" ht="36" customHeight="1">
      <c r="A6875" s="381">
        <v>100995</v>
      </c>
      <c r="B6875" s="382" t="s">
        <v>8640</v>
      </c>
      <c r="C6875" s="383" t="s">
        <v>7738</v>
      </c>
      <c r="D6875" s="384">
        <v>4.29</v>
      </c>
      <c r="E6875" s="383" t="s">
        <v>425</v>
      </c>
    </row>
    <row r="6876" spans="1:5" s="11" customFormat="1" ht="36" customHeight="1">
      <c r="A6876" s="381">
        <v>100996</v>
      </c>
      <c r="B6876" s="382" t="s">
        <v>8641</v>
      </c>
      <c r="C6876" s="383" t="s">
        <v>7738</v>
      </c>
      <c r="D6876" s="384">
        <v>4.0999999999999996</v>
      </c>
      <c r="E6876" s="383" t="s">
        <v>425</v>
      </c>
    </row>
    <row r="6877" spans="1:5" s="11" customFormat="1" ht="36" customHeight="1">
      <c r="A6877" s="381">
        <v>100997</v>
      </c>
      <c r="B6877" s="382" t="s">
        <v>8642</v>
      </c>
      <c r="C6877" s="383" t="s">
        <v>7738</v>
      </c>
      <c r="D6877" s="384">
        <v>5.82</v>
      </c>
      <c r="E6877" s="383" t="s">
        <v>425</v>
      </c>
    </row>
    <row r="6878" spans="1:5" s="11" customFormat="1" ht="36" customHeight="1">
      <c r="A6878" s="381">
        <v>100998</v>
      </c>
      <c r="B6878" s="382" t="s">
        <v>8643</v>
      </c>
      <c r="C6878" s="383" t="s">
        <v>7738</v>
      </c>
      <c r="D6878" s="384">
        <v>5.86</v>
      </c>
      <c r="E6878" s="383" t="s">
        <v>425</v>
      </c>
    </row>
    <row r="6879" spans="1:5" s="11" customFormat="1" ht="36" customHeight="1">
      <c r="A6879" s="381">
        <v>100999</v>
      </c>
      <c r="B6879" s="382" t="s">
        <v>8644</v>
      </c>
      <c r="C6879" s="383" t="s">
        <v>7738</v>
      </c>
      <c r="D6879" s="384">
        <v>5.84</v>
      </c>
      <c r="E6879" s="383" t="s">
        <v>425</v>
      </c>
    </row>
    <row r="6880" spans="1:5" s="11" customFormat="1" ht="36" customHeight="1">
      <c r="A6880" s="381">
        <v>101000</v>
      </c>
      <c r="B6880" s="382" t="s">
        <v>8645</v>
      </c>
      <c r="C6880" s="383" t="s">
        <v>7738</v>
      </c>
      <c r="D6880" s="384">
        <v>5.77</v>
      </c>
      <c r="E6880" s="383" t="s">
        <v>425</v>
      </c>
    </row>
    <row r="6881" spans="1:5" s="11" customFormat="1" ht="24" customHeight="1">
      <c r="A6881" s="381">
        <v>101001</v>
      </c>
      <c r="B6881" s="382" t="s">
        <v>8646</v>
      </c>
      <c r="C6881" s="383" t="s">
        <v>7738</v>
      </c>
      <c r="D6881" s="384">
        <v>4.67</v>
      </c>
      <c r="E6881" s="383" t="s">
        <v>425</v>
      </c>
    </row>
    <row r="6882" spans="1:5" s="11" customFormat="1" ht="24" customHeight="1">
      <c r="A6882" s="381">
        <v>101002</v>
      </c>
      <c r="B6882" s="382" t="s">
        <v>8647</v>
      </c>
      <c r="C6882" s="383" t="s">
        <v>7738</v>
      </c>
      <c r="D6882" s="384">
        <v>5.98</v>
      </c>
      <c r="E6882" s="383" t="s">
        <v>425</v>
      </c>
    </row>
    <row r="6883" spans="1:5" s="11" customFormat="1" ht="24" customHeight="1">
      <c r="A6883" s="381">
        <v>101003</v>
      </c>
      <c r="B6883" s="382" t="s">
        <v>8648</v>
      </c>
      <c r="C6883" s="383" t="s">
        <v>7738</v>
      </c>
      <c r="D6883" s="384">
        <v>6.73</v>
      </c>
      <c r="E6883" s="383" t="s">
        <v>425</v>
      </c>
    </row>
    <row r="6884" spans="1:5" s="11" customFormat="1" ht="24" customHeight="1">
      <c r="A6884" s="381">
        <v>101004</v>
      </c>
      <c r="B6884" s="382" t="s">
        <v>8649</v>
      </c>
      <c r="C6884" s="383" t="s">
        <v>7738</v>
      </c>
      <c r="D6884" s="384">
        <v>7.27</v>
      </c>
      <c r="E6884" s="383" t="s">
        <v>425</v>
      </c>
    </row>
    <row r="6885" spans="1:5" s="11" customFormat="1" ht="12" customHeight="1">
      <c r="A6885" s="381">
        <v>101005</v>
      </c>
      <c r="B6885" s="382" t="s">
        <v>8650</v>
      </c>
      <c r="C6885" s="383" t="s">
        <v>235</v>
      </c>
      <c r="D6885" s="384">
        <v>19.649999999999999</v>
      </c>
      <c r="E6885" s="383" t="s">
        <v>425</v>
      </c>
    </row>
    <row r="6886" spans="1:5" s="11" customFormat="1" ht="12" customHeight="1">
      <c r="A6886" s="381">
        <v>101006</v>
      </c>
      <c r="B6886" s="382" t="s">
        <v>8651</v>
      </c>
      <c r="C6886" s="383" t="s">
        <v>235</v>
      </c>
      <c r="D6886" s="384">
        <v>21.89</v>
      </c>
      <c r="E6886" s="383" t="s">
        <v>425</v>
      </c>
    </row>
    <row r="6887" spans="1:5" s="11" customFormat="1" ht="12" customHeight="1">
      <c r="A6887" s="381">
        <v>101007</v>
      </c>
      <c r="B6887" s="382" t="s">
        <v>8652</v>
      </c>
      <c r="C6887" s="383" t="s">
        <v>235</v>
      </c>
      <c r="D6887" s="384">
        <v>5.69</v>
      </c>
      <c r="E6887" s="383" t="s">
        <v>425</v>
      </c>
    </row>
    <row r="6888" spans="1:5" s="11" customFormat="1" ht="12" customHeight="1">
      <c r="A6888" s="381">
        <v>101008</v>
      </c>
      <c r="B6888" s="382" t="s">
        <v>8653</v>
      </c>
      <c r="C6888" s="383" t="s">
        <v>235</v>
      </c>
      <c r="D6888" s="384">
        <v>5.79</v>
      </c>
      <c r="E6888" s="383" t="s">
        <v>425</v>
      </c>
    </row>
    <row r="6889" spans="1:5" s="11" customFormat="1" ht="24" customHeight="1">
      <c r="A6889" s="381">
        <v>101009</v>
      </c>
      <c r="B6889" s="382" t="s">
        <v>8654</v>
      </c>
      <c r="C6889" s="383" t="s">
        <v>7738</v>
      </c>
      <c r="D6889" s="384">
        <v>44.21</v>
      </c>
      <c r="E6889" s="383" t="s">
        <v>425</v>
      </c>
    </row>
    <row r="6890" spans="1:5" s="11" customFormat="1" ht="24" customHeight="1">
      <c r="A6890" s="381">
        <v>101010</v>
      </c>
      <c r="B6890" s="382" t="s">
        <v>8655</v>
      </c>
      <c r="C6890" s="383" t="s">
        <v>7738</v>
      </c>
      <c r="D6890" s="384">
        <v>27.84</v>
      </c>
      <c r="E6890" s="383" t="s">
        <v>425</v>
      </c>
    </row>
    <row r="6891" spans="1:5" s="11" customFormat="1" ht="24" customHeight="1">
      <c r="A6891" s="381">
        <v>101013</v>
      </c>
      <c r="B6891" s="382" t="s">
        <v>8656</v>
      </c>
      <c r="C6891" s="383" t="s">
        <v>7738</v>
      </c>
      <c r="D6891" s="384">
        <v>43.7</v>
      </c>
      <c r="E6891" s="383" t="s">
        <v>425</v>
      </c>
    </row>
    <row r="6892" spans="1:5" s="11" customFormat="1" ht="24" customHeight="1">
      <c r="A6892" s="381">
        <v>101014</v>
      </c>
      <c r="B6892" s="382" t="s">
        <v>8657</v>
      </c>
      <c r="C6892" s="383" t="s">
        <v>7738</v>
      </c>
      <c r="D6892" s="384">
        <v>40.03</v>
      </c>
      <c r="E6892" s="383" t="s">
        <v>425</v>
      </c>
    </row>
    <row r="6893" spans="1:5" s="11" customFormat="1" ht="24" customHeight="1">
      <c r="A6893" s="381">
        <v>101015</v>
      </c>
      <c r="B6893" s="382" t="s">
        <v>8658</v>
      </c>
      <c r="C6893" s="383" t="s">
        <v>7738</v>
      </c>
      <c r="D6893" s="384">
        <v>32.89</v>
      </c>
      <c r="E6893" s="383" t="s">
        <v>425</v>
      </c>
    </row>
    <row r="6894" spans="1:5" s="11" customFormat="1" ht="24" customHeight="1">
      <c r="A6894" s="381">
        <v>101016</v>
      </c>
      <c r="B6894" s="382" t="s">
        <v>8659</v>
      </c>
      <c r="C6894" s="383" t="s">
        <v>7738</v>
      </c>
      <c r="D6894" s="384">
        <v>38.07</v>
      </c>
      <c r="E6894" s="383" t="s">
        <v>425</v>
      </c>
    </row>
    <row r="6895" spans="1:5" s="11" customFormat="1" ht="24" customHeight="1">
      <c r="A6895" s="381">
        <v>101017</v>
      </c>
      <c r="B6895" s="382" t="s">
        <v>8660</v>
      </c>
      <c r="C6895" s="383" t="s">
        <v>7738</v>
      </c>
      <c r="D6895" s="384">
        <v>28.86</v>
      </c>
      <c r="E6895" s="383" t="s">
        <v>425</v>
      </c>
    </row>
    <row r="6896" spans="1:5" s="11" customFormat="1" ht="24" customHeight="1">
      <c r="A6896" s="381">
        <v>101018</v>
      </c>
      <c r="B6896" s="382" t="s">
        <v>8661</v>
      </c>
      <c r="C6896" s="383" t="s">
        <v>7738</v>
      </c>
      <c r="D6896" s="384">
        <v>23.71</v>
      </c>
      <c r="E6896" s="383" t="s">
        <v>425</v>
      </c>
    </row>
    <row r="6897" spans="1:5" s="11" customFormat="1" ht="24" customHeight="1">
      <c r="A6897" s="381">
        <v>101463</v>
      </c>
      <c r="B6897" s="382" t="s">
        <v>8662</v>
      </c>
      <c r="C6897" s="383" t="s">
        <v>7738</v>
      </c>
      <c r="D6897" s="384">
        <v>43.83</v>
      </c>
      <c r="E6897" s="383" t="s">
        <v>425</v>
      </c>
    </row>
    <row r="6898" spans="1:5" s="11" customFormat="1" ht="24" customHeight="1">
      <c r="A6898" s="381">
        <v>101464</v>
      </c>
      <c r="B6898" s="382" t="s">
        <v>8663</v>
      </c>
      <c r="C6898" s="383" t="s">
        <v>7738</v>
      </c>
      <c r="D6898" s="384">
        <v>33.659999999999997</v>
      </c>
      <c r="E6898" s="383" t="s">
        <v>425</v>
      </c>
    </row>
    <row r="6899" spans="1:5" s="11" customFormat="1" ht="24" customHeight="1">
      <c r="A6899" s="381">
        <v>101465</v>
      </c>
      <c r="B6899" s="382" t="s">
        <v>8664</v>
      </c>
      <c r="C6899" s="383" t="s">
        <v>7738</v>
      </c>
      <c r="D6899" s="384">
        <v>25.74</v>
      </c>
      <c r="E6899" s="383" t="s">
        <v>425</v>
      </c>
    </row>
    <row r="6900" spans="1:5" s="11" customFormat="1" ht="24" customHeight="1">
      <c r="A6900" s="381">
        <v>101466</v>
      </c>
      <c r="B6900" s="382" t="s">
        <v>8665</v>
      </c>
      <c r="C6900" s="383" t="s">
        <v>7738</v>
      </c>
      <c r="D6900" s="384">
        <v>20.94</v>
      </c>
      <c r="E6900" s="383" t="s">
        <v>425</v>
      </c>
    </row>
    <row r="6901" spans="1:5" s="11" customFormat="1" ht="24" customHeight="1">
      <c r="A6901" s="381">
        <v>101467</v>
      </c>
      <c r="B6901" s="382" t="s">
        <v>8666</v>
      </c>
      <c r="C6901" s="383" t="s">
        <v>7738</v>
      </c>
      <c r="D6901" s="384">
        <v>17.53</v>
      </c>
      <c r="E6901" s="383" t="s">
        <v>425</v>
      </c>
    </row>
    <row r="6902" spans="1:5" s="11" customFormat="1" ht="24" customHeight="1">
      <c r="A6902" s="381">
        <v>101468</v>
      </c>
      <c r="B6902" s="382" t="s">
        <v>8667</v>
      </c>
      <c r="C6902" s="383" t="s">
        <v>7738</v>
      </c>
      <c r="D6902" s="384">
        <v>16.03</v>
      </c>
      <c r="E6902" s="383" t="s">
        <v>425</v>
      </c>
    </row>
    <row r="6903" spans="1:5" s="11" customFormat="1" ht="24" customHeight="1">
      <c r="A6903" s="381">
        <v>101469</v>
      </c>
      <c r="B6903" s="382" t="s">
        <v>8668</v>
      </c>
      <c r="C6903" s="383" t="s">
        <v>7738</v>
      </c>
      <c r="D6903" s="384">
        <v>35.869999999999997</v>
      </c>
      <c r="E6903" s="383" t="s">
        <v>425</v>
      </c>
    </row>
    <row r="6904" spans="1:5" s="11" customFormat="1" ht="24" customHeight="1">
      <c r="A6904" s="381">
        <v>101470</v>
      </c>
      <c r="B6904" s="382" t="s">
        <v>8669</v>
      </c>
      <c r="C6904" s="383" t="s">
        <v>7738</v>
      </c>
      <c r="D6904" s="384">
        <v>28.47</v>
      </c>
      <c r="E6904" s="383" t="s">
        <v>425</v>
      </c>
    </row>
    <row r="6905" spans="1:5" s="11" customFormat="1" ht="24" customHeight="1">
      <c r="A6905" s="381">
        <v>101471</v>
      </c>
      <c r="B6905" s="382" t="s">
        <v>8670</v>
      </c>
      <c r="C6905" s="383" t="s">
        <v>7738</v>
      </c>
      <c r="D6905" s="384">
        <v>24.42</v>
      </c>
      <c r="E6905" s="383" t="s">
        <v>425</v>
      </c>
    </row>
    <row r="6906" spans="1:5" s="11" customFormat="1" ht="24" customHeight="1">
      <c r="A6906" s="381">
        <v>101472</v>
      </c>
      <c r="B6906" s="382" t="s">
        <v>8671</v>
      </c>
      <c r="C6906" s="383" t="s">
        <v>7738</v>
      </c>
      <c r="D6906" s="384">
        <v>19.010000000000002</v>
      </c>
      <c r="E6906" s="383" t="s">
        <v>425</v>
      </c>
    </row>
    <row r="6907" spans="1:5" s="11" customFormat="1" ht="24" customHeight="1">
      <c r="A6907" s="381">
        <v>101473</v>
      </c>
      <c r="B6907" s="382" t="s">
        <v>8672</v>
      </c>
      <c r="C6907" s="383" t="s">
        <v>7738</v>
      </c>
      <c r="D6907" s="384">
        <v>27.37</v>
      </c>
      <c r="E6907" s="383" t="s">
        <v>425</v>
      </c>
    </row>
    <row r="6908" spans="1:5" s="11" customFormat="1" ht="24" customHeight="1">
      <c r="A6908" s="381">
        <v>101474</v>
      </c>
      <c r="B6908" s="382" t="s">
        <v>8673</v>
      </c>
      <c r="C6908" s="383" t="s">
        <v>7738</v>
      </c>
      <c r="D6908" s="384">
        <v>19.57</v>
      </c>
      <c r="E6908" s="383" t="s">
        <v>425</v>
      </c>
    </row>
    <row r="6909" spans="1:5" s="11" customFormat="1" ht="24" customHeight="1">
      <c r="A6909" s="381">
        <v>101475</v>
      </c>
      <c r="B6909" s="382" t="s">
        <v>8674</v>
      </c>
      <c r="C6909" s="383" t="s">
        <v>7738</v>
      </c>
      <c r="D6909" s="384">
        <v>17.38</v>
      </c>
      <c r="E6909" s="383" t="s">
        <v>425</v>
      </c>
    </row>
    <row r="6910" spans="1:5" s="11" customFormat="1" ht="24" customHeight="1">
      <c r="A6910" s="381">
        <v>101476</v>
      </c>
      <c r="B6910" s="382" t="s">
        <v>8675</v>
      </c>
      <c r="C6910" s="383" t="s">
        <v>7738</v>
      </c>
      <c r="D6910" s="384">
        <v>15.5</v>
      </c>
      <c r="E6910" s="383" t="s">
        <v>425</v>
      </c>
    </row>
    <row r="6911" spans="1:5" s="11" customFormat="1" ht="24" customHeight="1">
      <c r="A6911" s="381">
        <v>101477</v>
      </c>
      <c r="B6911" s="382" t="s">
        <v>8676</v>
      </c>
      <c r="C6911" s="383" t="s">
        <v>7738</v>
      </c>
      <c r="D6911" s="384">
        <v>12.68</v>
      </c>
      <c r="E6911" s="383" t="s">
        <v>425</v>
      </c>
    </row>
    <row r="6912" spans="1:5" s="11" customFormat="1" ht="24" customHeight="1">
      <c r="A6912" s="381">
        <v>101478</v>
      </c>
      <c r="B6912" s="382" t="s">
        <v>8677</v>
      </c>
      <c r="C6912" s="383" t="s">
        <v>7738</v>
      </c>
      <c r="D6912" s="384">
        <v>10.79</v>
      </c>
      <c r="E6912" s="383" t="s">
        <v>425</v>
      </c>
    </row>
    <row r="6913" spans="1:5" s="11" customFormat="1" ht="24" customHeight="1">
      <c r="A6913" s="381">
        <v>101480</v>
      </c>
      <c r="B6913" s="382" t="s">
        <v>8678</v>
      </c>
      <c r="C6913" s="383" t="s">
        <v>7738</v>
      </c>
      <c r="D6913" s="384">
        <v>64.150000000000006</v>
      </c>
      <c r="E6913" s="383" t="s">
        <v>425</v>
      </c>
    </row>
    <row r="6914" spans="1:5" s="11" customFormat="1" ht="24" customHeight="1">
      <c r="A6914" s="381">
        <v>101481</v>
      </c>
      <c r="B6914" s="382" t="s">
        <v>8679</v>
      </c>
      <c r="C6914" s="383" t="s">
        <v>7738</v>
      </c>
      <c r="D6914" s="384">
        <v>46.32</v>
      </c>
      <c r="E6914" s="383" t="s">
        <v>425</v>
      </c>
    </row>
    <row r="6915" spans="1:5" s="11" customFormat="1" ht="24" customHeight="1">
      <c r="A6915" s="381">
        <v>101482</v>
      </c>
      <c r="B6915" s="382" t="s">
        <v>8680</v>
      </c>
      <c r="C6915" s="383" t="s">
        <v>7738</v>
      </c>
      <c r="D6915" s="384">
        <v>34.619999999999997</v>
      </c>
      <c r="E6915" s="383" t="s">
        <v>425</v>
      </c>
    </row>
    <row r="6916" spans="1:5" s="11" customFormat="1" ht="24" customHeight="1">
      <c r="A6916" s="381">
        <v>101483</v>
      </c>
      <c r="B6916" s="382" t="s">
        <v>8681</v>
      </c>
      <c r="C6916" s="383" t="s">
        <v>7738</v>
      </c>
      <c r="D6916" s="384">
        <v>35.950000000000003</v>
      </c>
      <c r="E6916" s="383" t="s">
        <v>425</v>
      </c>
    </row>
    <row r="6917" spans="1:5" s="11" customFormat="1" ht="24" customHeight="1">
      <c r="A6917" s="381">
        <v>101484</v>
      </c>
      <c r="B6917" s="382" t="s">
        <v>8682</v>
      </c>
      <c r="C6917" s="383" t="s">
        <v>7738</v>
      </c>
      <c r="D6917" s="384">
        <v>186.27</v>
      </c>
      <c r="E6917" s="383" t="s">
        <v>425</v>
      </c>
    </row>
    <row r="6918" spans="1:5" s="11" customFormat="1" ht="24" customHeight="1">
      <c r="A6918" s="381">
        <v>101485</v>
      </c>
      <c r="B6918" s="382" t="s">
        <v>8683</v>
      </c>
      <c r="C6918" s="383" t="s">
        <v>7738</v>
      </c>
      <c r="D6918" s="384">
        <v>142.99</v>
      </c>
      <c r="E6918" s="383" t="s">
        <v>425</v>
      </c>
    </row>
    <row r="6919" spans="1:5" s="11" customFormat="1" ht="24" customHeight="1">
      <c r="A6919" s="381">
        <v>101486</v>
      </c>
      <c r="B6919" s="382" t="s">
        <v>8684</v>
      </c>
      <c r="C6919" s="383" t="s">
        <v>7738</v>
      </c>
      <c r="D6919" s="384">
        <v>128.79</v>
      </c>
      <c r="E6919" s="383" t="s">
        <v>425</v>
      </c>
    </row>
    <row r="6920" spans="1:5" s="11" customFormat="1" ht="24" customHeight="1">
      <c r="A6920" s="381">
        <v>101487</v>
      </c>
      <c r="B6920" s="382" t="s">
        <v>8685</v>
      </c>
      <c r="C6920" s="383" t="s">
        <v>7738</v>
      </c>
      <c r="D6920" s="384">
        <v>94.3</v>
      </c>
      <c r="E6920" s="383" t="s">
        <v>425</v>
      </c>
    </row>
    <row r="6921" spans="1:5" s="11" customFormat="1" ht="24" customHeight="1">
      <c r="A6921" s="381">
        <v>101488</v>
      </c>
      <c r="B6921" s="382" t="s">
        <v>8686</v>
      </c>
      <c r="C6921" s="383" t="s">
        <v>7738</v>
      </c>
      <c r="D6921" s="384">
        <v>81.599999999999994</v>
      </c>
      <c r="E6921" s="383" t="s">
        <v>425</v>
      </c>
    </row>
    <row r="6922" spans="1:5" s="11" customFormat="1" ht="24" customHeight="1">
      <c r="A6922" s="381">
        <v>101188</v>
      </c>
      <c r="B6922" s="382" t="s">
        <v>8687</v>
      </c>
      <c r="C6922" s="383" t="s">
        <v>53</v>
      </c>
      <c r="D6922" s="384">
        <v>4.6399999999999997</v>
      </c>
      <c r="E6922" s="383" t="s">
        <v>426</v>
      </c>
    </row>
    <row r="6923" spans="1:5" s="11" customFormat="1" ht="36" customHeight="1">
      <c r="A6923" s="381">
        <v>101189</v>
      </c>
      <c r="B6923" s="382" t="s">
        <v>8688</v>
      </c>
      <c r="C6923" s="383" t="s">
        <v>53</v>
      </c>
      <c r="D6923" s="384">
        <v>60.83</v>
      </c>
      <c r="E6923" s="383" t="s">
        <v>426</v>
      </c>
    </row>
    <row r="6924" spans="1:5" s="11" customFormat="1" ht="36" customHeight="1">
      <c r="A6924" s="381">
        <v>101190</v>
      </c>
      <c r="B6924" s="382" t="s">
        <v>8689</v>
      </c>
      <c r="C6924" s="383" t="s">
        <v>53</v>
      </c>
      <c r="D6924" s="384">
        <v>60.12</v>
      </c>
      <c r="E6924" s="383" t="s">
        <v>426</v>
      </c>
    </row>
    <row r="6925" spans="1:5" s="11" customFormat="1" ht="36" customHeight="1">
      <c r="A6925" s="381">
        <v>101191</v>
      </c>
      <c r="B6925" s="382" t="s">
        <v>8690</v>
      </c>
      <c r="C6925" s="383" t="s">
        <v>53</v>
      </c>
      <c r="D6925" s="384">
        <v>60.47</v>
      </c>
      <c r="E6925" s="383" t="s">
        <v>426</v>
      </c>
    </row>
    <row r="6926" spans="1:5" s="11" customFormat="1" ht="36" customHeight="1">
      <c r="A6926" s="381">
        <v>101192</v>
      </c>
      <c r="B6926" s="382" t="s">
        <v>8691</v>
      </c>
      <c r="C6926" s="383" t="s">
        <v>53</v>
      </c>
      <c r="D6926" s="384">
        <v>60.7</v>
      </c>
      <c r="E6926" s="383" t="s">
        <v>426</v>
      </c>
    </row>
    <row r="6927" spans="1:5" s="11" customFormat="1" ht="36" customHeight="1">
      <c r="A6927" s="381">
        <v>101193</v>
      </c>
      <c r="B6927" s="382" t="s">
        <v>8692</v>
      </c>
      <c r="C6927" s="383" t="s">
        <v>53</v>
      </c>
      <c r="D6927" s="384">
        <v>54.01</v>
      </c>
      <c r="E6927" s="383" t="s">
        <v>426</v>
      </c>
    </row>
    <row r="6928" spans="1:5" s="11" customFormat="1" ht="36" customHeight="1">
      <c r="A6928" s="381">
        <v>101194</v>
      </c>
      <c r="B6928" s="382" t="s">
        <v>8693</v>
      </c>
      <c r="C6928" s="383" t="s">
        <v>53</v>
      </c>
      <c r="D6928" s="384">
        <v>54.36</v>
      </c>
      <c r="E6928" s="383" t="s">
        <v>426</v>
      </c>
    </row>
    <row r="6929" spans="1:5" s="11" customFormat="1" ht="36" customHeight="1">
      <c r="A6929" s="381">
        <v>101197</v>
      </c>
      <c r="B6929" s="382" t="s">
        <v>8694</v>
      </c>
      <c r="C6929" s="383" t="s">
        <v>53</v>
      </c>
      <c r="D6929" s="384">
        <v>110.34</v>
      </c>
      <c r="E6929" s="383" t="s">
        <v>426</v>
      </c>
    </row>
    <row r="6930" spans="1:5" s="11" customFormat="1" ht="36" customHeight="1">
      <c r="A6930" s="381">
        <v>101198</v>
      </c>
      <c r="B6930" s="382" t="s">
        <v>8695</v>
      </c>
      <c r="C6930" s="383" t="s">
        <v>53</v>
      </c>
      <c r="D6930" s="384">
        <v>79.89</v>
      </c>
      <c r="E6930" s="383" t="s">
        <v>426</v>
      </c>
    </row>
    <row r="6931" spans="1:5" s="11" customFormat="1" ht="36" customHeight="1">
      <c r="A6931" s="381">
        <v>101199</v>
      </c>
      <c r="B6931" s="382" t="s">
        <v>8696</v>
      </c>
      <c r="C6931" s="383" t="s">
        <v>53</v>
      </c>
      <c r="D6931" s="384">
        <v>80.77</v>
      </c>
      <c r="E6931" s="383" t="s">
        <v>426</v>
      </c>
    </row>
    <row r="6932" spans="1:5" s="11" customFormat="1" ht="36" customHeight="1">
      <c r="A6932" s="381">
        <v>101200</v>
      </c>
      <c r="B6932" s="382" t="s">
        <v>8697</v>
      </c>
      <c r="C6932" s="383" t="s">
        <v>53</v>
      </c>
      <c r="D6932" s="384">
        <v>51.26</v>
      </c>
      <c r="E6932" s="383" t="s">
        <v>426</v>
      </c>
    </row>
    <row r="6933" spans="1:5" s="11" customFormat="1" ht="36" customHeight="1">
      <c r="A6933" s="381">
        <v>101201</v>
      </c>
      <c r="B6933" s="382" t="s">
        <v>8698</v>
      </c>
      <c r="C6933" s="383" t="s">
        <v>53</v>
      </c>
      <c r="D6933" s="384">
        <v>62.04</v>
      </c>
      <c r="E6933" s="383" t="s">
        <v>426</v>
      </c>
    </row>
    <row r="6934" spans="1:5" s="11" customFormat="1" ht="36" customHeight="1">
      <c r="A6934" s="381">
        <v>101202</v>
      </c>
      <c r="B6934" s="382" t="s">
        <v>8699</v>
      </c>
      <c r="C6934" s="383" t="s">
        <v>53</v>
      </c>
      <c r="D6934" s="384">
        <v>32.44</v>
      </c>
      <c r="E6934" s="383" t="s">
        <v>426</v>
      </c>
    </row>
    <row r="6935" spans="1:5" s="11" customFormat="1" ht="36" customHeight="1">
      <c r="A6935" s="381">
        <v>101203</v>
      </c>
      <c r="B6935" s="382" t="s">
        <v>8700</v>
      </c>
      <c r="C6935" s="383" t="s">
        <v>53</v>
      </c>
      <c r="D6935" s="384">
        <v>31.55</v>
      </c>
      <c r="E6935" s="383" t="s">
        <v>426</v>
      </c>
    </row>
    <row r="6936" spans="1:5" s="11" customFormat="1" ht="36" customHeight="1">
      <c r="A6936" s="381">
        <v>101204</v>
      </c>
      <c r="B6936" s="382" t="s">
        <v>8701</v>
      </c>
      <c r="C6936" s="383" t="s">
        <v>53</v>
      </c>
      <c r="D6936" s="384">
        <v>31.91</v>
      </c>
      <c r="E6936" s="383" t="s">
        <v>426</v>
      </c>
    </row>
    <row r="6937" spans="1:5" s="11" customFormat="1" ht="36" customHeight="1">
      <c r="A6937" s="381">
        <v>101205</v>
      </c>
      <c r="B6937" s="382" t="s">
        <v>8702</v>
      </c>
      <c r="C6937" s="383" t="s">
        <v>53</v>
      </c>
      <c r="D6937" s="384">
        <v>32.44</v>
      </c>
      <c r="E6937" s="383" t="s">
        <v>426</v>
      </c>
    </row>
    <row r="6938" spans="1:5" s="11" customFormat="1" ht="48" customHeight="1">
      <c r="A6938" s="381">
        <v>102362</v>
      </c>
      <c r="B6938" s="382" t="s">
        <v>8703</v>
      </c>
      <c r="C6938" s="383" t="s">
        <v>47</v>
      </c>
      <c r="D6938" s="384">
        <v>179.51</v>
      </c>
      <c r="E6938" s="383" t="s">
        <v>426</v>
      </c>
    </row>
    <row r="6939" spans="1:5" s="11" customFormat="1" ht="48" customHeight="1">
      <c r="A6939" s="381">
        <v>102363</v>
      </c>
      <c r="B6939" s="382" t="s">
        <v>8703</v>
      </c>
      <c r="C6939" s="383" t="s">
        <v>47</v>
      </c>
      <c r="D6939" s="384">
        <v>193.93</v>
      </c>
      <c r="E6939" s="383" t="s">
        <v>426</v>
      </c>
    </row>
    <row r="6940" spans="1:5" s="11" customFormat="1" ht="48" customHeight="1">
      <c r="A6940" s="381">
        <v>102364</v>
      </c>
      <c r="B6940" s="382" t="s">
        <v>8703</v>
      </c>
      <c r="C6940" s="383" t="s">
        <v>47</v>
      </c>
      <c r="D6940" s="384">
        <v>219.93</v>
      </c>
      <c r="E6940" s="383" t="s">
        <v>426</v>
      </c>
    </row>
    <row r="6941" spans="1:5" s="11" customFormat="1" ht="12" customHeight="1">
      <c r="A6941" s="381">
        <v>98509</v>
      </c>
      <c r="B6941" s="382" t="s">
        <v>8704</v>
      </c>
      <c r="C6941" s="383" t="s">
        <v>297</v>
      </c>
      <c r="D6941" s="384">
        <v>98.92</v>
      </c>
      <c r="E6941" s="383" t="s">
        <v>426</v>
      </c>
    </row>
    <row r="6942" spans="1:5" s="11" customFormat="1" ht="24" customHeight="1">
      <c r="A6942" s="381">
        <v>98510</v>
      </c>
      <c r="B6942" s="382" t="s">
        <v>8705</v>
      </c>
      <c r="C6942" s="383" t="s">
        <v>297</v>
      </c>
      <c r="D6942" s="384">
        <v>129</v>
      </c>
      <c r="E6942" s="383" t="s">
        <v>426</v>
      </c>
    </row>
    <row r="6943" spans="1:5" s="11" customFormat="1" ht="24" customHeight="1">
      <c r="A6943" s="381">
        <v>98511</v>
      </c>
      <c r="B6943" s="382" t="s">
        <v>8706</v>
      </c>
      <c r="C6943" s="383" t="s">
        <v>297</v>
      </c>
      <c r="D6943" s="384">
        <v>256.8</v>
      </c>
      <c r="E6943" s="383" t="s">
        <v>426</v>
      </c>
    </row>
    <row r="6944" spans="1:5" s="11" customFormat="1" ht="12" customHeight="1">
      <c r="A6944" s="381">
        <v>98516</v>
      </c>
      <c r="B6944" s="382" t="s">
        <v>8707</v>
      </c>
      <c r="C6944" s="383" t="s">
        <v>297</v>
      </c>
      <c r="D6944" s="384">
        <v>440.81</v>
      </c>
      <c r="E6944" s="383" t="s">
        <v>426</v>
      </c>
    </row>
    <row r="6945" spans="1:5" s="11" customFormat="1" ht="12" customHeight="1">
      <c r="A6945" s="381">
        <v>98519</v>
      </c>
      <c r="B6945" s="382" t="s">
        <v>8708</v>
      </c>
      <c r="C6945" s="383" t="s">
        <v>47</v>
      </c>
      <c r="D6945" s="384">
        <v>1.36</v>
      </c>
      <c r="E6945" s="383" t="s">
        <v>426</v>
      </c>
    </row>
    <row r="6946" spans="1:5" s="11" customFormat="1" ht="12" customHeight="1">
      <c r="A6946" s="381">
        <v>98520</v>
      </c>
      <c r="B6946" s="382" t="s">
        <v>8709</v>
      </c>
      <c r="C6946" s="383" t="s">
        <v>47</v>
      </c>
      <c r="D6946" s="384">
        <v>6.35</v>
      </c>
      <c r="E6946" s="383" t="s">
        <v>426</v>
      </c>
    </row>
    <row r="6947" spans="1:5" s="11" customFormat="1" ht="12" customHeight="1">
      <c r="A6947" s="381">
        <v>98521</v>
      </c>
      <c r="B6947" s="382" t="s">
        <v>8710</v>
      </c>
      <c r="C6947" s="383" t="s">
        <v>47</v>
      </c>
      <c r="D6947" s="384">
        <v>0.24</v>
      </c>
      <c r="E6947" s="383" t="s">
        <v>426</v>
      </c>
    </row>
    <row r="6948" spans="1:5" s="11" customFormat="1" ht="24" customHeight="1">
      <c r="A6948" s="381">
        <v>98522</v>
      </c>
      <c r="B6948" s="382" t="s">
        <v>8711</v>
      </c>
      <c r="C6948" s="383" t="s">
        <v>53</v>
      </c>
      <c r="D6948" s="384">
        <v>155.43</v>
      </c>
      <c r="E6948" s="383" t="s">
        <v>426</v>
      </c>
    </row>
    <row r="6949" spans="1:5" s="11" customFormat="1" ht="12" customHeight="1">
      <c r="A6949" s="381">
        <v>98524</v>
      </c>
      <c r="B6949" s="382" t="s">
        <v>8712</v>
      </c>
      <c r="C6949" s="383" t="s">
        <v>47</v>
      </c>
      <c r="D6949" s="384">
        <v>2.0499999999999998</v>
      </c>
      <c r="E6949" s="383" t="s">
        <v>426</v>
      </c>
    </row>
    <row r="6950" spans="1:5" s="11" customFormat="1" ht="12" customHeight="1">
      <c r="A6950" s="381">
        <v>98503</v>
      </c>
      <c r="B6950" s="382" t="s">
        <v>8713</v>
      </c>
      <c r="C6950" s="383" t="s">
        <v>47</v>
      </c>
      <c r="D6950" s="384">
        <v>24.99</v>
      </c>
      <c r="E6950" s="383" t="s">
        <v>426</v>
      </c>
    </row>
    <row r="6951" spans="1:5" s="11" customFormat="1" ht="12" customHeight="1">
      <c r="A6951" s="381">
        <v>98504</v>
      </c>
      <c r="B6951" s="382" t="s">
        <v>8714</v>
      </c>
      <c r="C6951" s="383" t="s">
        <v>47</v>
      </c>
      <c r="D6951" s="384">
        <v>14.95</v>
      </c>
      <c r="E6951" s="383" t="s">
        <v>426</v>
      </c>
    </row>
    <row r="6952" spans="1:5" s="11" customFormat="1" ht="12" customHeight="1">
      <c r="A6952" s="381">
        <v>98505</v>
      </c>
      <c r="B6952" s="382" t="s">
        <v>8715</v>
      </c>
      <c r="C6952" s="383" t="s">
        <v>47</v>
      </c>
      <c r="D6952" s="384">
        <v>140.05000000000001</v>
      </c>
      <c r="E6952" s="383" t="s">
        <v>426</v>
      </c>
    </row>
    <row r="6953" spans="1:5" s="11" customFormat="1" ht="24" customHeight="1">
      <c r="A6953" s="381">
        <v>103946</v>
      </c>
      <c r="B6953" s="382" t="s">
        <v>8716</v>
      </c>
      <c r="C6953" s="383" t="s">
        <v>47</v>
      </c>
      <c r="D6953" s="384">
        <v>19.809999999999999</v>
      </c>
      <c r="E6953" s="383" t="s">
        <v>426</v>
      </c>
    </row>
    <row r="6954" spans="1:5" s="11" customFormat="1" ht="36" customHeight="1">
      <c r="A6954" s="381">
        <v>103185</v>
      </c>
      <c r="B6954" s="382" t="s">
        <v>8717</v>
      </c>
      <c r="C6954" s="383" t="s">
        <v>297</v>
      </c>
      <c r="D6954" s="385">
        <v>6059.55</v>
      </c>
      <c r="E6954" s="383" t="s">
        <v>426</v>
      </c>
    </row>
    <row r="6955" spans="1:5" s="11" customFormat="1" ht="36" customHeight="1">
      <c r="A6955" s="381">
        <v>103186</v>
      </c>
      <c r="B6955" s="382" t="s">
        <v>8718</v>
      </c>
      <c r="C6955" s="383" t="s">
        <v>297</v>
      </c>
      <c r="D6955" s="385">
        <v>6413.39</v>
      </c>
      <c r="E6955" s="383" t="s">
        <v>426</v>
      </c>
    </row>
    <row r="6956" spans="1:5" s="11" customFormat="1" ht="36" customHeight="1">
      <c r="A6956" s="381">
        <v>103187</v>
      </c>
      <c r="B6956" s="382" t="s">
        <v>8719</v>
      </c>
      <c r="C6956" s="383" t="s">
        <v>297</v>
      </c>
      <c r="D6956" s="385">
        <v>4806.8599999999997</v>
      </c>
      <c r="E6956" s="383" t="s">
        <v>426</v>
      </c>
    </row>
    <row r="6957" spans="1:5" s="11" customFormat="1" ht="36" customHeight="1">
      <c r="A6957" s="381">
        <v>103188</v>
      </c>
      <c r="B6957" s="382" t="s">
        <v>8720</v>
      </c>
      <c r="C6957" s="383" t="s">
        <v>297</v>
      </c>
      <c r="D6957" s="385">
        <v>5175.87</v>
      </c>
      <c r="E6957" s="383" t="s">
        <v>426</v>
      </c>
    </row>
    <row r="6958" spans="1:5" s="11" customFormat="1" ht="36" customHeight="1">
      <c r="A6958" s="381">
        <v>103189</v>
      </c>
      <c r="B6958" s="382" t="s">
        <v>8721</v>
      </c>
      <c r="C6958" s="383" t="s">
        <v>297</v>
      </c>
      <c r="D6958" s="385">
        <v>2590.25</v>
      </c>
      <c r="E6958" s="383" t="s">
        <v>426</v>
      </c>
    </row>
    <row r="6959" spans="1:5" s="11" customFormat="1" ht="36" customHeight="1">
      <c r="A6959" s="381">
        <v>103190</v>
      </c>
      <c r="B6959" s="382" t="s">
        <v>8722</v>
      </c>
      <c r="C6959" s="383" t="s">
        <v>297</v>
      </c>
      <c r="D6959" s="385">
        <v>4018.62</v>
      </c>
      <c r="E6959" s="383" t="s">
        <v>426</v>
      </c>
    </row>
    <row r="6960" spans="1:5" s="11" customFormat="1" ht="36" customHeight="1">
      <c r="A6960" s="381">
        <v>103191</v>
      </c>
      <c r="B6960" s="382" t="s">
        <v>8723</v>
      </c>
      <c r="C6960" s="383" t="s">
        <v>297</v>
      </c>
      <c r="D6960" s="385">
        <v>2335.6999999999998</v>
      </c>
      <c r="E6960" s="383" t="s">
        <v>426</v>
      </c>
    </row>
    <row r="6961" spans="1:5" s="11" customFormat="1" ht="36" customHeight="1">
      <c r="A6961" s="381">
        <v>103192</v>
      </c>
      <c r="B6961" s="382" t="s">
        <v>8724</v>
      </c>
      <c r="C6961" s="383" t="s">
        <v>297</v>
      </c>
      <c r="D6961" s="385">
        <v>2487.98</v>
      </c>
      <c r="E6961" s="383" t="s">
        <v>426</v>
      </c>
    </row>
    <row r="6962" spans="1:5" s="11" customFormat="1" ht="36" customHeight="1">
      <c r="A6962" s="381">
        <v>103193</v>
      </c>
      <c r="B6962" s="382" t="s">
        <v>8725</v>
      </c>
      <c r="C6962" s="383" t="s">
        <v>297</v>
      </c>
      <c r="D6962" s="385">
        <v>1911.83</v>
      </c>
      <c r="E6962" s="383" t="s">
        <v>426</v>
      </c>
    </row>
    <row r="6963" spans="1:5" s="11" customFormat="1" ht="36" customHeight="1">
      <c r="A6963" s="381">
        <v>103194</v>
      </c>
      <c r="B6963" s="382" t="s">
        <v>8726</v>
      </c>
      <c r="C6963" s="383" t="s">
        <v>297</v>
      </c>
      <c r="D6963" s="385">
        <v>2762.25</v>
      </c>
      <c r="E6963" s="383" t="s">
        <v>426</v>
      </c>
    </row>
    <row r="6964" spans="1:5" s="11" customFormat="1" ht="36" customHeight="1">
      <c r="A6964" s="381">
        <v>103195</v>
      </c>
      <c r="B6964" s="382" t="s">
        <v>8727</v>
      </c>
      <c r="C6964" s="383" t="s">
        <v>297</v>
      </c>
      <c r="D6964" s="385">
        <v>2150.1999999999998</v>
      </c>
      <c r="E6964" s="383" t="s">
        <v>426</v>
      </c>
    </row>
    <row r="6965" spans="1:5" s="11" customFormat="1" ht="36" customHeight="1">
      <c r="A6965" s="381">
        <v>103205</v>
      </c>
      <c r="B6965" s="382" t="s">
        <v>8728</v>
      </c>
      <c r="C6965" s="383" t="s">
        <v>297</v>
      </c>
      <c r="D6965" s="385">
        <v>4023.21</v>
      </c>
      <c r="E6965" s="383" t="s">
        <v>426</v>
      </c>
    </row>
    <row r="6966" spans="1:5" s="11" customFormat="1" ht="36" customHeight="1">
      <c r="A6966" s="381">
        <v>103206</v>
      </c>
      <c r="B6966" s="382" t="s">
        <v>8729</v>
      </c>
      <c r="C6966" s="383" t="s">
        <v>297</v>
      </c>
      <c r="D6966" s="385">
        <v>2340.29</v>
      </c>
      <c r="E6966" s="383" t="s">
        <v>426</v>
      </c>
    </row>
    <row r="6967" spans="1:5" s="11" customFormat="1" ht="48" customHeight="1">
      <c r="A6967" s="381">
        <v>103207</v>
      </c>
      <c r="B6967" s="382" t="s">
        <v>8730</v>
      </c>
      <c r="C6967" s="383" t="s">
        <v>297</v>
      </c>
      <c r="D6967" s="385">
        <v>2492.5700000000002</v>
      </c>
      <c r="E6967" s="383" t="s">
        <v>426</v>
      </c>
    </row>
    <row r="6968" spans="1:5" s="11" customFormat="1" ht="36" customHeight="1">
      <c r="A6968" s="381">
        <v>103208</v>
      </c>
      <c r="B6968" s="382" t="s">
        <v>8731</v>
      </c>
      <c r="C6968" s="383" t="s">
        <v>297</v>
      </c>
      <c r="D6968" s="385">
        <v>1916.42</v>
      </c>
      <c r="E6968" s="383" t="s">
        <v>426</v>
      </c>
    </row>
    <row r="6969" spans="1:5" s="11" customFormat="1" ht="36" customHeight="1">
      <c r="A6969" s="381">
        <v>103209</v>
      </c>
      <c r="B6969" s="382" t="s">
        <v>8732</v>
      </c>
      <c r="C6969" s="383" t="s">
        <v>297</v>
      </c>
      <c r="D6969" s="385">
        <v>2766.84</v>
      </c>
      <c r="E6969" s="383" t="s">
        <v>426</v>
      </c>
    </row>
    <row r="6970" spans="1:5" s="11" customFormat="1" ht="36" customHeight="1">
      <c r="A6970" s="381">
        <v>103210</v>
      </c>
      <c r="B6970" s="382" t="s">
        <v>8733</v>
      </c>
      <c r="C6970" s="383" t="s">
        <v>297</v>
      </c>
      <c r="D6970" s="385">
        <v>2219.6</v>
      </c>
      <c r="E6970" s="383" t="s">
        <v>426</v>
      </c>
    </row>
    <row r="6971" spans="1:5" s="11" customFormat="1" ht="36" customHeight="1">
      <c r="A6971" s="381">
        <v>103304</v>
      </c>
      <c r="B6971" s="382" t="s">
        <v>8734</v>
      </c>
      <c r="C6971" s="383" t="s">
        <v>297</v>
      </c>
      <c r="D6971" s="385">
        <v>1224.8499999999999</v>
      </c>
      <c r="E6971" s="383" t="s">
        <v>426</v>
      </c>
    </row>
    <row r="6972" spans="1:5" s="11" customFormat="1" ht="36" customHeight="1">
      <c r="A6972" s="381">
        <v>103307</v>
      </c>
      <c r="B6972" s="382" t="s">
        <v>8735</v>
      </c>
      <c r="C6972" s="383" t="s">
        <v>297</v>
      </c>
      <c r="D6972" s="385">
        <v>1296.52</v>
      </c>
      <c r="E6972" s="383" t="s">
        <v>426</v>
      </c>
    </row>
    <row r="6973" spans="1:5" s="11" customFormat="1" ht="36" customHeight="1">
      <c r="A6973" s="381">
        <v>103310</v>
      </c>
      <c r="B6973" s="382" t="s">
        <v>8736</v>
      </c>
      <c r="C6973" s="383" t="s">
        <v>297</v>
      </c>
      <c r="D6973" s="385">
        <v>1262.1199999999999</v>
      </c>
      <c r="E6973" s="383" t="s">
        <v>426</v>
      </c>
    </row>
    <row r="6974" spans="1:5" s="11" customFormat="1" ht="24" customHeight="1">
      <c r="A6974" s="381">
        <v>103314</v>
      </c>
      <c r="B6974" s="382" t="s">
        <v>8737</v>
      </c>
      <c r="C6974" s="383" t="s">
        <v>47</v>
      </c>
      <c r="D6974" s="384">
        <v>276.82</v>
      </c>
      <c r="E6974" s="383" t="s">
        <v>426</v>
      </c>
    </row>
    <row r="6975" spans="1:5" s="11" customFormat="1" ht="24" customHeight="1">
      <c r="A6975" s="381">
        <v>103315</v>
      </c>
      <c r="B6975" s="382" t="s">
        <v>8738</v>
      </c>
      <c r="C6975" s="383" t="s">
        <v>47</v>
      </c>
      <c r="D6975" s="384">
        <v>270.98</v>
      </c>
      <c r="E6975" s="383" t="s">
        <v>426</v>
      </c>
    </row>
    <row r="6976" spans="1:5" s="11" customFormat="1" ht="24" customHeight="1">
      <c r="A6976" s="381">
        <v>103769</v>
      </c>
      <c r="B6976" s="382" t="s">
        <v>8739</v>
      </c>
      <c r="C6976" s="383" t="s">
        <v>297</v>
      </c>
      <c r="D6976" s="385">
        <v>4357.62</v>
      </c>
      <c r="E6976" s="383" t="s">
        <v>426</v>
      </c>
    </row>
    <row r="6977" spans="1:5" s="11" customFormat="1" ht="24" customHeight="1">
      <c r="A6977" s="381">
        <v>98525</v>
      </c>
      <c r="B6977" s="382" t="s">
        <v>8740</v>
      </c>
      <c r="C6977" s="383" t="s">
        <v>47</v>
      </c>
      <c r="D6977" s="384">
        <v>0.32</v>
      </c>
      <c r="E6977" s="383" t="s">
        <v>426</v>
      </c>
    </row>
    <row r="6978" spans="1:5" s="11" customFormat="1" ht="24" customHeight="1">
      <c r="A6978" s="381">
        <v>98526</v>
      </c>
      <c r="B6978" s="382" t="s">
        <v>8741</v>
      </c>
      <c r="C6978" s="383" t="s">
        <v>297</v>
      </c>
      <c r="D6978" s="384">
        <v>64.7</v>
      </c>
      <c r="E6978" s="383" t="s">
        <v>426</v>
      </c>
    </row>
    <row r="6979" spans="1:5" s="11" customFormat="1" ht="24" customHeight="1">
      <c r="A6979" s="381">
        <v>98527</v>
      </c>
      <c r="B6979" s="382" t="s">
        <v>8742</v>
      </c>
      <c r="C6979" s="383" t="s">
        <v>297</v>
      </c>
      <c r="D6979" s="384">
        <v>139.30000000000001</v>
      </c>
      <c r="E6979" s="383" t="s">
        <v>426</v>
      </c>
    </row>
    <row r="6980" spans="1:5" s="11" customFormat="1" ht="24" customHeight="1">
      <c r="A6980" s="381">
        <v>98528</v>
      </c>
      <c r="B6980" s="382" t="s">
        <v>8743</v>
      </c>
      <c r="C6980" s="383" t="s">
        <v>297</v>
      </c>
      <c r="D6980" s="384">
        <v>203.71</v>
      </c>
      <c r="E6980" s="383" t="s">
        <v>426</v>
      </c>
    </row>
    <row r="6981" spans="1:5" s="11" customFormat="1" ht="24" customHeight="1">
      <c r="A6981" s="381">
        <v>98529</v>
      </c>
      <c r="B6981" s="382" t="s">
        <v>8744</v>
      </c>
      <c r="C6981" s="383" t="s">
        <v>297</v>
      </c>
      <c r="D6981" s="384">
        <v>44.42</v>
      </c>
      <c r="E6981" s="383" t="s">
        <v>426</v>
      </c>
    </row>
    <row r="6982" spans="1:5" s="11" customFormat="1" ht="24" customHeight="1">
      <c r="A6982" s="381">
        <v>98530</v>
      </c>
      <c r="B6982" s="382" t="s">
        <v>8745</v>
      </c>
      <c r="C6982" s="383" t="s">
        <v>297</v>
      </c>
      <c r="D6982" s="384">
        <v>79.14</v>
      </c>
      <c r="E6982" s="383" t="s">
        <v>426</v>
      </c>
    </row>
    <row r="6983" spans="1:5" s="11" customFormat="1" ht="24" customHeight="1">
      <c r="A6983" s="381">
        <v>98531</v>
      </c>
      <c r="B6983" s="382" t="s">
        <v>8746</v>
      </c>
      <c r="C6983" s="383" t="s">
        <v>297</v>
      </c>
      <c r="D6983" s="384">
        <v>218.52</v>
      </c>
      <c r="E6983" s="383" t="s">
        <v>426</v>
      </c>
    </row>
    <row r="6984" spans="1:5" s="11" customFormat="1" ht="12" customHeight="1">
      <c r="A6984" s="381">
        <v>98532</v>
      </c>
      <c r="B6984" s="382" t="s">
        <v>8747</v>
      </c>
      <c r="C6984" s="383" t="s">
        <v>297</v>
      </c>
      <c r="D6984" s="384">
        <v>104.39</v>
      </c>
      <c r="E6984" s="383" t="s">
        <v>426</v>
      </c>
    </row>
    <row r="6985" spans="1:5" s="11" customFormat="1" ht="24" customHeight="1">
      <c r="A6985" s="381">
        <v>98533</v>
      </c>
      <c r="B6985" s="382" t="s">
        <v>8748</v>
      </c>
      <c r="C6985" s="383" t="s">
        <v>297</v>
      </c>
      <c r="D6985" s="384">
        <v>270.18</v>
      </c>
      <c r="E6985" s="383" t="s">
        <v>426</v>
      </c>
    </row>
    <row r="6986" spans="1:5" s="11" customFormat="1" ht="24" customHeight="1">
      <c r="A6986" s="381">
        <v>98534</v>
      </c>
      <c r="B6986" s="382" t="s">
        <v>8749</v>
      </c>
      <c r="C6986" s="383" t="s">
        <v>297</v>
      </c>
      <c r="D6986" s="384">
        <v>710.82</v>
      </c>
      <c r="E6986" s="383" t="s">
        <v>426</v>
      </c>
    </row>
    <row r="6987" spans="1:5" s="11" customFormat="1" ht="24" customHeight="1">
      <c r="A6987" s="381">
        <v>98535</v>
      </c>
      <c r="B6987" s="382" t="s">
        <v>8750</v>
      </c>
      <c r="C6987" s="383" t="s">
        <v>297</v>
      </c>
      <c r="D6987" s="385">
        <v>1093.23</v>
      </c>
      <c r="E6987" s="383" t="s">
        <v>426</v>
      </c>
    </row>
    <row r="6988" spans="1:5" s="11" customFormat="1" ht="12" customHeight="1">
      <c r="A6988" s="381">
        <v>88238</v>
      </c>
      <c r="B6988" s="382" t="s">
        <v>710</v>
      </c>
      <c r="C6988" s="383" t="s">
        <v>464</v>
      </c>
      <c r="D6988" s="384">
        <v>14.15</v>
      </c>
      <c r="E6988" s="383" t="s">
        <v>422</v>
      </c>
    </row>
    <row r="6989" spans="1:5" s="11" customFormat="1" ht="12" customHeight="1">
      <c r="A6989" s="381">
        <v>88239</v>
      </c>
      <c r="B6989" s="382" t="s">
        <v>463</v>
      </c>
      <c r="C6989" s="383" t="s">
        <v>464</v>
      </c>
      <c r="D6989" s="384">
        <v>14.69</v>
      </c>
      <c r="E6989" s="383" t="s">
        <v>422</v>
      </c>
    </row>
    <row r="6990" spans="1:5" s="11" customFormat="1" ht="12" customHeight="1">
      <c r="A6990" s="381">
        <v>88240</v>
      </c>
      <c r="B6990" s="382" t="s">
        <v>8751</v>
      </c>
      <c r="C6990" s="383" t="s">
        <v>464</v>
      </c>
      <c r="D6990" s="384">
        <v>11.6</v>
      </c>
      <c r="E6990" s="383" t="s">
        <v>422</v>
      </c>
    </row>
    <row r="6991" spans="1:5" s="11" customFormat="1" ht="12" customHeight="1">
      <c r="A6991" s="381">
        <v>88241</v>
      </c>
      <c r="B6991" s="382" t="s">
        <v>8752</v>
      </c>
      <c r="C6991" s="383" t="s">
        <v>464</v>
      </c>
      <c r="D6991" s="384">
        <v>14.41</v>
      </c>
      <c r="E6991" s="383" t="s">
        <v>422</v>
      </c>
    </row>
    <row r="6992" spans="1:5" s="11" customFormat="1" ht="12" customHeight="1">
      <c r="A6992" s="381">
        <v>88242</v>
      </c>
      <c r="B6992" s="382" t="s">
        <v>8753</v>
      </c>
      <c r="C6992" s="383" t="s">
        <v>464</v>
      </c>
      <c r="D6992" s="384">
        <v>14.17</v>
      </c>
      <c r="E6992" s="383" t="s">
        <v>422</v>
      </c>
    </row>
    <row r="6993" spans="1:5" s="11" customFormat="1" ht="12" customHeight="1">
      <c r="A6993" s="381">
        <v>88243</v>
      </c>
      <c r="B6993" s="382" t="s">
        <v>828</v>
      </c>
      <c r="C6993" s="383" t="s">
        <v>464</v>
      </c>
      <c r="D6993" s="384">
        <v>15.02</v>
      </c>
      <c r="E6993" s="383" t="s">
        <v>422</v>
      </c>
    </row>
    <row r="6994" spans="1:5" s="11" customFormat="1" ht="12" customHeight="1">
      <c r="A6994" s="381">
        <v>88245</v>
      </c>
      <c r="B6994" s="382" t="s">
        <v>712</v>
      </c>
      <c r="C6994" s="383" t="s">
        <v>464</v>
      </c>
      <c r="D6994" s="384">
        <v>18.75</v>
      </c>
      <c r="E6994" s="383" t="s">
        <v>422</v>
      </c>
    </row>
    <row r="6995" spans="1:5" s="11" customFormat="1" ht="12" customHeight="1">
      <c r="A6995" s="381">
        <v>88246</v>
      </c>
      <c r="B6995" s="382" t="s">
        <v>8754</v>
      </c>
      <c r="C6995" s="383" t="s">
        <v>464</v>
      </c>
      <c r="D6995" s="384">
        <v>14.64</v>
      </c>
      <c r="E6995" s="383" t="s">
        <v>422</v>
      </c>
    </row>
    <row r="6996" spans="1:5" s="11" customFormat="1" ht="12" customHeight="1">
      <c r="A6996" s="381">
        <v>88247</v>
      </c>
      <c r="B6996" s="382" t="s">
        <v>990</v>
      </c>
      <c r="C6996" s="383" t="s">
        <v>464</v>
      </c>
      <c r="D6996" s="384">
        <v>15.04</v>
      </c>
      <c r="E6996" s="383" t="s">
        <v>422</v>
      </c>
    </row>
    <row r="6997" spans="1:5" s="11" customFormat="1" ht="12" customHeight="1">
      <c r="A6997" s="381">
        <v>88248</v>
      </c>
      <c r="B6997" s="382" t="s">
        <v>1259</v>
      </c>
      <c r="C6997" s="383" t="s">
        <v>464</v>
      </c>
      <c r="D6997" s="384">
        <v>14.27</v>
      </c>
      <c r="E6997" s="383" t="s">
        <v>422</v>
      </c>
    </row>
    <row r="6998" spans="1:5" s="11" customFormat="1" ht="12" customHeight="1">
      <c r="A6998" s="381">
        <v>88249</v>
      </c>
      <c r="B6998" s="382" t="s">
        <v>8755</v>
      </c>
      <c r="C6998" s="383" t="s">
        <v>464</v>
      </c>
      <c r="D6998" s="384">
        <v>19.239999999999998</v>
      </c>
      <c r="E6998" s="383" t="s">
        <v>422</v>
      </c>
    </row>
    <row r="6999" spans="1:5" s="11" customFormat="1" ht="12" customHeight="1">
      <c r="A6999" s="381">
        <v>88250</v>
      </c>
      <c r="B6999" s="382" t="s">
        <v>482</v>
      </c>
      <c r="C6999" s="383" t="s">
        <v>464</v>
      </c>
      <c r="D6999" s="384">
        <v>14.06</v>
      </c>
      <c r="E6999" s="383" t="s">
        <v>422</v>
      </c>
    </row>
    <row r="7000" spans="1:5" s="11" customFormat="1" ht="12" customHeight="1">
      <c r="A7000" s="381">
        <v>88251</v>
      </c>
      <c r="B7000" s="382" t="s">
        <v>620</v>
      </c>
      <c r="C7000" s="383" t="s">
        <v>464</v>
      </c>
      <c r="D7000" s="384">
        <v>14.78</v>
      </c>
      <c r="E7000" s="383" t="s">
        <v>422</v>
      </c>
    </row>
    <row r="7001" spans="1:5" s="11" customFormat="1" ht="12" customHeight="1">
      <c r="A7001" s="381">
        <v>88252</v>
      </c>
      <c r="B7001" s="382" t="s">
        <v>8756</v>
      </c>
      <c r="C7001" s="383" t="s">
        <v>464</v>
      </c>
      <c r="D7001" s="384">
        <v>15.02</v>
      </c>
      <c r="E7001" s="383" t="s">
        <v>422</v>
      </c>
    </row>
    <row r="7002" spans="1:5" s="11" customFormat="1" ht="12" customHeight="1">
      <c r="A7002" s="381">
        <v>88253</v>
      </c>
      <c r="B7002" s="382" t="s">
        <v>8757</v>
      </c>
      <c r="C7002" s="383" t="s">
        <v>464</v>
      </c>
      <c r="D7002" s="384">
        <v>11.27</v>
      </c>
      <c r="E7002" s="383" t="s">
        <v>422</v>
      </c>
    </row>
    <row r="7003" spans="1:5" s="11" customFormat="1" ht="12" customHeight="1">
      <c r="A7003" s="381">
        <v>88255</v>
      </c>
      <c r="B7003" s="382" t="s">
        <v>8758</v>
      </c>
      <c r="C7003" s="383" t="s">
        <v>464</v>
      </c>
      <c r="D7003" s="384">
        <v>21.05</v>
      </c>
      <c r="E7003" s="383" t="s">
        <v>422</v>
      </c>
    </row>
    <row r="7004" spans="1:5" s="11" customFormat="1" ht="12" customHeight="1">
      <c r="A7004" s="381">
        <v>88256</v>
      </c>
      <c r="B7004" s="382" t="s">
        <v>1729</v>
      </c>
      <c r="C7004" s="383" t="s">
        <v>464</v>
      </c>
      <c r="D7004" s="384">
        <v>18.79</v>
      </c>
      <c r="E7004" s="383" t="s">
        <v>422</v>
      </c>
    </row>
    <row r="7005" spans="1:5" s="11" customFormat="1" ht="12" customHeight="1">
      <c r="A7005" s="381">
        <v>88257</v>
      </c>
      <c r="B7005" s="382" t="s">
        <v>8759</v>
      </c>
      <c r="C7005" s="383" t="s">
        <v>464</v>
      </c>
      <c r="D7005" s="384">
        <v>14.68</v>
      </c>
      <c r="E7005" s="383" t="s">
        <v>422</v>
      </c>
    </row>
    <row r="7006" spans="1:5" s="11" customFormat="1" ht="12" customHeight="1">
      <c r="A7006" s="381">
        <v>88258</v>
      </c>
      <c r="B7006" s="382" t="s">
        <v>8760</v>
      </c>
      <c r="C7006" s="383" t="s">
        <v>464</v>
      </c>
      <c r="D7006" s="384">
        <v>12.46</v>
      </c>
      <c r="E7006" s="383" t="s">
        <v>422</v>
      </c>
    </row>
    <row r="7007" spans="1:5" s="11" customFormat="1" ht="12" customHeight="1">
      <c r="A7007" s="381">
        <v>88260</v>
      </c>
      <c r="B7007" s="382" t="s">
        <v>1660</v>
      </c>
      <c r="C7007" s="383" t="s">
        <v>464</v>
      </c>
      <c r="D7007" s="384">
        <v>18.75</v>
      </c>
      <c r="E7007" s="383" t="s">
        <v>422</v>
      </c>
    </row>
    <row r="7008" spans="1:5" s="11" customFormat="1" ht="12" customHeight="1">
      <c r="A7008" s="381">
        <v>88261</v>
      </c>
      <c r="B7008" s="382" t="s">
        <v>586</v>
      </c>
      <c r="C7008" s="383" t="s">
        <v>464</v>
      </c>
      <c r="D7008" s="384">
        <v>17.93</v>
      </c>
      <c r="E7008" s="383" t="s">
        <v>422</v>
      </c>
    </row>
    <row r="7009" spans="1:5" s="11" customFormat="1" ht="12" customHeight="1">
      <c r="A7009" s="381">
        <v>88262</v>
      </c>
      <c r="B7009" s="382" t="s">
        <v>466</v>
      </c>
      <c r="C7009" s="383" t="s">
        <v>464</v>
      </c>
      <c r="D7009" s="384">
        <v>18.63</v>
      </c>
      <c r="E7009" s="383" t="s">
        <v>422</v>
      </c>
    </row>
    <row r="7010" spans="1:5" s="11" customFormat="1" ht="12" customHeight="1">
      <c r="A7010" s="381">
        <v>88263</v>
      </c>
      <c r="B7010" s="382" t="s">
        <v>8761</v>
      </c>
      <c r="C7010" s="383" t="s">
        <v>464</v>
      </c>
      <c r="D7010" s="384">
        <v>13.06</v>
      </c>
      <c r="E7010" s="383" t="s">
        <v>422</v>
      </c>
    </row>
    <row r="7011" spans="1:5" s="11" customFormat="1" ht="12" customHeight="1">
      <c r="A7011" s="381">
        <v>88264</v>
      </c>
      <c r="B7011" s="382" t="s">
        <v>871</v>
      </c>
      <c r="C7011" s="383" t="s">
        <v>464</v>
      </c>
      <c r="D7011" s="384">
        <v>19.09</v>
      </c>
      <c r="E7011" s="383" t="s">
        <v>422</v>
      </c>
    </row>
    <row r="7012" spans="1:5" s="11" customFormat="1" ht="12" customHeight="1">
      <c r="A7012" s="381">
        <v>88265</v>
      </c>
      <c r="B7012" s="382" t="s">
        <v>8762</v>
      </c>
      <c r="C7012" s="383" t="s">
        <v>464</v>
      </c>
      <c r="D7012" s="384">
        <v>19.09</v>
      </c>
      <c r="E7012" s="383" t="s">
        <v>422</v>
      </c>
    </row>
    <row r="7013" spans="1:5" s="11" customFormat="1" ht="12" customHeight="1">
      <c r="A7013" s="381">
        <v>88266</v>
      </c>
      <c r="B7013" s="382" t="s">
        <v>8763</v>
      </c>
      <c r="C7013" s="383" t="s">
        <v>464</v>
      </c>
      <c r="D7013" s="384">
        <v>21.79</v>
      </c>
      <c r="E7013" s="383" t="s">
        <v>422</v>
      </c>
    </row>
    <row r="7014" spans="1:5" s="11" customFormat="1" ht="12" customHeight="1">
      <c r="A7014" s="381">
        <v>88267</v>
      </c>
      <c r="B7014" s="382" t="s">
        <v>1260</v>
      </c>
      <c r="C7014" s="383" t="s">
        <v>464</v>
      </c>
      <c r="D7014" s="384">
        <v>18.260000000000002</v>
      </c>
      <c r="E7014" s="383" t="s">
        <v>422</v>
      </c>
    </row>
    <row r="7015" spans="1:5" s="11" customFormat="1" ht="12" customHeight="1">
      <c r="A7015" s="381">
        <v>88269</v>
      </c>
      <c r="B7015" s="382" t="s">
        <v>1790</v>
      </c>
      <c r="C7015" s="383" t="s">
        <v>464</v>
      </c>
      <c r="D7015" s="384">
        <v>18.75</v>
      </c>
      <c r="E7015" s="383" t="s">
        <v>422</v>
      </c>
    </row>
    <row r="7016" spans="1:5" s="11" customFormat="1" ht="12" customHeight="1">
      <c r="A7016" s="381">
        <v>88270</v>
      </c>
      <c r="B7016" s="382" t="s">
        <v>830</v>
      </c>
      <c r="C7016" s="383" t="s">
        <v>464</v>
      </c>
      <c r="D7016" s="384">
        <v>18.87</v>
      </c>
      <c r="E7016" s="383" t="s">
        <v>422</v>
      </c>
    </row>
    <row r="7017" spans="1:5" s="11" customFormat="1" ht="12" customHeight="1">
      <c r="A7017" s="381">
        <v>88272</v>
      </c>
      <c r="B7017" s="382" t="s">
        <v>8764</v>
      </c>
      <c r="C7017" s="383" t="s">
        <v>464</v>
      </c>
      <c r="D7017" s="384">
        <v>19.239999999999998</v>
      </c>
      <c r="E7017" s="383" t="s">
        <v>422</v>
      </c>
    </row>
    <row r="7018" spans="1:5" s="11" customFormat="1" ht="12" customHeight="1">
      <c r="A7018" s="381">
        <v>88273</v>
      </c>
      <c r="B7018" s="382" t="s">
        <v>8765</v>
      </c>
      <c r="C7018" s="383" t="s">
        <v>464</v>
      </c>
      <c r="D7018" s="384">
        <v>18.21</v>
      </c>
      <c r="E7018" s="383" t="s">
        <v>422</v>
      </c>
    </row>
    <row r="7019" spans="1:5" s="11" customFormat="1" ht="12" customHeight="1">
      <c r="A7019" s="381">
        <v>88274</v>
      </c>
      <c r="B7019" s="382" t="s">
        <v>1522</v>
      </c>
      <c r="C7019" s="383" t="s">
        <v>464</v>
      </c>
      <c r="D7019" s="384">
        <v>18.79</v>
      </c>
      <c r="E7019" s="383" t="s">
        <v>422</v>
      </c>
    </row>
    <row r="7020" spans="1:5" s="11" customFormat="1" ht="12" customHeight="1">
      <c r="A7020" s="381">
        <v>88275</v>
      </c>
      <c r="B7020" s="382" t="s">
        <v>8766</v>
      </c>
      <c r="C7020" s="383" t="s">
        <v>464</v>
      </c>
      <c r="D7020" s="384">
        <v>22.9</v>
      </c>
      <c r="E7020" s="383" t="s">
        <v>422</v>
      </c>
    </row>
    <row r="7021" spans="1:5" s="11" customFormat="1" ht="12" customHeight="1">
      <c r="A7021" s="381">
        <v>88277</v>
      </c>
      <c r="B7021" s="382" t="s">
        <v>8767</v>
      </c>
      <c r="C7021" s="383" t="s">
        <v>464</v>
      </c>
      <c r="D7021" s="384">
        <v>21.68</v>
      </c>
      <c r="E7021" s="383" t="s">
        <v>422</v>
      </c>
    </row>
    <row r="7022" spans="1:5" s="11" customFormat="1" ht="12" customHeight="1">
      <c r="A7022" s="381">
        <v>88278</v>
      </c>
      <c r="B7022" s="382" t="s">
        <v>1634</v>
      </c>
      <c r="C7022" s="383" t="s">
        <v>464</v>
      </c>
      <c r="D7022" s="384">
        <v>15.71</v>
      </c>
      <c r="E7022" s="383" t="s">
        <v>422</v>
      </c>
    </row>
    <row r="7023" spans="1:5" s="11" customFormat="1" ht="12" customHeight="1">
      <c r="A7023" s="381">
        <v>88279</v>
      </c>
      <c r="B7023" s="382" t="s">
        <v>8768</v>
      </c>
      <c r="C7023" s="383" t="s">
        <v>464</v>
      </c>
      <c r="D7023" s="384">
        <v>23.35</v>
      </c>
      <c r="E7023" s="383" t="s">
        <v>422</v>
      </c>
    </row>
    <row r="7024" spans="1:5" s="11" customFormat="1" ht="12" customHeight="1">
      <c r="A7024" s="381">
        <v>88281</v>
      </c>
      <c r="B7024" s="382" t="s">
        <v>8769</v>
      </c>
      <c r="C7024" s="383" t="s">
        <v>464</v>
      </c>
      <c r="D7024" s="384">
        <v>16.34</v>
      </c>
      <c r="E7024" s="383" t="s">
        <v>422</v>
      </c>
    </row>
    <row r="7025" spans="1:5" s="11" customFormat="1" ht="12" customHeight="1">
      <c r="A7025" s="381">
        <v>88282</v>
      </c>
      <c r="B7025" s="382" t="s">
        <v>8770</v>
      </c>
      <c r="C7025" s="383" t="s">
        <v>464</v>
      </c>
      <c r="D7025" s="384">
        <v>17.190000000000001</v>
      </c>
      <c r="E7025" s="383" t="s">
        <v>422</v>
      </c>
    </row>
    <row r="7026" spans="1:5" s="11" customFormat="1" ht="12" customHeight="1">
      <c r="A7026" s="381">
        <v>88283</v>
      </c>
      <c r="B7026" s="382" t="s">
        <v>8771</v>
      </c>
      <c r="C7026" s="383" t="s">
        <v>464</v>
      </c>
      <c r="D7026" s="384">
        <v>22.23</v>
      </c>
      <c r="E7026" s="383" t="s">
        <v>422</v>
      </c>
    </row>
    <row r="7027" spans="1:5" s="11" customFormat="1" ht="12" customHeight="1">
      <c r="A7027" s="381">
        <v>88284</v>
      </c>
      <c r="B7027" s="382" t="s">
        <v>8772</v>
      </c>
      <c r="C7027" s="383" t="s">
        <v>464</v>
      </c>
      <c r="D7027" s="384">
        <v>14.03</v>
      </c>
      <c r="E7027" s="383" t="s">
        <v>422</v>
      </c>
    </row>
    <row r="7028" spans="1:5" s="11" customFormat="1" ht="12" customHeight="1">
      <c r="A7028" s="381">
        <v>88285</v>
      </c>
      <c r="B7028" s="382" t="s">
        <v>8773</v>
      </c>
      <c r="C7028" s="383" t="s">
        <v>464</v>
      </c>
      <c r="D7028" s="384">
        <v>19.37</v>
      </c>
      <c r="E7028" s="383" t="s">
        <v>422</v>
      </c>
    </row>
    <row r="7029" spans="1:5" s="11" customFormat="1" ht="12" customHeight="1">
      <c r="A7029" s="381">
        <v>88286</v>
      </c>
      <c r="B7029" s="382" t="s">
        <v>8774</v>
      </c>
      <c r="C7029" s="383" t="s">
        <v>464</v>
      </c>
      <c r="D7029" s="384">
        <v>16.97</v>
      </c>
      <c r="E7029" s="383" t="s">
        <v>422</v>
      </c>
    </row>
    <row r="7030" spans="1:5" s="11" customFormat="1" ht="12" customHeight="1">
      <c r="A7030" s="381">
        <v>88288</v>
      </c>
      <c r="B7030" s="382" t="s">
        <v>8775</v>
      </c>
      <c r="C7030" s="383" t="s">
        <v>464</v>
      </c>
      <c r="D7030" s="384">
        <v>13.98</v>
      </c>
      <c r="E7030" s="383" t="s">
        <v>422</v>
      </c>
    </row>
    <row r="7031" spans="1:5" s="11" customFormat="1" ht="12" customHeight="1">
      <c r="A7031" s="381">
        <v>88291</v>
      </c>
      <c r="B7031" s="382" t="s">
        <v>8776</v>
      </c>
      <c r="C7031" s="383" t="s">
        <v>464</v>
      </c>
      <c r="D7031" s="384">
        <v>15.75</v>
      </c>
      <c r="E7031" s="383" t="s">
        <v>422</v>
      </c>
    </row>
    <row r="7032" spans="1:5" s="11" customFormat="1" ht="12" customHeight="1">
      <c r="A7032" s="381">
        <v>88292</v>
      </c>
      <c r="B7032" s="382" t="s">
        <v>8777</v>
      </c>
      <c r="C7032" s="383" t="s">
        <v>464</v>
      </c>
      <c r="D7032" s="384">
        <v>15.95</v>
      </c>
      <c r="E7032" s="383" t="s">
        <v>422</v>
      </c>
    </row>
    <row r="7033" spans="1:5" s="11" customFormat="1" ht="12" customHeight="1">
      <c r="A7033" s="381">
        <v>88293</v>
      </c>
      <c r="B7033" s="382" t="s">
        <v>8778</v>
      </c>
      <c r="C7033" s="383" t="s">
        <v>464</v>
      </c>
      <c r="D7033" s="384">
        <v>18.88</v>
      </c>
      <c r="E7033" s="383" t="s">
        <v>422</v>
      </c>
    </row>
    <row r="7034" spans="1:5" s="11" customFormat="1" ht="12" customHeight="1">
      <c r="A7034" s="381">
        <v>88294</v>
      </c>
      <c r="B7034" s="382" t="s">
        <v>8779</v>
      </c>
      <c r="C7034" s="383" t="s">
        <v>464</v>
      </c>
      <c r="D7034" s="384">
        <v>20.54</v>
      </c>
      <c r="E7034" s="383" t="s">
        <v>422</v>
      </c>
    </row>
    <row r="7035" spans="1:5" s="11" customFormat="1" ht="12" customHeight="1">
      <c r="A7035" s="381">
        <v>88295</v>
      </c>
      <c r="B7035" s="382" t="s">
        <v>8780</v>
      </c>
      <c r="C7035" s="383" t="s">
        <v>464</v>
      </c>
      <c r="D7035" s="384">
        <v>14.28</v>
      </c>
      <c r="E7035" s="383" t="s">
        <v>422</v>
      </c>
    </row>
    <row r="7036" spans="1:5" s="11" customFormat="1" ht="12" customHeight="1">
      <c r="A7036" s="381">
        <v>88296</v>
      </c>
      <c r="B7036" s="382" t="s">
        <v>8781</v>
      </c>
      <c r="C7036" s="383" t="s">
        <v>464</v>
      </c>
      <c r="D7036" s="384">
        <v>26.98</v>
      </c>
      <c r="E7036" s="383" t="s">
        <v>422</v>
      </c>
    </row>
    <row r="7037" spans="1:5" s="11" customFormat="1" ht="12" customHeight="1">
      <c r="A7037" s="381">
        <v>88297</v>
      </c>
      <c r="B7037" s="382" t="s">
        <v>1856</v>
      </c>
      <c r="C7037" s="383" t="s">
        <v>464</v>
      </c>
      <c r="D7037" s="384">
        <v>15.62</v>
      </c>
      <c r="E7037" s="383" t="s">
        <v>422</v>
      </c>
    </row>
    <row r="7038" spans="1:5" s="11" customFormat="1" ht="12" customHeight="1">
      <c r="A7038" s="381">
        <v>88298</v>
      </c>
      <c r="B7038" s="382" t="s">
        <v>8782</v>
      </c>
      <c r="C7038" s="383" t="s">
        <v>464</v>
      </c>
      <c r="D7038" s="384">
        <v>14.21</v>
      </c>
      <c r="E7038" s="383" t="s">
        <v>422</v>
      </c>
    </row>
    <row r="7039" spans="1:5" s="11" customFormat="1" ht="12" customHeight="1">
      <c r="A7039" s="381">
        <v>88299</v>
      </c>
      <c r="B7039" s="382" t="s">
        <v>8783</v>
      </c>
      <c r="C7039" s="383" t="s">
        <v>464</v>
      </c>
      <c r="D7039" s="384">
        <v>19.170000000000002</v>
      </c>
      <c r="E7039" s="383" t="s">
        <v>422</v>
      </c>
    </row>
    <row r="7040" spans="1:5" s="11" customFormat="1" ht="12" customHeight="1">
      <c r="A7040" s="381">
        <v>88300</v>
      </c>
      <c r="B7040" s="382" t="s">
        <v>8784</v>
      </c>
      <c r="C7040" s="383" t="s">
        <v>464</v>
      </c>
      <c r="D7040" s="384">
        <v>23.02</v>
      </c>
      <c r="E7040" s="383" t="s">
        <v>422</v>
      </c>
    </row>
    <row r="7041" spans="1:5" s="11" customFormat="1" ht="12" customHeight="1">
      <c r="A7041" s="381">
        <v>88301</v>
      </c>
      <c r="B7041" s="382" t="s">
        <v>8785</v>
      </c>
      <c r="C7041" s="383" t="s">
        <v>464</v>
      </c>
      <c r="D7041" s="384">
        <v>17</v>
      </c>
      <c r="E7041" s="383" t="s">
        <v>422</v>
      </c>
    </row>
    <row r="7042" spans="1:5" s="11" customFormat="1" ht="12" customHeight="1">
      <c r="A7042" s="381">
        <v>88302</v>
      </c>
      <c r="B7042" s="382" t="s">
        <v>8786</v>
      </c>
      <c r="C7042" s="383" t="s">
        <v>464</v>
      </c>
      <c r="D7042" s="384">
        <v>19.71</v>
      </c>
      <c r="E7042" s="383" t="s">
        <v>422</v>
      </c>
    </row>
    <row r="7043" spans="1:5" s="11" customFormat="1" ht="12" customHeight="1">
      <c r="A7043" s="381">
        <v>88303</v>
      </c>
      <c r="B7043" s="382" t="s">
        <v>8787</v>
      </c>
      <c r="C7043" s="383" t="s">
        <v>464</v>
      </c>
      <c r="D7043" s="384">
        <v>14.06</v>
      </c>
      <c r="E7043" s="383" t="s">
        <v>422</v>
      </c>
    </row>
    <row r="7044" spans="1:5" s="11" customFormat="1" ht="24" customHeight="1">
      <c r="A7044" s="381">
        <v>88304</v>
      </c>
      <c r="B7044" s="382" t="s">
        <v>8788</v>
      </c>
      <c r="C7044" s="383" t="s">
        <v>464</v>
      </c>
      <c r="D7044" s="384">
        <v>17.23</v>
      </c>
      <c r="E7044" s="383" t="s">
        <v>422</v>
      </c>
    </row>
    <row r="7045" spans="1:5" s="11" customFormat="1" ht="12" customHeight="1">
      <c r="A7045" s="381">
        <v>88306</v>
      </c>
      <c r="B7045" s="382" t="s">
        <v>8789</v>
      </c>
      <c r="C7045" s="383" t="s">
        <v>464</v>
      </c>
      <c r="D7045" s="384">
        <v>18.61</v>
      </c>
      <c r="E7045" s="383" t="s">
        <v>422</v>
      </c>
    </row>
    <row r="7046" spans="1:5" s="11" customFormat="1" ht="12" customHeight="1">
      <c r="A7046" s="381">
        <v>88307</v>
      </c>
      <c r="B7046" s="382" t="s">
        <v>8790</v>
      </c>
      <c r="C7046" s="383" t="s">
        <v>464</v>
      </c>
      <c r="D7046" s="384">
        <v>17.45</v>
      </c>
      <c r="E7046" s="383" t="s">
        <v>422</v>
      </c>
    </row>
    <row r="7047" spans="1:5" s="11" customFormat="1" ht="12" customHeight="1">
      <c r="A7047" s="381">
        <v>88308</v>
      </c>
      <c r="B7047" s="382" t="s">
        <v>8791</v>
      </c>
      <c r="C7047" s="383" t="s">
        <v>464</v>
      </c>
      <c r="D7047" s="384">
        <v>18.79</v>
      </c>
      <c r="E7047" s="383" t="s">
        <v>422</v>
      </c>
    </row>
    <row r="7048" spans="1:5" s="11" customFormat="1" ht="12" customHeight="1">
      <c r="A7048" s="381">
        <v>88309</v>
      </c>
      <c r="B7048" s="382" t="s">
        <v>539</v>
      </c>
      <c r="C7048" s="383" t="s">
        <v>464</v>
      </c>
      <c r="D7048" s="384">
        <v>18.87</v>
      </c>
      <c r="E7048" s="383" t="s">
        <v>422</v>
      </c>
    </row>
    <row r="7049" spans="1:5" s="11" customFormat="1" ht="12" customHeight="1">
      <c r="A7049" s="381">
        <v>88310</v>
      </c>
      <c r="B7049" s="382" t="s">
        <v>1685</v>
      </c>
      <c r="C7049" s="383" t="s">
        <v>464</v>
      </c>
      <c r="D7049" s="384">
        <v>19.940000000000001</v>
      </c>
      <c r="E7049" s="383" t="s">
        <v>422</v>
      </c>
    </row>
    <row r="7050" spans="1:5" s="11" customFormat="1" ht="12" customHeight="1">
      <c r="A7050" s="381">
        <v>88311</v>
      </c>
      <c r="B7050" s="382" t="s">
        <v>8792</v>
      </c>
      <c r="C7050" s="383" t="s">
        <v>464</v>
      </c>
      <c r="D7050" s="384">
        <v>19.48</v>
      </c>
      <c r="E7050" s="383" t="s">
        <v>422</v>
      </c>
    </row>
    <row r="7051" spans="1:5" s="11" customFormat="1" ht="12" customHeight="1">
      <c r="A7051" s="381">
        <v>88312</v>
      </c>
      <c r="B7051" s="382" t="s">
        <v>8793</v>
      </c>
      <c r="C7051" s="383" t="s">
        <v>464</v>
      </c>
      <c r="D7051" s="384">
        <v>19.940000000000001</v>
      </c>
      <c r="E7051" s="383" t="s">
        <v>422</v>
      </c>
    </row>
    <row r="7052" spans="1:5" s="11" customFormat="1" ht="12" customHeight="1">
      <c r="A7052" s="381">
        <v>88313</v>
      </c>
      <c r="B7052" s="382" t="s">
        <v>8794</v>
      </c>
      <c r="C7052" s="383" t="s">
        <v>464</v>
      </c>
      <c r="D7052" s="384">
        <v>10.82</v>
      </c>
      <c r="E7052" s="383" t="s">
        <v>422</v>
      </c>
    </row>
    <row r="7053" spans="1:5" s="11" customFormat="1" ht="12" customHeight="1">
      <c r="A7053" s="381">
        <v>88314</v>
      </c>
      <c r="B7053" s="382" t="s">
        <v>8795</v>
      </c>
      <c r="C7053" s="383" t="s">
        <v>464</v>
      </c>
      <c r="D7053" s="384">
        <v>13.99</v>
      </c>
      <c r="E7053" s="383" t="s">
        <v>422</v>
      </c>
    </row>
    <row r="7054" spans="1:5" s="11" customFormat="1" ht="12" customHeight="1">
      <c r="A7054" s="381">
        <v>88315</v>
      </c>
      <c r="B7054" s="382" t="s">
        <v>621</v>
      </c>
      <c r="C7054" s="383" t="s">
        <v>464</v>
      </c>
      <c r="D7054" s="384">
        <v>18.75</v>
      </c>
      <c r="E7054" s="383" t="s">
        <v>422</v>
      </c>
    </row>
    <row r="7055" spans="1:5" s="11" customFormat="1" ht="12" customHeight="1">
      <c r="A7055" s="381">
        <v>88316</v>
      </c>
      <c r="B7055" s="382" t="s">
        <v>483</v>
      </c>
      <c r="C7055" s="383" t="s">
        <v>464</v>
      </c>
      <c r="D7055" s="384">
        <v>14.47</v>
      </c>
      <c r="E7055" s="383" t="s">
        <v>422</v>
      </c>
    </row>
    <row r="7056" spans="1:5" s="11" customFormat="1" ht="12" customHeight="1">
      <c r="A7056" s="381">
        <v>88317</v>
      </c>
      <c r="B7056" s="382" t="s">
        <v>8796</v>
      </c>
      <c r="C7056" s="383" t="s">
        <v>464</v>
      </c>
      <c r="D7056" s="384">
        <v>19.57</v>
      </c>
      <c r="E7056" s="383" t="s">
        <v>422</v>
      </c>
    </row>
    <row r="7057" spans="1:5" s="11" customFormat="1" ht="24" customHeight="1">
      <c r="A7057" s="381">
        <v>88318</v>
      </c>
      <c r="B7057" s="382" t="s">
        <v>8797</v>
      </c>
      <c r="C7057" s="383" t="s">
        <v>464</v>
      </c>
      <c r="D7057" s="384">
        <v>22.28</v>
      </c>
      <c r="E7057" s="383" t="s">
        <v>422</v>
      </c>
    </row>
    <row r="7058" spans="1:5" s="11" customFormat="1" ht="12" customHeight="1">
      <c r="A7058" s="381">
        <v>88320</v>
      </c>
      <c r="B7058" s="382" t="s">
        <v>8798</v>
      </c>
      <c r="C7058" s="383" t="s">
        <v>464</v>
      </c>
      <c r="D7058" s="384">
        <v>18.63</v>
      </c>
      <c r="E7058" s="383" t="s">
        <v>422</v>
      </c>
    </row>
    <row r="7059" spans="1:5" s="11" customFormat="1" ht="12" customHeight="1">
      <c r="A7059" s="381">
        <v>88321</v>
      </c>
      <c r="B7059" s="382" t="s">
        <v>8799</v>
      </c>
      <c r="C7059" s="383" t="s">
        <v>464</v>
      </c>
      <c r="D7059" s="384">
        <v>21.38</v>
      </c>
      <c r="E7059" s="383" t="s">
        <v>422</v>
      </c>
    </row>
    <row r="7060" spans="1:5" s="11" customFormat="1" ht="12" customHeight="1">
      <c r="A7060" s="381">
        <v>88322</v>
      </c>
      <c r="B7060" s="382" t="s">
        <v>8800</v>
      </c>
      <c r="C7060" s="383" t="s">
        <v>464</v>
      </c>
      <c r="D7060" s="384">
        <v>20.62</v>
      </c>
      <c r="E7060" s="383" t="s">
        <v>422</v>
      </c>
    </row>
    <row r="7061" spans="1:5" s="11" customFormat="1" ht="12" customHeight="1">
      <c r="A7061" s="381">
        <v>88323</v>
      </c>
      <c r="B7061" s="382" t="s">
        <v>486</v>
      </c>
      <c r="C7061" s="383" t="s">
        <v>464</v>
      </c>
      <c r="D7061" s="384">
        <v>18.45</v>
      </c>
      <c r="E7061" s="383" t="s">
        <v>422</v>
      </c>
    </row>
    <row r="7062" spans="1:5" s="11" customFormat="1" ht="12" customHeight="1">
      <c r="A7062" s="381">
        <v>88324</v>
      </c>
      <c r="B7062" s="382" t="s">
        <v>8801</v>
      </c>
      <c r="C7062" s="383" t="s">
        <v>464</v>
      </c>
      <c r="D7062" s="384">
        <v>16.89</v>
      </c>
      <c r="E7062" s="383" t="s">
        <v>422</v>
      </c>
    </row>
    <row r="7063" spans="1:5" s="11" customFormat="1" ht="12" customHeight="1">
      <c r="A7063" s="381">
        <v>88325</v>
      </c>
      <c r="B7063" s="382" t="s">
        <v>566</v>
      </c>
      <c r="C7063" s="383" t="s">
        <v>464</v>
      </c>
      <c r="D7063" s="384">
        <v>15.06</v>
      </c>
      <c r="E7063" s="383" t="s">
        <v>422</v>
      </c>
    </row>
    <row r="7064" spans="1:5" s="11" customFormat="1" ht="12" customHeight="1">
      <c r="A7064" s="381">
        <v>88326</v>
      </c>
      <c r="B7064" s="382" t="s">
        <v>8802</v>
      </c>
      <c r="C7064" s="383" t="s">
        <v>464</v>
      </c>
      <c r="D7064" s="384">
        <v>18.48</v>
      </c>
      <c r="E7064" s="383" t="s">
        <v>422</v>
      </c>
    </row>
    <row r="7065" spans="1:5" s="11" customFormat="1" ht="12" customHeight="1">
      <c r="A7065" s="381">
        <v>88377</v>
      </c>
      <c r="B7065" s="382" t="s">
        <v>634</v>
      </c>
      <c r="C7065" s="383" t="s">
        <v>464</v>
      </c>
      <c r="D7065" s="384">
        <v>15.26</v>
      </c>
      <c r="E7065" s="383" t="s">
        <v>422</v>
      </c>
    </row>
    <row r="7066" spans="1:5" s="11" customFormat="1" ht="12" customHeight="1">
      <c r="A7066" s="381">
        <v>88441</v>
      </c>
      <c r="B7066" s="382" t="s">
        <v>1889</v>
      </c>
      <c r="C7066" s="383" t="s">
        <v>464</v>
      </c>
      <c r="D7066" s="384">
        <v>14.3</v>
      </c>
      <c r="E7066" s="383" t="s">
        <v>422</v>
      </c>
    </row>
    <row r="7067" spans="1:5" s="11" customFormat="1" ht="12" customHeight="1">
      <c r="A7067" s="381">
        <v>88597</v>
      </c>
      <c r="B7067" s="382" t="s">
        <v>8803</v>
      </c>
      <c r="C7067" s="383" t="s">
        <v>464</v>
      </c>
      <c r="D7067" s="384">
        <v>24.41</v>
      </c>
      <c r="E7067" s="383" t="s">
        <v>422</v>
      </c>
    </row>
    <row r="7068" spans="1:5" s="11" customFormat="1" ht="12" customHeight="1">
      <c r="A7068" s="381">
        <v>90766</v>
      </c>
      <c r="B7068" s="382" t="s">
        <v>8804</v>
      </c>
      <c r="C7068" s="383" t="s">
        <v>464</v>
      </c>
      <c r="D7068" s="384">
        <v>17</v>
      </c>
      <c r="E7068" s="383" t="s">
        <v>422</v>
      </c>
    </row>
    <row r="7069" spans="1:5" s="11" customFormat="1" ht="12" customHeight="1">
      <c r="A7069" s="381">
        <v>90767</v>
      </c>
      <c r="B7069" s="382" t="s">
        <v>8805</v>
      </c>
      <c r="C7069" s="383" t="s">
        <v>464</v>
      </c>
      <c r="D7069" s="384">
        <v>17.2</v>
      </c>
      <c r="E7069" s="383" t="s">
        <v>422</v>
      </c>
    </row>
    <row r="7070" spans="1:5" s="11" customFormat="1" ht="12" customHeight="1">
      <c r="A7070" s="381">
        <v>90768</v>
      </c>
      <c r="B7070" s="382" t="s">
        <v>8806</v>
      </c>
      <c r="C7070" s="383" t="s">
        <v>464</v>
      </c>
      <c r="D7070" s="384">
        <v>65.510000000000005</v>
      </c>
      <c r="E7070" s="383" t="s">
        <v>422</v>
      </c>
    </row>
    <row r="7071" spans="1:5" s="11" customFormat="1" ht="12" customHeight="1">
      <c r="A7071" s="381">
        <v>90769</v>
      </c>
      <c r="B7071" s="382" t="s">
        <v>8807</v>
      </c>
      <c r="C7071" s="383" t="s">
        <v>464</v>
      </c>
      <c r="D7071" s="384">
        <v>92.44</v>
      </c>
      <c r="E7071" s="383" t="s">
        <v>422</v>
      </c>
    </row>
    <row r="7072" spans="1:5" s="11" customFormat="1" ht="12" customHeight="1">
      <c r="A7072" s="381">
        <v>90770</v>
      </c>
      <c r="B7072" s="382" t="s">
        <v>8808</v>
      </c>
      <c r="C7072" s="383" t="s">
        <v>464</v>
      </c>
      <c r="D7072" s="384">
        <v>121.75</v>
      </c>
      <c r="E7072" s="383" t="s">
        <v>422</v>
      </c>
    </row>
    <row r="7073" spans="1:5" s="11" customFormat="1" ht="12" customHeight="1">
      <c r="A7073" s="381">
        <v>90771</v>
      </c>
      <c r="B7073" s="382" t="s">
        <v>8809</v>
      </c>
      <c r="C7073" s="383" t="s">
        <v>464</v>
      </c>
      <c r="D7073" s="384">
        <v>17.73</v>
      </c>
      <c r="E7073" s="383" t="s">
        <v>422</v>
      </c>
    </row>
    <row r="7074" spans="1:5" s="11" customFormat="1" ht="12" customHeight="1">
      <c r="A7074" s="381">
        <v>90772</v>
      </c>
      <c r="B7074" s="382" t="s">
        <v>8810</v>
      </c>
      <c r="C7074" s="383" t="s">
        <v>464</v>
      </c>
      <c r="D7074" s="384">
        <v>13.05</v>
      </c>
      <c r="E7074" s="383" t="s">
        <v>422</v>
      </c>
    </row>
    <row r="7075" spans="1:5" s="11" customFormat="1" ht="12" customHeight="1">
      <c r="A7075" s="381">
        <v>90773</v>
      </c>
      <c r="B7075" s="382" t="s">
        <v>8811</v>
      </c>
      <c r="C7075" s="383" t="s">
        <v>464</v>
      </c>
      <c r="D7075" s="384">
        <v>14.48</v>
      </c>
      <c r="E7075" s="383" t="s">
        <v>422</v>
      </c>
    </row>
    <row r="7076" spans="1:5" s="11" customFormat="1" ht="12" customHeight="1">
      <c r="A7076" s="381">
        <v>90775</v>
      </c>
      <c r="B7076" s="382" t="s">
        <v>8812</v>
      </c>
      <c r="C7076" s="383" t="s">
        <v>464</v>
      </c>
      <c r="D7076" s="384">
        <v>16.57</v>
      </c>
      <c r="E7076" s="383" t="s">
        <v>422</v>
      </c>
    </row>
    <row r="7077" spans="1:5" s="11" customFormat="1" ht="12" customHeight="1">
      <c r="A7077" s="381">
        <v>90776</v>
      </c>
      <c r="B7077" s="382" t="s">
        <v>8813</v>
      </c>
      <c r="C7077" s="383" t="s">
        <v>464</v>
      </c>
      <c r="D7077" s="384">
        <v>25.55</v>
      </c>
      <c r="E7077" s="383" t="s">
        <v>422</v>
      </c>
    </row>
    <row r="7078" spans="1:5" s="11" customFormat="1" ht="12" customHeight="1">
      <c r="A7078" s="381">
        <v>90777</v>
      </c>
      <c r="B7078" s="382" t="s">
        <v>8814</v>
      </c>
      <c r="C7078" s="383" t="s">
        <v>464</v>
      </c>
      <c r="D7078" s="384">
        <v>88.82</v>
      </c>
      <c r="E7078" s="383" t="s">
        <v>422</v>
      </c>
    </row>
    <row r="7079" spans="1:5" s="11" customFormat="1" ht="12" customHeight="1">
      <c r="A7079" s="381">
        <v>90778</v>
      </c>
      <c r="B7079" s="382" t="s">
        <v>8815</v>
      </c>
      <c r="C7079" s="383" t="s">
        <v>464</v>
      </c>
      <c r="D7079" s="384">
        <v>100.88</v>
      </c>
      <c r="E7079" s="383" t="s">
        <v>422</v>
      </c>
    </row>
    <row r="7080" spans="1:5" s="11" customFormat="1" ht="12" customHeight="1">
      <c r="A7080" s="381">
        <v>90779</v>
      </c>
      <c r="B7080" s="382" t="s">
        <v>8816</v>
      </c>
      <c r="C7080" s="383" t="s">
        <v>464</v>
      </c>
      <c r="D7080" s="384">
        <v>137.38</v>
      </c>
      <c r="E7080" s="383" t="s">
        <v>422</v>
      </c>
    </row>
    <row r="7081" spans="1:5" s="11" customFormat="1" ht="12" customHeight="1">
      <c r="A7081" s="381">
        <v>90780</v>
      </c>
      <c r="B7081" s="382" t="s">
        <v>8817</v>
      </c>
      <c r="C7081" s="383" t="s">
        <v>464</v>
      </c>
      <c r="D7081" s="384">
        <v>38.75</v>
      </c>
      <c r="E7081" s="383" t="s">
        <v>422</v>
      </c>
    </row>
    <row r="7082" spans="1:5" s="11" customFormat="1" ht="12" customHeight="1">
      <c r="A7082" s="381">
        <v>90781</v>
      </c>
      <c r="B7082" s="382" t="s">
        <v>8818</v>
      </c>
      <c r="C7082" s="383" t="s">
        <v>464</v>
      </c>
      <c r="D7082" s="384">
        <v>23.23</v>
      </c>
      <c r="E7082" s="383" t="s">
        <v>422</v>
      </c>
    </row>
    <row r="7083" spans="1:5" s="11" customFormat="1" ht="12" customHeight="1">
      <c r="A7083" s="381">
        <v>91677</v>
      </c>
      <c r="B7083" s="382" t="s">
        <v>8819</v>
      </c>
      <c r="C7083" s="383" t="s">
        <v>464</v>
      </c>
      <c r="D7083" s="384">
        <v>92.89</v>
      </c>
      <c r="E7083" s="383" t="s">
        <v>422</v>
      </c>
    </row>
    <row r="7084" spans="1:5" s="11" customFormat="1" ht="12" customHeight="1">
      <c r="A7084" s="381">
        <v>91678</v>
      </c>
      <c r="B7084" s="382" t="s">
        <v>8820</v>
      </c>
      <c r="C7084" s="383" t="s">
        <v>464</v>
      </c>
      <c r="D7084" s="384">
        <v>90.89</v>
      </c>
      <c r="E7084" s="383" t="s">
        <v>422</v>
      </c>
    </row>
    <row r="7085" spans="1:5" s="11" customFormat="1" ht="12" customHeight="1">
      <c r="A7085" s="381">
        <v>93558</v>
      </c>
      <c r="B7085" s="382" t="s">
        <v>8821</v>
      </c>
      <c r="C7085" s="383" t="s">
        <v>780</v>
      </c>
      <c r="D7085" s="385">
        <v>3055.31</v>
      </c>
      <c r="E7085" s="383" t="s">
        <v>422</v>
      </c>
    </row>
    <row r="7086" spans="1:5" s="11" customFormat="1" ht="12" customHeight="1">
      <c r="A7086" s="381">
        <v>93559</v>
      </c>
      <c r="B7086" s="382" t="s">
        <v>8803</v>
      </c>
      <c r="C7086" s="383" t="s">
        <v>780</v>
      </c>
      <c r="D7086" s="385">
        <v>4323.74</v>
      </c>
      <c r="E7086" s="383" t="s">
        <v>422</v>
      </c>
    </row>
    <row r="7087" spans="1:5" s="11" customFormat="1" ht="12" customHeight="1">
      <c r="A7087" s="381">
        <v>93560</v>
      </c>
      <c r="B7087" s="382" t="s">
        <v>8811</v>
      </c>
      <c r="C7087" s="383" t="s">
        <v>780</v>
      </c>
      <c r="D7087" s="385">
        <v>2571.1999999999998</v>
      </c>
      <c r="E7087" s="383" t="s">
        <v>422</v>
      </c>
    </row>
    <row r="7088" spans="1:5" s="11" customFormat="1" ht="12" customHeight="1">
      <c r="A7088" s="381">
        <v>93561</v>
      </c>
      <c r="B7088" s="382" t="s">
        <v>8812</v>
      </c>
      <c r="C7088" s="383" t="s">
        <v>780</v>
      </c>
      <c r="D7088" s="385">
        <v>2941.21</v>
      </c>
      <c r="E7088" s="383" t="s">
        <v>422</v>
      </c>
    </row>
    <row r="7089" spans="1:5" s="11" customFormat="1" ht="12" customHeight="1">
      <c r="A7089" s="381">
        <v>93562</v>
      </c>
      <c r="B7089" s="382" t="s">
        <v>8809</v>
      </c>
      <c r="C7089" s="383" t="s">
        <v>780</v>
      </c>
      <c r="D7089" s="385">
        <v>3146.92</v>
      </c>
      <c r="E7089" s="383" t="s">
        <v>422</v>
      </c>
    </row>
    <row r="7090" spans="1:5" s="11" customFormat="1" ht="12" customHeight="1">
      <c r="A7090" s="381">
        <v>93563</v>
      </c>
      <c r="B7090" s="382" t="s">
        <v>8804</v>
      </c>
      <c r="C7090" s="383" t="s">
        <v>780</v>
      </c>
      <c r="D7090" s="385">
        <v>3016.66</v>
      </c>
      <c r="E7090" s="383" t="s">
        <v>422</v>
      </c>
    </row>
    <row r="7091" spans="1:5" s="11" customFormat="1" ht="12" customHeight="1">
      <c r="A7091" s="381">
        <v>93564</v>
      </c>
      <c r="B7091" s="382" t="s">
        <v>8805</v>
      </c>
      <c r="C7091" s="383" t="s">
        <v>780</v>
      </c>
      <c r="D7091" s="385">
        <v>3043.82</v>
      </c>
      <c r="E7091" s="383" t="s">
        <v>422</v>
      </c>
    </row>
    <row r="7092" spans="1:5" s="11" customFormat="1" ht="12" customHeight="1">
      <c r="A7092" s="381">
        <v>93565</v>
      </c>
      <c r="B7092" s="382" t="s">
        <v>8814</v>
      </c>
      <c r="C7092" s="383" t="s">
        <v>780</v>
      </c>
      <c r="D7092" s="385">
        <v>15649.48</v>
      </c>
      <c r="E7092" s="383" t="s">
        <v>422</v>
      </c>
    </row>
    <row r="7093" spans="1:5" s="11" customFormat="1" ht="12" customHeight="1">
      <c r="A7093" s="381">
        <v>93566</v>
      </c>
      <c r="B7093" s="382" t="s">
        <v>8810</v>
      </c>
      <c r="C7093" s="383" t="s">
        <v>780</v>
      </c>
      <c r="D7093" s="385">
        <v>2321.66</v>
      </c>
      <c r="E7093" s="383" t="s">
        <v>422</v>
      </c>
    </row>
    <row r="7094" spans="1:5" s="11" customFormat="1" ht="12" customHeight="1">
      <c r="A7094" s="381">
        <v>93567</v>
      </c>
      <c r="B7094" s="382" t="s">
        <v>8815</v>
      </c>
      <c r="C7094" s="383" t="s">
        <v>780</v>
      </c>
      <c r="D7094" s="385">
        <v>17773.919999999998</v>
      </c>
      <c r="E7094" s="383" t="s">
        <v>422</v>
      </c>
    </row>
    <row r="7095" spans="1:5" s="11" customFormat="1" ht="12" customHeight="1">
      <c r="A7095" s="381">
        <v>93568</v>
      </c>
      <c r="B7095" s="382" t="s">
        <v>8816</v>
      </c>
      <c r="C7095" s="383" t="s">
        <v>780</v>
      </c>
      <c r="D7095" s="385">
        <v>24194.53</v>
      </c>
      <c r="E7095" s="383" t="s">
        <v>422</v>
      </c>
    </row>
    <row r="7096" spans="1:5" s="11" customFormat="1" ht="12" customHeight="1">
      <c r="A7096" s="381">
        <v>93569</v>
      </c>
      <c r="B7096" s="382" t="s">
        <v>8822</v>
      </c>
      <c r="C7096" s="383" t="s">
        <v>780</v>
      </c>
      <c r="D7096" s="385">
        <v>11563.35</v>
      </c>
      <c r="E7096" s="383" t="s">
        <v>422</v>
      </c>
    </row>
    <row r="7097" spans="1:5" s="11" customFormat="1" ht="12" customHeight="1">
      <c r="A7097" s="381">
        <v>93570</v>
      </c>
      <c r="B7097" s="382" t="s">
        <v>8823</v>
      </c>
      <c r="C7097" s="383" t="s">
        <v>780</v>
      </c>
      <c r="D7097" s="385">
        <v>16307.98</v>
      </c>
      <c r="E7097" s="383" t="s">
        <v>422</v>
      </c>
    </row>
    <row r="7098" spans="1:5" s="11" customFormat="1" ht="12" customHeight="1">
      <c r="A7098" s="381">
        <v>93571</v>
      </c>
      <c r="B7098" s="382" t="s">
        <v>8824</v>
      </c>
      <c r="C7098" s="383" t="s">
        <v>780</v>
      </c>
      <c r="D7098" s="385">
        <v>21471.13</v>
      </c>
      <c r="E7098" s="383" t="s">
        <v>422</v>
      </c>
    </row>
    <row r="7099" spans="1:5" s="11" customFormat="1" ht="12" customHeight="1">
      <c r="A7099" s="381">
        <v>93572</v>
      </c>
      <c r="B7099" s="382" t="s">
        <v>8825</v>
      </c>
      <c r="C7099" s="383" t="s">
        <v>780</v>
      </c>
      <c r="D7099" s="385">
        <v>4516.41</v>
      </c>
      <c r="E7099" s="383" t="s">
        <v>422</v>
      </c>
    </row>
    <row r="7100" spans="1:5" s="11" customFormat="1" ht="12" customHeight="1">
      <c r="A7100" s="381">
        <v>94295</v>
      </c>
      <c r="B7100" s="382" t="s">
        <v>8817</v>
      </c>
      <c r="C7100" s="383" t="s">
        <v>780</v>
      </c>
      <c r="D7100" s="385">
        <v>6837.5</v>
      </c>
      <c r="E7100" s="383" t="s">
        <v>422</v>
      </c>
    </row>
    <row r="7101" spans="1:5" s="11" customFormat="1" ht="12" customHeight="1">
      <c r="A7101" s="381">
        <v>94296</v>
      </c>
      <c r="B7101" s="382" t="s">
        <v>8818</v>
      </c>
      <c r="C7101" s="383" t="s">
        <v>780</v>
      </c>
      <c r="D7101" s="385">
        <v>4112</v>
      </c>
      <c r="E7101" s="383" t="s">
        <v>422</v>
      </c>
    </row>
    <row r="7102" spans="1:5" s="11" customFormat="1" ht="24" customHeight="1">
      <c r="A7102" s="381">
        <v>95308</v>
      </c>
      <c r="B7102" s="382" t="s">
        <v>8826</v>
      </c>
      <c r="C7102" s="383" t="s">
        <v>464</v>
      </c>
      <c r="D7102" s="384">
        <v>0.1</v>
      </c>
      <c r="E7102" s="383" t="s">
        <v>422</v>
      </c>
    </row>
    <row r="7103" spans="1:5" s="11" customFormat="1" ht="24" customHeight="1">
      <c r="A7103" s="381">
        <v>95309</v>
      </c>
      <c r="B7103" s="382" t="s">
        <v>8827</v>
      </c>
      <c r="C7103" s="383" t="s">
        <v>464</v>
      </c>
      <c r="D7103" s="384">
        <v>0.13</v>
      </c>
      <c r="E7103" s="383" t="s">
        <v>422</v>
      </c>
    </row>
    <row r="7104" spans="1:5" s="11" customFormat="1" ht="24" customHeight="1">
      <c r="A7104" s="381">
        <v>95310</v>
      </c>
      <c r="B7104" s="382" t="s">
        <v>8828</v>
      </c>
      <c r="C7104" s="383" t="s">
        <v>464</v>
      </c>
      <c r="D7104" s="384">
        <v>0.08</v>
      </c>
      <c r="E7104" s="383" t="s">
        <v>422</v>
      </c>
    </row>
    <row r="7105" spans="1:5" s="11" customFormat="1" ht="24" customHeight="1">
      <c r="A7105" s="381">
        <v>95311</v>
      </c>
      <c r="B7105" s="382" t="s">
        <v>8829</v>
      </c>
      <c r="C7105" s="383" t="s">
        <v>464</v>
      </c>
      <c r="D7105" s="384">
        <v>0.1</v>
      </c>
      <c r="E7105" s="383" t="s">
        <v>422</v>
      </c>
    </row>
    <row r="7106" spans="1:5" s="11" customFormat="1" ht="24" customHeight="1">
      <c r="A7106" s="381">
        <v>95312</v>
      </c>
      <c r="B7106" s="382" t="s">
        <v>8830</v>
      </c>
      <c r="C7106" s="383" t="s">
        <v>464</v>
      </c>
      <c r="D7106" s="384">
        <v>0.12</v>
      </c>
      <c r="E7106" s="383" t="s">
        <v>422</v>
      </c>
    </row>
    <row r="7107" spans="1:5" s="11" customFormat="1" ht="24" customHeight="1">
      <c r="A7107" s="381">
        <v>95313</v>
      </c>
      <c r="B7107" s="382" t="s">
        <v>8831</v>
      </c>
      <c r="C7107" s="383" t="s">
        <v>464</v>
      </c>
      <c r="D7107" s="384">
        <v>0.11</v>
      </c>
      <c r="E7107" s="383" t="s">
        <v>422</v>
      </c>
    </row>
    <row r="7108" spans="1:5" s="11" customFormat="1" ht="12" customHeight="1">
      <c r="A7108" s="381">
        <v>95314</v>
      </c>
      <c r="B7108" s="382" t="s">
        <v>8832</v>
      </c>
      <c r="C7108" s="383" t="s">
        <v>464</v>
      </c>
      <c r="D7108" s="384">
        <v>0.14000000000000001</v>
      </c>
      <c r="E7108" s="383" t="s">
        <v>422</v>
      </c>
    </row>
    <row r="7109" spans="1:5" s="11" customFormat="1" ht="24" customHeight="1">
      <c r="A7109" s="381">
        <v>95315</v>
      </c>
      <c r="B7109" s="382" t="s">
        <v>8833</v>
      </c>
      <c r="C7109" s="383" t="s">
        <v>464</v>
      </c>
      <c r="D7109" s="384">
        <v>0.14000000000000001</v>
      </c>
      <c r="E7109" s="383" t="s">
        <v>422</v>
      </c>
    </row>
    <row r="7110" spans="1:5" s="11" customFormat="1" ht="24" customHeight="1">
      <c r="A7110" s="381">
        <v>95316</v>
      </c>
      <c r="B7110" s="382" t="s">
        <v>8834</v>
      </c>
      <c r="C7110" s="383" t="s">
        <v>464</v>
      </c>
      <c r="D7110" s="384">
        <v>0.34</v>
      </c>
      <c r="E7110" s="383" t="s">
        <v>422</v>
      </c>
    </row>
    <row r="7111" spans="1:5" s="11" customFormat="1" ht="24" customHeight="1">
      <c r="A7111" s="381">
        <v>95317</v>
      </c>
      <c r="B7111" s="382" t="s">
        <v>8835</v>
      </c>
      <c r="C7111" s="383" t="s">
        <v>464</v>
      </c>
      <c r="D7111" s="384">
        <v>0.16</v>
      </c>
      <c r="E7111" s="383" t="s">
        <v>422</v>
      </c>
    </row>
    <row r="7112" spans="1:5" s="11" customFormat="1" ht="24" customHeight="1">
      <c r="A7112" s="381">
        <v>95318</v>
      </c>
      <c r="B7112" s="382" t="s">
        <v>8836</v>
      </c>
      <c r="C7112" s="383" t="s">
        <v>464</v>
      </c>
      <c r="D7112" s="384">
        <v>0.11</v>
      </c>
      <c r="E7112" s="383" t="s">
        <v>422</v>
      </c>
    </row>
    <row r="7113" spans="1:5" s="11" customFormat="1" ht="24" customHeight="1">
      <c r="A7113" s="381">
        <v>95319</v>
      </c>
      <c r="B7113" s="382" t="s">
        <v>8837</v>
      </c>
      <c r="C7113" s="383" t="s">
        <v>464</v>
      </c>
      <c r="D7113" s="384">
        <v>0.11</v>
      </c>
      <c r="E7113" s="383" t="s">
        <v>422</v>
      </c>
    </row>
    <row r="7114" spans="1:5" s="11" customFormat="1" ht="24" customHeight="1">
      <c r="A7114" s="381">
        <v>95320</v>
      </c>
      <c r="B7114" s="382" t="s">
        <v>8838</v>
      </c>
      <c r="C7114" s="383" t="s">
        <v>464</v>
      </c>
      <c r="D7114" s="384">
        <v>0.1</v>
      </c>
      <c r="E7114" s="383" t="s">
        <v>422</v>
      </c>
    </row>
    <row r="7115" spans="1:5" s="11" customFormat="1" ht="24" customHeight="1">
      <c r="A7115" s="381">
        <v>95321</v>
      </c>
      <c r="B7115" s="382" t="s">
        <v>8839</v>
      </c>
      <c r="C7115" s="383" t="s">
        <v>464</v>
      </c>
      <c r="D7115" s="384">
        <v>0.11</v>
      </c>
      <c r="E7115" s="383" t="s">
        <v>422</v>
      </c>
    </row>
    <row r="7116" spans="1:5" s="11" customFormat="1" ht="24" customHeight="1">
      <c r="A7116" s="381">
        <v>95322</v>
      </c>
      <c r="B7116" s="382" t="s">
        <v>8840</v>
      </c>
      <c r="C7116" s="383" t="s">
        <v>464</v>
      </c>
      <c r="D7116" s="384">
        <v>0.06</v>
      </c>
      <c r="E7116" s="383" t="s">
        <v>422</v>
      </c>
    </row>
    <row r="7117" spans="1:5" s="11" customFormat="1" ht="24" customHeight="1">
      <c r="A7117" s="381">
        <v>95323</v>
      </c>
      <c r="B7117" s="382" t="s">
        <v>8841</v>
      </c>
      <c r="C7117" s="383" t="s">
        <v>464</v>
      </c>
      <c r="D7117" s="384">
        <v>0.13</v>
      </c>
      <c r="E7117" s="383" t="s">
        <v>422</v>
      </c>
    </row>
    <row r="7118" spans="1:5" s="11" customFormat="1" ht="24" customHeight="1">
      <c r="A7118" s="381">
        <v>95324</v>
      </c>
      <c r="B7118" s="382" t="s">
        <v>8842</v>
      </c>
      <c r="C7118" s="383" t="s">
        <v>464</v>
      </c>
      <c r="D7118" s="384">
        <v>0.18</v>
      </c>
      <c r="E7118" s="383" t="s">
        <v>422</v>
      </c>
    </row>
    <row r="7119" spans="1:5" s="11" customFormat="1" ht="24" customHeight="1">
      <c r="A7119" s="381">
        <v>95325</v>
      </c>
      <c r="B7119" s="382" t="s">
        <v>8843</v>
      </c>
      <c r="C7119" s="383" t="s">
        <v>464</v>
      </c>
      <c r="D7119" s="384">
        <v>0.18</v>
      </c>
      <c r="E7119" s="383" t="s">
        <v>422</v>
      </c>
    </row>
    <row r="7120" spans="1:5" s="11" customFormat="1" ht="24" customHeight="1">
      <c r="A7120" s="381">
        <v>95326</v>
      </c>
      <c r="B7120" s="382" t="s">
        <v>8844</v>
      </c>
      <c r="C7120" s="383" t="s">
        <v>464</v>
      </c>
      <c r="D7120" s="384">
        <v>0.04</v>
      </c>
      <c r="E7120" s="383" t="s">
        <v>422</v>
      </c>
    </row>
    <row r="7121" spans="1:5" s="11" customFormat="1" ht="12" customHeight="1">
      <c r="A7121" s="381">
        <v>95328</v>
      </c>
      <c r="B7121" s="382" t="s">
        <v>8845</v>
      </c>
      <c r="C7121" s="383" t="s">
        <v>464</v>
      </c>
      <c r="D7121" s="384">
        <v>0.14000000000000001</v>
      </c>
      <c r="E7121" s="383" t="s">
        <v>422</v>
      </c>
    </row>
    <row r="7122" spans="1:5" s="11" customFormat="1" ht="24" customHeight="1">
      <c r="A7122" s="381">
        <v>95329</v>
      </c>
      <c r="B7122" s="382" t="s">
        <v>8846</v>
      </c>
      <c r="C7122" s="383" t="s">
        <v>464</v>
      </c>
      <c r="D7122" s="384">
        <v>0.17</v>
      </c>
      <c r="E7122" s="383" t="s">
        <v>422</v>
      </c>
    </row>
    <row r="7123" spans="1:5" s="11" customFormat="1" ht="24" customHeight="1">
      <c r="A7123" s="381">
        <v>95330</v>
      </c>
      <c r="B7123" s="382" t="s">
        <v>8847</v>
      </c>
      <c r="C7123" s="383" t="s">
        <v>464</v>
      </c>
      <c r="D7123" s="384">
        <v>0.14000000000000001</v>
      </c>
      <c r="E7123" s="383" t="s">
        <v>422</v>
      </c>
    </row>
    <row r="7124" spans="1:5" s="11" customFormat="1" ht="24" customHeight="1">
      <c r="A7124" s="381">
        <v>95331</v>
      </c>
      <c r="B7124" s="382" t="s">
        <v>8848</v>
      </c>
      <c r="C7124" s="383" t="s">
        <v>464</v>
      </c>
      <c r="D7124" s="384">
        <v>0.1</v>
      </c>
      <c r="E7124" s="383" t="s">
        <v>422</v>
      </c>
    </row>
    <row r="7125" spans="1:5" s="11" customFormat="1" ht="12" customHeight="1">
      <c r="A7125" s="381">
        <v>95332</v>
      </c>
      <c r="B7125" s="382" t="s">
        <v>8849</v>
      </c>
      <c r="C7125" s="383" t="s">
        <v>464</v>
      </c>
      <c r="D7125" s="384">
        <v>0.46</v>
      </c>
      <c r="E7125" s="383" t="s">
        <v>422</v>
      </c>
    </row>
    <row r="7126" spans="1:5" s="11" customFormat="1" ht="24" customHeight="1">
      <c r="A7126" s="381">
        <v>95333</v>
      </c>
      <c r="B7126" s="382" t="s">
        <v>8850</v>
      </c>
      <c r="C7126" s="383" t="s">
        <v>464</v>
      </c>
      <c r="D7126" s="384">
        <v>0.46</v>
      </c>
      <c r="E7126" s="383" t="s">
        <v>422</v>
      </c>
    </row>
    <row r="7127" spans="1:5" s="11" customFormat="1" ht="12" customHeight="1">
      <c r="A7127" s="381">
        <v>95334</v>
      </c>
      <c r="B7127" s="382" t="s">
        <v>8851</v>
      </c>
      <c r="C7127" s="383" t="s">
        <v>464</v>
      </c>
      <c r="D7127" s="384">
        <v>0.45</v>
      </c>
      <c r="E7127" s="383" t="s">
        <v>422</v>
      </c>
    </row>
    <row r="7128" spans="1:5" s="11" customFormat="1" ht="24" customHeight="1">
      <c r="A7128" s="381">
        <v>95335</v>
      </c>
      <c r="B7128" s="382" t="s">
        <v>8852</v>
      </c>
      <c r="C7128" s="383" t="s">
        <v>464</v>
      </c>
      <c r="D7128" s="384">
        <v>0.22</v>
      </c>
      <c r="E7128" s="383" t="s">
        <v>422</v>
      </c>
    </row>
    <row r="7129" spans="1:5" s="11" customFormat="1" ht="12" customHeight="1">
      <c r="A7129" s="381">
        <v>95337</v>
      </c>
      <c r="B7129" s="382" t="s">
        <v>8853</v>
      </c>
      <c r="C7129" s="383" t="s">
        <v>464</v>
      </c>
      <c r="D7129" s="384">
        <v>0.14000000000000001</v>
      </c>
      <c r="E7129" s="383" t="s">
        <v>422</v>
      </c>
    </row>
    <row r="7130" spans="1:5" s="11" customFormat="1" ht="24" customHeight="1">
      <c r="A7130" s="381">
        <v>95338</v>
      </c>
      <c r="B7130" s="382" t="s">
        <v>8854</v>
      </c>
      <c r="C7130" s="383" t="s">
        <v>464</v>
      </c>
      <c r="D7130" s="384">
        <v>0.26</v>
      </c>
      <c r="E7130" s="383" t="s">
        <v>422</v>
      </c>
    </row>
    <row r="7131" spans="1:5" s="11" customFormat="1" ht="12" customHeight="1">
      <c r="A7131" s="381">
        <v>95339</v>
      </c>
      <c r="B7131" s="382" t="s">
        <v>8855</v>
      </c>
      <c r="C7131" s="383" t="s">
        <v>464</v>
      </c>
      <c r="D7131" s="384">
        <v>0.21</v>
      </c>
      <c r="E7131" s="383" t="s">
        <v>422</v>
      </c>
    </row>
    <row r="7132" spans="1:5" s="11" customFormat="1" ht="12" customHeight="1">
      <c r="A7132" s="381">
        <v>95340</v>
      </c>
      <c r="B7132" s="382" t="s">
        <v>8856</v>
      </c>
      <c r="C7132" s="383" t="s">
        <v>464</v>
      </c>
      <c r="D7132" s="384">
        <v>0.17</v>
      </c>
      <c r="E7132" s="383" t="s">
        <v>422</v>
      </c>
    </row>
    <row r="7133" spans="1:5" s="11" customFormat="1" ht="24" customHeight="1">
      <c r="A7133" s="381">
        <v>95341</v>
      </c>
      <c r="B7133" s="382" t="s">
        <v>8857</v>
      </c>
      <c r="C7133" s="383" t="s">
        <v>464</v>
      </c>
      <c r="D7133" s="384">
        <v>0.18</v>
      </c>
      <c r="E7133" s="383" t="s">
        <v>422</v>
      </c>
    </row>
    <row r="7134" spans="1:5" s="11" customFormat="1" ht="24" customHeight="1">
      <c r="A7134" s="381">
        <v>95342</v>
      </c>
      <c r="B7134" s="382" t="s">
        <v>8858</v>
      </c>
      <c r="C7134" s="383" t="s">
        <v>464</v>
      </c>
      <c r="D7134" s="384">
        <v>0.12</v>
      </c>
      <c r="E7134" s="383" t="s">
        <v>422</v>
      </c>
    </row>
    <row r="7135" spans="1:5" s="11" customFormat="1" ht="24" customHeight="1">
      <c r="A7135" s="381">
        <v>95343</v>
      </c>
      <c r="B7135" s="382" t="s">
        <v>8859</v>
      </c>
      <c r="C7135" s="383" t="s">
        <v>464</v>
      </c>
      <c r="D7135" s="384">
        <v>0.23</v>
      </c>
      <c r="E7135" s="383" t="s">
        <v>422</v>
      </c>
    </row>
    <row r="7136" spans="1:5" s="11" customFormat="1" ht="24" customHeight="1">
      <c r="A7136" s="381">
        <v>95344</v>
      </c>
      <c r="B7136" s="382" t="s">
        <v>8860</v>
      </c>
      <c r="C7136" s="383" t="s">
        <v>464</v>
      </c>
      <c r="D7136" s="384">
        <v>0.12</v>
      </c>
      <c r="E7136" s="383" t="s">
        <v>422</v>
      </c>
    </row>
    <row r="7137" spans="1:5" s="11" customFormat="1" ht="24" customHeight="1">
      <c r="A7137" s="381">
        <v>95345</v>
      </c>
      <c r="B7137" s="382" t="s">
        <v>8861</v>
      </c>
      <c r="C7137" s="383" t="s">
        <v>464</v>
      </c>
      <c r="D7137" s="384">
        <v>0.49</v>
      </c>
      <c r="E7137" s="383" t="s">
        <v>422</v>
      </c>
    </row>
    <row r="7138" spans="1:5" s="11" customFormat="1" ht="24" customHeight="1">
      <c r="A7138" s="381">
        <v>95346</v>
      </c>
      <c r="B7138" s="382" t="s">
        <v>8862</v>
      </c>
      <c r="C7138" s="383" t="s">
        <v>464</v>
      </c>
      <c r="D7138" s="384">
        <v>0.05</v>
      </c>
      <c r="E7138" s="383" t="s">
        <v>422</v>
      </c>
    </row>
    <row r="7139" spans="1:5" s="11" customFormat="1" ht="24" customHeight="1">
      <c r="A7139" s="381">
        <v>95347</v>
      </c>
      <c r="B7139" s="382" t="s">
        <v>8863</v>
      </c>
      <c r="C7139" s="383" t="s">
        <v>464</v>
      </c>
      <c r="D7139" s="384">
        <v>0.06</v>
      </c>
      <c r="E7139" s="383" t="s">
        <v>422</v>
      </c>
    </row>
    <row r="7140" spans="1:5" s="11" customFormat="1" ht="24" customHeight="1">
      <c r="A7140" s="381">
        <v>95348</v>
      </c>
      <c r="B7140" s="382" t="s">
        <v>8864</v>
      </c>
      <c r="C7140" s="383" t="s">
        <v>464</v>
      </c>
      <c r="D7140" s="384">
        <v>0.08</v>
      </c>
      <c r="E7140" s="383" t="s">
        <v>422</v>
      </c>
    </row>
    <row r="7141" spans="1:5" s="11" customFormat="1" ht="24" customHeight="1">
      <c r="A7141" s="381">
        <v>95349</v>
      </c>
      <c r="B7141" s="382" t="s">
        <v>8865</v>
      </c>
      <c r="C7141" s="383" t="s">
        <v>464</v>
      </c>
      <c r="D7141" s="384">
        <v>0.04</v>
      </c>
      <c r="E7141" s="383" t="s">
        <v>422</v>
      </c>
    </row>
    <row r="7142" spans="1:5" s="11" customFormat="1" ht="24" customHeight="1">
      <c r="A7142" s="381">
        <v>95350</v>
      </c>
      <c r="B7142" s="382" t="s">
        <v>8866</v>
      </c>
      <c r="C7142" s="383" t="s">
        <v>464</v>
      </c>
      <c r="D7142" s="384">
        <v>7.0000000000000007E-2</v>
      </c>
      <c r="E7142" s="383" t="s">
        <v>422</v>
      </c>
    </row>
    <row r="7143" spans="1:5" s="11" customFormat="1" ht="24" customHeight="1">
      <c r="A7143" s="381">
        <v>95351</v>
      </c>
      <c r="B7143" s="382" t="s">
        <v>8867</v>
      </c>
      <c r="C7143" s="383" t="s">
        <v>464</v>
      </c>
      <c r="D7143" s="384">
        <v>0.19</v>
      </c>
      <c r="E7143" s="383" t="s">
        <v>422</v>
      </c>
    </row>
    <row r="7144" spans="1:5" s="11" customFormat="1" ht="12" customHeight="1">
      <c r="A7144" s="381">
        <v>95352</v>
      </c>
      <c r="B7144" s="382" t="s">
        <v>8868</v>
      </c>
      <c r="C7144" s="383" t="s">
        <v>464</v>
      </c>
      <c r="D7144" s="384">
        <v>0.08</v>
      </c>
      <c r="E7144" s="383" t="s">
        <v>422</v>
      </c>
    </row>
    <row r="7145" spans="1:5" s="11" customFormat="1" ht="24" customHeight="1">
      <c r="A7145" s="381">
        <v>95354</v>
      </c>
      <c r="B7145" s="382" t="s">
        <v>8869</v>
      </c>
      <c r="C7145" s="383" t="s">
        <v>464</v>
      </c>
      <c r="D7145" s="384">
        <v>0.09</v>
      </c>
      <c r="E7145" s="383" t="s">
        <v>422</v>
      </c>
    </row>
    <row r="7146" spans="1:5" s="11" customFormat="1" ht="24" customHeight="1">
      <c r="A7146" s="381">
        <v>95355</v>
      </c>
      <c r="B7146" s="382" t="s">
        <v>8870</v>
      </c>
      <c r="C7146" s="383" t="s">
        <v>464</v>
      </c>
      <c r="D7146" s="384">
        <v>0.09</v>
      </c>
      <c r="E7146" s="383" t="s">
        <v>422</v>
      </c>
    </row>
    <row r="7147" spans="1:5" s="11" customFormat="1" ht="24" customHeight="1">
      <c r="A7147" s="381">
        <v>95356</v>
      </c>
      <c r="B7147" s="382" t="s">
        <v>8871</v>
      </c>
      <c r="C7147" s="383" t="s">
        <v>464</v>
      </c>
      <c r="D7147" s="384">
        <v>0.11</v>
      </c>
      <c r="E7147" s="383" t="s">
        <v>422</v>
      </c>
    </row>
    <row r="7148" spans="1:5" s="11" customFormat="1" ht="24" customHeight="1">
      <c r="A7148" s="381">
        <v>95357</v>
      </c>
      <c r="B7148" s="382" t="s">
        <v>8872</v>
      </c>
      <c r="C7148" s="383" t="s">
        <v>464</v>
      </c>
      <c r="D7148" s="384">
        <v>0.17</v>
      </c>
      <c r="E7148" s="383" t="s">
        <v>422</v>
      </c>
    </row>
    <row r="7149" spans="1:5" s="11" customFormat="1" ht="24" customHeight="1">
      <c r="A7149" s="381">
        <v>95358</v>
      </c>
      <c r="B7149" s="382" t="s">
        <v>8873</v>
      </c>
      <c r="C7149" s="383" t="s">
        <v>464</v>
      </c>
      <c r="D7149" s="384">
        <v>0.15</v>
      </c>
      <c r="E7149" s="383" t="s">
        <v>422</v>
      </c>
    </row>
    <row r="7150" spans="1:5" s="11" customFormat="1" ht="24" customHeight="1">
      <c r="A7150" s="381">
        <v>95359</v>
      </c>
      <c r="B7150" s="382" t="s">
        <v>8874</v>
      </c>
      <c r="C7150" s="383" t="s">
        <v>464</v>
      </c>
      <c r="D7150" s="384">
        <v>0.32</v>
      </c>
      <c r="E7150" s="383" t="s">
        <v>422</v>
      </c>
    </row>
    <row r="7151" spans="1:5" s="11" customFormat="1" ht="24" customHeight="1">
      <c r="A7151" s="381">
        <v>95360</v>
      </c>
      <c r="B7151" s="382" t="s">
        <v>8875</v>
      </c>
      <c r="C7151" s="383" t="s">
        <v>464</v>
      </c>
      <c r="D7151" s="384">
        <v>0.12</v>
      </c>
      <c r="E7151" s="383" t="s">
        <v>422</v>
      </c>
    </row>
    <row r="7152" spans="1:5" s="11" customFormat="1" ht="24" customHeight="1">
      <c r="A7152" s="381">
        <v>95361</v>
      </c>
      <c r="B7152" s="382" t="s">
        <v>8876</v>
      </c>
      <c r="C7152" s="383" t="s">
        <v>464</v>
      </c>
      <c r="D7152" s="384">
        <v>0.08</v>
      </c>
      <c r="E7152" s="383" t="s">
        <v>422</v>
      </c>
    </row>
    <row r="7153" spans="1:5" s="11" customFormat="1" ht="24" customHeight="1">
      <c r="A7153" s="381">
        <v>95362</v>
      </c>
      <c r="B7153" s="382" t="s">
        <v>8877</v>
      </c>
      <c r="C7153" s="383" t="s">
        <v>464</v>
      </c>
      <c r="D7153" s="384">
        <v>0.11</v>
      </c>
      <c r="E7153" s="383" t="s">
        <v>422</v>
      </c>
    </row>
    <row r="7154" spans="1:5" s="11" customFormat="1" ht="24" customHeight="1">
      <c r="A7154" s="381">
        <v>95363</v>
      </c>
      <c r="B7154" s="382" t="s">
        <v>8878</v>
      </c>
      <c r="C7154" s="383" t="s">
        <v>464</v>
      </c>
      <c r="D7154" s="384">
        <v>0.13</v>
      </c>
      <c r="E7154" s="383" t="s">
        <v>422</v>
      </c>
    </row>
    <row r="7155" spans="1:5" s="11" customFormat="1" ht="24" customHeight="1">
      <c r="A7155" s="381">
        <v>95364</v>
      </c>
      <c r="B7155" s="382" t="s">
        <v>8879</v>
      </c>
      <c r="C7155" s="383" t="s">
        <v>464</v>
      </c>
      <c r="D7155" s="384">
        <v>0.09</v>
      </c>
      <c r="E7155" s="383" t="s">
        <v>422</v>
      </c>
    </row>
    <row r="7156" spans="1:5" s="11" customFormat="1" ht="24" customHeight="1">
      <c r="A7156" s="381">
        <v>95365</v>
      </c>
      <c r="B7156" s="382" t="s">
        <v>8880</v>
      </c>
      <c r="C7156" s="383" t="s">
        <v>464</v>
      </c>
      <c r="D7156" s="384">
        <v>0.11</v>
      </c>
      <c r="E7156" s="383" t="s">
        <v>422</v>
      </c>
    </row>
    <row r="7157" spans="1:5" s="11" customFormat="1" ht="24" customHeight="1">
      <c r="A7157" s="381">
        <v>95366</v>
      </c>
      <c r="B7157" s="382" t="s">
        <v>8881</v>
      </c>
      <c r="C7157" s="383" t="s">
        <v>464</v>
      </c>
      <c r="D7157" s="384">
        <v>7.0000000000000007E-2</v>
      </c>
      <c r="E7157" s="383" t="s">
        <v>422</v>
      </c>
    </row>
    <row r="7158" spans="1:5" s="11" customFormat="1" ht="24" customHeight="1">
      <c r="A7158" s="381">
        <v>95367</v>
      </c>
      <c r="B7158" s="382" t="s">
        <v>8882</v>
      </c>
      <c r="C7158" s="383" t="s">
        <v>464</v>
      </c>
      <c r="D7158" s="384">
        <v>0.1</v>
      </c>
      <c r="E7158" s="383" t="s">
        <v>422</v>
      </c>
    </row>
    <row r="7159" spans="1:5" s="11" customFormat="1" ht="24" customHeight="1">
      <c r="A7159" s="381">
        <v>95368</v>
      </c>
      <c r="B7159" s="382" t="s">
        <v>8883</v>
      </c>
      <c r="C7159" s="383" t="s">
        <v>464</v>
      </c>
      <c r="D7159" s="384">
        <v>0.15</v>
      </c>
      <c r="E7159" s="383" t="s">
        <v>422</v>
      </c>
    </row>
    <row r="7160" spans="1:5" s="11" customFormat="1" ht="24" customHeight="1">
      <c r="A7160" s="381">
        <v>95369</v>
      </c>
      <c r="B7160" s="382" t="s">
        <v>8884</v>
      </c>
      <c r="C7160" s="383" t="s">
        <v>464</v>
      </c>
      <c r="D7160" s="384">
        <v>0.1</v>
      </c>
      <c r="E7160" s="383" t="s">
        <v>422</v>
      </c>
    </row>
    <row r="7161" spans="1:5" s="11" customFormat="1" ht="12" customHeight="1">
      <c r="A7161" s="381">
        <v>95370</v>
      </c>
      <c r="B7161" s="382" t="s">
        <v>8885</v>
      </c>
      <c r="C7161" s="383" t="s">
        <v>464</v>
      </c>
      <c r="D7161" s="384">
        <v>0.18</v>
      </c>
      <c r="E7161" s="383" t="s">
        <v>422</v>
      </c>
    </row>
    <row r="7162" spans="1:5" s="11" customFormat="1" ht="12" customHeight="1">
      <c r="A7162" s="381">
        <v>95371</v>
      </c>
      <c r="B7162" s="382" t="s">
        <v>8886</v>
      </c>
      <c r="C7162" s="383" t="s">
        <v>464</v>
      </c>
      <c r="D7162" s="384">
        <v>0.26</v>
      </c>
      <c r="E7162" s="383" t="s">
        <v>422</v>
      </c>
    </row>
    <row r="7163" spans="1:5" s="11" customFormat="1" ht="12" customHeight="1">
      <c r="A7163" s="381">
        <v>95372</v>
      </c>
      <c r="B7163" s="382" t="s">
        <v>8887</v>
      </c>
      <c r="C7163" s="383" t="s">
        <v>464</v>
      </c>
      <c r="D7163" s="384">
        <v>0.18</v>
      </c>
      <c r="E7163" s="383" t="s">
        <v>422</v>
      </c>
    </row>
    <row r="7164" spans="1:5" s="11" customFormat="1" ht="24" customHeight="1">
      <c r="A7164" s="381">
        <v>95373</v>
      </c>
      <c r="B7164" s="382" t="s">
        <v>8888</v>
      </c>
      <c r="C7164" s="383" t="s">
        <v>464</v>
      </c>
      <c r="D7164" s="384">
        <v>0.17</v>
      </c>
      <c r="E7164" s="383" t="s">
        <v>422</v>
      </c>
    </row>
    <row r="7165" spans="1:5" s="11" customFormat="1" ht="24" customHeight="1">
      <c r="A7165" s="381">
        <v>95374</v>
      </c>
      <c r="B7165" s="382" t="s">
        <v>8889</v>
      </c>
      <c r="C7165" s="383" t="s">
        <v>464</v>
      </c>
      <c r="D7165" s="384">
        <v>0.18</v>
      </c>
      <c r="E7165" s="383" t="s">
        <v>422</v>
      </c>
    </row>
    <row r="7166" spans="1:5" s="11" customFormat="1" ht="12" customHeight="1">
      <c r="A7166" s="381">
        <v>95375</v>
      </c>
      <c r="B7166" s="382" t="s">
        <v>8890</v>
      </c>
      <c r="C7166" s="383" t="s">
        <v>464</v>
      </c>
      <c r="D7166" s="384">
        <v>0.14000000000000001</v>
      </c>
      <c r="E7166" s="383" t="s">
        <v>422</v>
      </c>
    </row>
    <row r="7167" spans="1:5" s="11" customFormat="1" ht="12" customHeight="1">
      <c r="A7167" s="381">
        <v>95376</v>
      </c>
      <c r="B7167" s="382" t="s">
        <v>8891</v>
      </c>
      <c r="C7167" s="383" t="s">
        <v>464</v>
      </c>
      <c r="D7167" s="384">
        <v>0.04</v>
      </c>
      <c r="E7167" s="383" t="s">
        <v>422</v>
      </c>
    </row>
    <row r="7168" spans="1:5" s="11" customFormat="1" ht="12" customHeight="1">
      <c r="A7168" s="381">
        <v>95377</v>
      </c>
      <c r="B7168" s="382" t="s">
        <v>8892</v>
      </c>
      <c r="C7168" s="383" t="s">
        <v>464</v>
      </c>
      <c r="D7168" s="384">
        <v>0.14000000000000001</v>
      </c>
      <c r="E7168" s="383" t="s">
        <v>422</v>
      </c>
    </row>
    <row r="7169" spans="1:5" s="11" customFormat="1" ht="12" customHeight="1">
      <c r="A7169" s="381">
        <v>95378</v>
      </c>
      <c r="B7169" s="382" t="s">
        <v>8893</v>
      </c>
      <c r="C7169" s="383" t="s">
        <v>464</v>
      </c>
      <c r="D7169" s="384">
        <v>0.19</v>
      </c>
      <c r="E7169" s="383" t="s">
        <v>422</v>
      </c>
    </row>
    <row r="7170" spans="1:5" s="11" customFormat="1" ht="12" customHeight="1">
      <c r="A7170" s="381">
        <v>95379</v>
      </c>
      <c r="B7170" s="382" t="s">
        <v>8894</v>
      </c>
      <c r="C7170" s="383" t="s">
        <v>464</v>
      </c>
      <c r="D7170" s="384">
        <v>0.14000000000000001</v>
      </c>
      <c r="E7170" s="383" t="s">
        <v>422</v>
      </c>
    </row>
    <row r="7171" spans="1:5" s="11" customFormat="1" ht="24" customHeight="1">
      <c r="A7171" s="381">
        <v>95380</v>
      </c>
      <c r="B7171" s="382" t="s">
        <v>8895</v>
      </c>
      <c r="C7171" s="383" t="s">
        <v>464</v>
      </c>
      <c r="D7171" s="384">
        <v>0.16</v>
      </c>
      <c r="E7171" s="383" t="s">
        <v>422</v>
      </c>
    </row>
    <row r="7172" spans="1:5" s="11" customFormat="1" ht="24" customHeight="1">
      <c r="A7172" s="381">
        <v>95382</v>
      </c>
      <c r="B7172" s="382" t="s">
        <v>8896</v>
      </c>
      <c r="C7172" s="383" t="s">
        <v>464</v>
      </c>
      <c r="D7172" s="384">
        <v>0.14000000000000001</v>
      </c>
      <c r="E7172" s="383" t="s">
        <v>422</v>
      </c>
    </row>
    <row r="7173" spans="1:5" s="11" customFormat="1" ht="24" customHeight="1">
      <c r="A7173" s="381">
        <v>95383</v>
      </c>
      <c r="B7173" s="382" t="s">
        <v>8897</v>
      </c>
      <c r="C7173" s="383" t="s">
        <v>464</v>
      </c>
      <c r="D7173" s="384">
        <v>0.13</v>
      </c>
      <c r="E7173" s="383" t="s">
        <v>422</v>
      </c>
    </row>
    <row r="7174" spans="1:5" s="11" customFormat="1" ht="24" customHeight="1">
      <c r="A7174" s="381">
        <v>95384</v>
      </c>
      <c r="B7174" s="382" t="s">
        <v>8898</v>
      </c>
      <c r="C7174" s="383" t="s">
        <v>464</v>
      </c>
      <c r="D7174" s="384">
        <v>0.17</v>
      </c>
      <c r="E7174" s="383" t="s">
        <v>422</v>
      </c>
    </row>
    <row r="7175" spans="1:5" s="11" customFormat="1" ht="12" customHeight="1">
      <c r="A7175" s="381">
        <v>95385</v>
      </c>
      <c r="B7175" s="382" t="s">
        <v>8899</v>
      </c>
      <c r="C7175" s="383" t="s">
        <v>464</v>
      </c>
      <c r="D7175" s="384">
        <v>0.14000000000000001</v>
      </c>
      <c r="E7175" s="383" t="s">
        <v>422</v>
      </c>
    </row>
    <row r="7176" spans="1:5" s="11" customFormat="1" ht="12" customHeight="1">
      <c r="A7176" s="381">
        <v>95386</v>
      </c>
      <c r="B7176" s="382" t="s">
        <v>8900</v>
      </c>
      <c r="C7176" s="383" t="s">
        <v>464</v>
      </c>
      <c r="D7176" s="384">
        <v>0.13</v>
      </c>
      <c r="E7176" s="383" t="s">
        <v>422</v>
      </c>
    </row>
    <row r="7177" spans="1:5" s="11" customFormat="1" ht="12" customHeight="1">
      <c r="A7177" s="381">
        <v>95387</v>
      </c>
      <c r="B7177" s="382" t="s">
        <v>8901</v>
      </c>
      <c r="C7177" s="383" t="s">
        <v>464</v>
      </c>
      <c r="D7177" s="384">
        <v>0.14000000000000001</v>
      </c>
      <c r="E7177" s="383" t="s">
        <v>422</v>
      </c>
    </row>
    <row r="7178" spans="1:5" s="11" customFormat="1" ht="12" customHeight="1">
      <c r="A7178" s="381">
        <v>95388</v>
      </c>
      <c r="B7178" s="382" t="s">
        <v>8902</v>
      </c>
      <c r="C7178" s="383" t="s">
        <v>464</v>
      </c>
      <c r="D7178" s="384">
        <v>0.06</v>
      </c>
      <c r="E7178" s="383" t="s">
        <v>422</v>
      </c>
    </row>
    <row r="7179" spans="1:5" s="11" customFormat="1" ht="24" customHeight="1">
      <c r="A7179" s="381">
        <v>95389</v>
      </c>
      <c r="B7179" s="382" t="s">
        <v>8903</v>
      </c>
      <c r="C7179" s="383" t="s">
        <v>464</v>
      </c>
      <c r="D7179" s="384">
        <v>0.08</v>
      </c>
      <c r="E7179" s="383" t="s">
        <v>422</v>
      </c>
    </row>
    <row r="7180" spans="1:5" s="11" customFormat="1" ht="12" customHeight="1">
      <c r="A7180" s="381">
        <v>95390</v>
      </c>
      <c r="B7180" s="382" t="s">
        <v>8904</v>
      </c>
      <c r="C7180" s="383" t="s">
        <v>464</v>
      </c>
      <c r="D7180" s="384">
        <v>0.04</v>
      </c>
      <c r="E7180" s="383" t="s">
        <v>422</v>
      </c>
    </row>
    <row r="7181" spans="1:5" s="11" customFormat="1" ht="24" customHeight="1">
      <c r="A7181" s="381">
        <v>95391</v>
      </c>
      <c r="B7181" s="382" t="s">
        <v>8905</v>
      </c>
      <c r="C7181" s="383" t="s">
        <v>464</v>
      </c>
      <c r="D7181" s="384">
        <v>0.09</v>
      </c>
      <c r="E7181" s="383" t="s">
        <v>422</v>
      </c>
    </row>
    <row r="7182" spans="1:5" s="11" customFormat="1" ht="12" customHeight="1">
      <c r="A7182" s="381">
        <v>95392</v>
      </c>
      <c r="B7182" s="382" t="s">
        <v>8906</v>
      </c>
      <c r="C7182" s="383" t="s">
        <v>464</v>
      </c>
      <c r="D7182" s="384">
        <v>0.06</v>
      </c>
      <c r="E7182" s="383" t="s">
        <v>422</v>
      </c>
    </row>
    <row r="7183" spans="1:5" s="11" customFormat="1" ht="24" customHeight="1">
      <c r="A7183" s="381">
        <v>95393</v>
      </c>
      <c r="B7183" s="382" t="s">
        <v>8907</v>
      </c>
      <c r="C7183" s="383" t="s">
        <v>464</v>
      </c>
      <c r="D7183" s="384">
        <v>0.26</v>
      </c>
      <c r="E7183" s="383" t="s">
        <v>422</v>
      </c>
    </row>
    <row r="7184" spans="1:5" s="11" customFormat="1" ht="24" customHeight="1">
      <c r="A7184" s="381">
        <v>95394</v>
      </c>
      <c r="B7184" s="382" t="s">
        <v>8908</v>
      </c>
      <c r="C7184" s="383" t="s">
        <v>464</v>
      </c>
      <c r="D7184" s="384">
        <v>0.42</v>
      </c>
      <c r="E7184" s="383" t="s">
        <v>422</v>
      </c>
    </row>
    <row r="7185" spans="1:5" s="11" customFormat="1" ht="24" customHeight="1">
      <c r="A7185" s="381">
        <v>95395</v>
      </c>
      <c r="B7185" s="382" t="s">
        <v>8909</v>
      </c>
      <c r="C7185" s="383" t="s">
        <v>464</v>
      </c>
      <c r="D7185" s="384">
        <v>0.6</v>
      </c>
      <c r="E7185" s="383" t="s">
        <v>422</v>
      </c>
    </row>
    <row r="7186" spans="1:5" s="11" customFormat="1" ht="24" customHeight="1">
      <c r="A7186" s="381">
        <v>95396</v>
      </c>
      <c r="B7186" s="382" t="s">
        <v>8910</v>
      </c>
      <c r="C7186" s="383" t="s">
        <v>464</v>
      </c>
      <c r="D7186" s="384">
        <v>0.8</v>
      </c>
      <c r="E7186" s="383" t="s">
        <v>422</v>
      </c>
    </row>
    <row r="7187" spans="1:5" s="11" customFormat="1" ht="24" customHeight="1">
      <c r="A7187" s="381">
        <v>95397</v>
      </c>
      <c r="B7187" s="382" t="s">
        <v>8911</v>
      </c>
      <c r="C7187" s="383" t="s">
        <v>464</v>
      </c>
      <c r="D7187" s="384">
        <v>0.06</v>
      </c>
      <c r="E7187" s="383" t="s">
        <v>422</v>
      </c>
    </row>
    <row r="7188" spans="1:5" s="11" customFormat="1" ht="24" customHeight="1">
      <c r="A7188" s="381">
        <v>95398</v>
      </c>
      <c r="B7188" s="382" t="s">
        <v>8912</v>
      </c>
      <c r="C7188" s="383" t="s">
        <v>464</v>
      </c>
      <c r="D7188" s="384">
        <v>0.04</v>
      </c>
      <c r="E7188" s="383" t="s">
        <v>422</v>
      </c>
    </row>
    <row r="7189" spans="1:5" s="11" customFormat="1" ht="24" customHeight="1">
      <c r="A7189" s="381">
        <v>95399</v>
      </c>
      <c r="B7189" s="382" t="s">
        <v>8913</v>
      </c>
      <c r="C7189" s="383" t="s">
        <v>464</v>
      </c>
      <c r="D7189" s="384">
        <v>0.05</v>
      </c>
      <c r="E7189" s="383" t="s">
        <v>422</v>
      </c>
    </row>
    <row r="7190" spans="1:5" s="11" customFormat="1" ht="24" customHeight="1">
      <c r="A7190" s="381">
        <v>95400</v>
      </c>
      <c r="B7190" s="382" t="s">
        <v>8914</v>
      </c>
      <c r="C7190" s="383" t="s">
        <v>464</v>
      </c>
      <c r="D7190" s="384">
        <v>0.06</v>
      </c>
      <c r="E7190" s="383" t="s">
        <v>422</v>
      </c>
    </row>
    <row r="7191" spans="1:5" s="11" customFormat="1" ht="24" customHeight="1">
      <c r="A7191" s="381">
        <v>95401</v>
      </c>
      <c r="B7191" s="382" t="s">
        <v>8915</v>
      </c>
      <c r="C7191" s="383" t="s">
        <v>464</v>
      </c>
      <c r="D7191" s="384">
        <v>0.39</v>
      </c>
      <c r="E7191" s="383" t="s">
        <v>422</v>
      </c>
    </row>
    <row r="7192" spans="1:5" s="11" customFormat="1" ht="24" customHeight="1">
      <c r="A7192" s="381">
        <v>95402</v>
      </c>
      <c r="B7192" s="382" t="s">
        <v>8916</v>
      </c>
      <c r="C7192" s="383" t="s">
        <v>464</v>
      </c>
      <c r="D7192" s="384">
        <v>1.03</v>
      </c>
      <c r="E7192" s="383" t="s">
        <v>422</v>
      </c>
    </row>
    <row r="7193" spans="1:5" s="11" customFormat="1" ht="24" customHeight="1">
      <c r="A7193" s="381">
        <v>95403</v>
      </c>
      <c r="B7193" s="382" t="s">
        <v>8917</v>
      </c>
      <c r="C7193" s="383" t="s">
        <v>464</v>
      </c>
      <c r="D7193" s="384">
        <v>1.17</v>
      </c>
      <c r="E7193" s="383" t="s">
        <v>422</v>
      </c>
    </row>
    <row r="7194" spans="1:5" s="11" customFormat="1" ht="24" customHeight="1">
      <c r="A7194" s="381">
        <v>95404</v>
      </c>
      <c r="B7194" s="382" t="s">
        <v>8918</v>
      </c>
      <c r="C7194" s="383" t="s">
        <v>464</v>
      </c>
      <c r="D7194" s="384">
        <v>1.61</v>
      </c>
      <c r="E7194" s="383" t="s">
        <v>422</v>
      </c>
    </row>
    <row r="7195" spans="1:5" s="11" customFormat="1" ht="24" customHeight="1">
      <c r="A7195" s="381">
        <v>95405</v>
      </c>
      <c r="B7195" s="382" t="s">
        <v>1844</v>
      </c>
      <c r="C7195" s="383" t="s">
        <v>464</v>
      </c>
      <c r="D7195" s="384">
        <v>0.62</v>
      </c>
      <c r="E7195" s="383" t="s">
        <v>422</v>
      </c>
    </row>
    <row r="7196" spans="1:5" s="11" customFormat="1" ht="12" customHeight="1">
      <c r="A7196" s="381">
        <v>95406</v>
      </c>
      <c r="B7196" s="382" t="s">
        <v>8919</v>
      </c>
      <c r="C7196" s="383" t="s">
        <v>464</v>
      </c>
      <c r="D7196" s="384">
        <v>0.14000000000000001</v>
      </c>
      <c r="E7196" s="383" t="s">
        <v>422</v>
      </c>
    </row>
    <row r="7197" spans="1:5" s="11" customFormat="1" ht="24" customHeight="1">
      <c r="A7197" s="381">
        <v>95407</v>
      </c>
      <c r="B7197" s="382" t="s">
        <v>8920</v>
      </c>
      <c r="C7197" s="383" t="s">
        <v>464</v>
      </c>
      <c r="D7197" s="384">
        <v>2.4500000000000002</v>
      </c>
      <c r="E7197" s="383" t="s">
        <v>422</v>
      </c>
    </row>
    <row r="7198" spans="1:5" s="11" customFormat="1" ht="24" customHeight="1">
      <c r="A7198" s="381">
        <v>95408</v>
      </c>
      <c r="B7198" s="382" t="s">
        <v>8921</v>
      </c>
      <c r="C7198" s="383" t="s">
        <v>780</v>
      </c>
      <c r="D7198" s="384">
        <v>8.19</v>
      </c>
      <c r="E7198" s="383" t="s">
        <v>422</v>
      </c>
    </row>
    <row r="7199" spans="1:5" s="11" customFormat="1" ht="24" customHeight="1">
      <c r="A7199" s="381">
        <v>95409</v>
      </c>
      <c r="B7199" s="382" t="s">
        <v>8922</v>
      </c>
      <c r="C7199" s="383" t="s">
        <v>780</v>
      </c>
      <c r="D7199" s="384">
        <v>12.48</v>
      </c>
      <c r="E7199" s="383" t="s">
        <v>422</v>
      </c>
    </row>
    <row r="7200" spans="1:5" s="11" customFormat="1" ht="24" customHeight="1">
      <c r="A7200" s="381">
        <v>95410</v>
      </c>
      <c r="B7200" s="382" t="s">
        <v>8923</v>
      </c>
      <c r="C7200" s="383" t="s">
        <v>780</v>
      </c>
      <c r="D7200" s="384">
        <v>7.07</v>
      </c>
      <c r="E7200" s="383" t="s">
        <v>422</v>
      </c>
    </row>
    <row r="7201" spans="1:5" s="11" customFormat="1" ht="24" customHeight="1">
      <c r="A7201" s="381">
        <v>95411</v>
      </c>
      <c r="B7201" s="382" t="s">
        <v>8924</v>
      </c>
      <c r="C7201" s="383" t="s">
        <v>780</v>
      </c>
      <c r="D7201" s="384">
        <v>8.2100000000000009</v>
      </c>
      <c r="E7201" s="383" t="s">
        <v>422</v>
      </c>
    </row>
    <row r="7202" spans="1:5" s="11" customFormat="1" ht="24" customHeight="1">
      <c r="A7202" s="381">
        <v>95412</v>
      </c>
      <c r="B7202" s="382" t="s">
        <v>8925</v>
      </c>
      <c r="C7202" s="383" t="s">
        <v>780</v>
      </c>
      <c r="D7202" s="384">
        <v>8.85</v>
      </c>
      <c r="E7202" s="383" t="s">
        <v>422</v>
      </c>
    </row>
    <row r="7203" spans="1:5" s="11" customFormat="1" ht="12" customHeight="1">
      <c r="A7203" s="381">
        <v>95413</v>
      </c>
      <c r="B7203" s="382" t="s">
        <v>8926</v>
      </c>
      <c r="C7203" s="383" t="s">
        <v>780</v>
      </c>
      <c r="D7203" s="384">
        <v>8.42</v>
      </c>
      <c r="E7203" s="383" t="s">
        <v>422</v>
      </c>
    </row>
    <row r="7204" spans="1:5" s="11" customFormat="1" ht="24" customHeight="1">
      <c r="A7204" s="381">
        <v>95414</v>
      </c>
      <c r="B7204" s="382" t="s">
        <v>8927</v>
      </c>
      <c r="C7204" s="383" t="s">
        <v>780</v>
      </c>
      <c r="D7204" s="384">
        <v>35.58</v>
      </c>
      <c r="E7204" s="383" t="s">
        <v>422</v>
      </c>
    </row>
    <row r="7205" spans="1:5" s="11" customFormat="1" ht="24" customHeight="1">
      <c r="A7205" s="381">
        <v>95415</v>
      </c>
      <c r="B7205" s="382" t="s">
        <v>8928</v>
      </c>
      <c r="C7205" s="383" t="s">
        <v>780</v>
      </c>
      <c r="D7205" s="384">
        <v>138.62</v>
      </c>
      <c r="E7205" s="383" t="s">
        <v>422</v>
      </c>
    </row>
    <row r="7206" spans="1:5" s="11" customFormat="1" ht="24" customHeight="1">
      <c r="A7206" s="381">
        <v>95416</v>
      </c>
      <c r="B7206" s="382" t="s">
        <v>8929</v>
      </c>
      <c r="C7206" s="383" t="s">
        <v>780</v>
      </c>
      <c r="D7206" s="384">
        <v>6.27</v>
      </c>
      <c r="E7206" s="383" t="s">
        <v>422</v>
      </c>
    </row>
    <row r="7207" spans="1:5" s="11" customFormat="1" ht="24" customHeight="1">
      <c r="A7207" s="381">
        <v>95417</v>
      </c>
      <c r="B7207" s="382" t="s">
        <v>8930</v>
      </c>
      <c r="C7207" s="383" t="s">
        <v>780</v>
      </c>
      <c r="D7207" s="384">
        <v>157.77000000000001</v>
      </c>
      <c r="E7207" s="383" t="s">
        <v>422</v>
      </c>
    </row>
    <row r="7208" spans="1:5" s="11" customFormat="1" ht="24" customHeight="1">
      <c r="A7208" s="381">
        <v>95418</v>
      </c>
      <c r="B7208" s="382" t="s">
        <v>8931</v>
      </c>
      <c r="C7208" s="383" t="s">
        <v>780</v>
      </c>
      <c r="D7208" s="384">
        <v>215.67</v>
      </c>
      <c r="E7208" s="383" t="s">
        <v>422</v>
      </c>
    </row>
    <row r="7209" spans="1:5" s="11" customFormat="1" ht="24" customHeight="1">
      <c r="A7209" s="381">
        <v>95419</v>
      </c>
      <c r="B7209" s="382" t="s">
        <v>8932</v>
      </c>
      <c r="C7209" s="383" t="s">
        <v>780</v>
      </c>
      <c r="D7209" s="384">
        <v>57.26</v>
      </c>
      <c r="E7209" s="383" t="s">
        <v>422</v>
      </c>
    </row>
    <row r="7210" spans="1:5" s="11" customFormat="1" ht="24" customHeight="1">
      <c r="A7210" s="381">
        <v>95420</v>
      </c>
      <c r="B7210" s="382" t="s">
        <v>8933</v>
      </c>
      <c r="C7210" s="383" t="s">
        <v>780</v>
      </c>
      <c r="D7210" s="384">
        <v>81.33</v>
      </c>
      <c r="E7210" s="383" t="s">
        <v>422</v>
      </c>
    </row>
    <row r="7211" spans="1:5" s="11" customFormat="1" ht="24" customHeight="1">
      <c r="A7211" s="381">
        <v>95421</v>
      </c>
      <c r="B7211" s="382" t="s">
        <v>8934</v>
      </c>
      <c r="C7211" s="383" t="s">
        <v>780</v>
      </c>
      <c r="D7211" s="384">
        <v>107.53</v>
      </c>
      <c r="E7211" s="383" t="s">
        <v>422</v>
      </c>
    </row>
    <row r="7212" spans="1:5" s="11" customFormat="1" ht="24" customHeight="1">
      <c r="A7212" s="381">
        <v>95422</v>
      </c>
      <c r="B7212" s="382" t="s">
        <v>8935</v>
      </c>
      <c r="C7212" s="383" t="s">
        <v>780</v>
      </c>
      <c r="D7212" s="384">
        <v>53.56</v>
      </c>
      <c r="E7212" s="383" t="s">
        <v>422</v>
      </c>
    </row>
    <row r="7213" spans="1:5" s="11" customFormat="1" ht="24" customHeight="1">
      <c r="A7213" s="381">
        <v>95423</v>
      </c>
      <c r="B7213" s="382" t="s">
        <v>8936</v>
      </c>
      <c r="C7213" s="383" t="s">
        <v>780</v>
      </c>
      <c r="D7213" s="384">
        <v>83.57</v>
      </c>
      <c r="E7213" s="383" t="s">
        <v>422</v>
      </c>
    </row>
    <row r="7214" spans="1:5" s="11" customFormat="1" ht="12" customHeight="1">
      <c r="A7214" s="381">
        <v>95424</v>
      </c>
      <c r="B7214" s="382" t="s">
        <v>8937</v>
      </c>
      <c r="C7214" s="383" t="s">
        <v>780</v>
      </c>
      <c r="D7214" s="384">
        <v>19.43</v>
      </c>
      <c r="E7214" s="383" t="s">
        <v>422</v>
      </c>
    </row>
    <row r="7215" spans="1:5" s="11" customFormat="1" ht="12" customHeight="1">
      <c r="A7215" s="381">
        <v>100288</v>
      </c>
      <c r="B7215" s="382" t="s">
        <v>8938</v>
      </c>
      <c r="C7215" s="383" t="s">
        <v>464</v>
      </c>
      <c r="D7215" s="384">
        <v>0.04</v>
      </c>
      <c r="E7215" s="383" t="s">
        <v>422</v>
      </c>
    </row>
    <row r="7216" spans="1:5" s="11" customFormat="1" ht="12" customHeight="1">
      <c r="A7216" s="381">
        <v>100289</v>
      </c>
      <c r="B7216" s="382" t="s">
        <v>8939</v>
      </c>
      <c r="C7216" s="383" t="s">
        <v>464</v>
      </c>
      <c r="D7216" s="384">
        <v>14.32</v>
      </c>
      <c r="E7216" s="383" t="s">
        <v>422</v>
      </c>
    </row>
    <row r="7217" spans="1:5" s="11" customFormat="1" ht="24" customHeight="1">
      <c r="A7217" s="381">
        <v>100290</v>
      </c>
      <c r="B7217" s="382" t="s">
        <v>8940</v>
      </c>
      <c r="C7217" s="383" t="s">
        <v>464</v>
      </c>
      <c r="D7217" s="384">
        <v>0.04</v>
      </c>
      <c r="E7217" s="383" t="s">
        <v>422</v>
      </c>
    </row>
    <row r="7218" spans="1:5" s="11" customFormat="1" ht="24" customHeight="1">
      <c r="A7218" s="381">
        <v>100291</v>
      </c>
      <c r="B7218" s="382" t="s">
        <v>8941</v>
      </c>
      <c r="C7218" s="383" t="s">
        <v>464</v>
      </c>
      <c r="D7218" s="384">
        <v>0.13</v>
      </c>
      <c r="E7218" s="383" t="s">
        <v>422</v>
      </c>
    </row>
    <row r="7219" spans="1:5" s="11" customFormat="1" ht="24" customHeight="1">
      <c r="A7219" s="381">
        <v>100292</v>
      </c>
      <c r="B7219" s="382" t="s">
        <v>8942</v>
      </c>
      <c r="C7219" s="383" t="s">
        <v>464</v>
      </c>
      <c r="D7219" s="384">
        <v>0.51</v>
      </c>
      <c r="E7219" s="383" t="s">
        <v>422</v>
      </c>
    </row>
    <row r="7220" spans="1:5" s="11" customFormat="1" ht="24" customHeight="1">
      <c r="A7220" s="381">
        <v>100293</v>
      </c>
      <c r="B7220" s="382" t="s">
        <v>8943</v>
      </c>
      <c r="C7220" s="383" t="s">
        <v>464</v>
      </c>
      <c r="D7220" s="384">
        <v>0.12</v>
      </c>
      <c r="E7220" s="383" t="s">
        <v>422</v>
      </c>
    </row>
    <row r="7221" spans="1:5" s="11" customFormat="1" ht="24" customHeight="1">
      <c r="A7221" s="381">
        <v>100294</v>
      </c>
      <c r="B7221" s="382" t="s">
        <v>8944</v>
      </c>
      <c r="C7221" s="383" t="s">
        <v>464</v>
      </c>
      <c r="D7221" s="384">
        <v>0.26</v>
      </c>
      <c r="E7221" s="383" t="s">
        <v>422</v>
      </c>
    </row>
    <row r="7222" spans="1:5" s="11" customFormat="1" ht="24" customHeight="1">
      <c r="A7222" s="381">
        <v>100295</v>
      </c>
      <c r="B7222" s="382" t="s">
        <v>8945</v>
      </c>
      <c r="C7222" s="383" t="s">
        <v>464</v>
      </c>
      <c r="D7222" s="384">
        <v>0.32</v>
      </c>
      <c r="E7222" s="383" t="s">
        <v>422</v>
      </c>
    </row>
    <row r="7223" spans="1:5" s="11" customFormat="1" ht="24" customHeight="1">
      <c r="A7223" s="381">
        <v>100296</v>
      </c>
      <c r="B7223" s="382" t="s">
        <v>1837</v>
      </c>
      <c r="C7223" s="383" t="s">
        <v>464</v>
      </c>
      <c r="D7223" s="384">
        <v>0.82</v>
      </c>
      <c r="E7223" s="383" t="s">
        <v>422</v>
      </c>
    </row>
    <row r="7224" spans="1:5" s="11" customFormat="1" ht="24" customHeight="1">
      <c r="A7224" s="381">
        <v>100297</v>
      </c>
      <c r="B7224" s="382" t="s">
        <v>8946</v>
      </c>
      <c r="C7224" s="383" t="s">
        <v>464</v>
      </c>
      <c r="D7224" s="384">
        <v>0.92</v>
      </c>
      <c r="E7224" s="383" t="s">
        <v>422</v>
      </c>
    </row>
    <row r="7225" spans="1:5" s="11" customFormat="1" ht="24" customHeight="1">
      <c r="A7225" s="381">
        <v>100298</v>
      </c>
      <c r="B7225" s="382" t="s">
        <v>8947</v>
      </c>
      <c r="C7225" s="383" t="s">
        <v>464</v>
      </c>
      <c r="D7225" s="384">
        <v>0.34</v>
      </c>
      <c r="E7225" s="383" t="s">
        <v>422</v>
      </c>
    </row>
    <row r="7226" spans="1:5" s="11" customFormat="1" ht="24" customHeight="1">
      <c r="A7226" s="381">
        <v>100299</v>
      </c>
      <c r="B7226" s="382" t="s">
        <v>8948</v>
      </c>
      <c r="C7226" s="383" t="s">
        <v>464</v>
      </c>
      <c r="D7226" s="384">
        <v>0.31</v>
      </c>
      <c r="E7226" s="383" t="s">
        <v>422</v>
      </c>
    </row>
    <row r="7227" spans="1:5" s="11" customFormat="1" ht="12" customHeight="1">
      <c r="A7227" s="381">
        <v>100300</v>
      </c>
      <c r="B7227" s="382" t="s">
        <v>8949</v>
      </c>
      <c r="C7227" s="383" t="s">
        <v>464</v>
      </c>
      <c r="D7227" s="384">
        <v>13.05</v>
      </c>
      <c r="E7227" s="383" t="s">
        <v>422</v>
      </c>
    </row>
    <row r="7228" spans="1:5" s="11" customFormat="1" ht="12" customHeight="1">
      <c r="A7228" s="381">
        <v>100301</v>
      </c>
      <c r="B7228" s="382" t="s">
        <v>8950</v>
      </c>
      <c r="C7228" s="383" t="s">
        <v>464</v>
      </c>
      <c r="D7228" s="384">
        <v>15.78</v>
      </c>
      <c r="E7228" s="383" t="s">
        <v>422</v>
      </c>
    </row>
    <row r="7229" spans="1:5" s="11" customFormat="1" ht="12" customHeight="1">
      <c r="A7229" s="381">
        <v>100302</v>
      </c>
      <c r="B7229" s="382" t="s">
        <v>8951</v>
      </c>
      <c r="C7229" s="383" t="s">
        <v>464</v>
      </c>
      <c r="D7229" s="384">
        <v>128.5</v>
      </c>
      <c r="E7229" s="383" t="s">
        <v>422</v>
      </c>
    </row>
    <row r="7230" spans="1:5" s="11" customFormat="1" ht="12" customHeight="1">
      <c r="A7230" s="381">
        <v>100303</v>
      </c>
      <c r="B7230" s="382" t="s">
        <v>8952</v>
      </c>
      <c r="C7230" s="383" t="s">
        <v>464</v>
      </c>
      <c r="D7230" s="384">
        <v>14.17</v>
      </c>
      <c r="E7230" s="383" t="s">
        <v>422</v>
      </c>
    </row>
    <row r="7231" spans="1:5" s="11" customFormat="1" ht="12" customHeight="1">
      <c r="A7231" s="381">
        <v>100304</v>
      </c>
      <c r="B7231" s="382" t="s">
        <v>8953</v>
      </c>
      <c r="C7231" s="383" t="s">
        <v>464</v>
      </c>
      <c r="D7231" s="384">
        <v>67.37</v>
      </c>
      <c r="E7231" s="383" t="s">
        <v>422</v>
      </c>
    </row>
    <row r="7232" spans="1:5" s="11" customFormat="1" ht="12" customHeight="1">
      <c r="A7232" s="381">
        <v>100305</v>
      </c>
      <c r="B7232" s="382" t="s">
        <v>8954</v>
      </c>
      <c r="C7232" s="383" t="s">
        <v>464</v>
      </c>
      <c r="D7232" s="384">
        <v>89.86</v>
      </c>
      <c r="E7232" s="383" t="s">
        <v>422</v>
      </c>
    </row>
    <row r="7233" spans="1:5" s="11" customFormat="1" ht="12" customHeight="1">
      <c r="A7233" s="381">
        <v>100306</v>
      </c>
      <c r="B7233" s="382" t="s">
        <v>8955</v>
      </c>
      <c r="C7233" s="383" t="s">
        <v>464</v>
      </c>
      <c r="D7233" s="384">
        <v>101.2</v>
      </c>
      <c r="E7233" s="383" t="s">
        <v>422</v>
      </c>
    </row>
    <row r="7234" spans="1:5" s="11" customFormat="1" ht="12" customHeight="1">
      <c r="A7234" s="381">
        <v>100307</v>
      </c>
      <c r="B7234" s="382" t="s">
        <v>8956</v>
      </c>
      <c r="C7234" s="383" t="s">
        <v>464</v>
      </c>
      <c r="D7234" s="384">
        <v>16.579999999999998</v>
      </c>
      <c r="E7234" s="383" t="s">
        <v>422</v>
      </c>
    </row>
    <row r="7235" spans="1:5" s="11" customFormat="1" ht="12" customHeight="1">
      <c r="A7235" s="381">
        <v>100308</v>
      </c>
      <c r="B7235" s="382" t="s">
        <v>481</v>
      </c>
      <c r="C7235" s="383" t="s">
        <v>464</v>
      </c>
      <c r="D7235" s="384">
        <v>18.899999999999999</v>
      </c>
      <c r="E7235" s="383" t="s">
        <v>422</v>
      </c>
    </row>
    <row r="7236" spans="1:5" s="11" customFormat="1" ht="12" customHeight="1">
      <c r="A7236" s="381">
        <v>100309</v>
      </c>
      <c r="B7236" s="382" t="s">
        <v>8957</v>
      </c>
      <c r="C7236" s="383" t="s">
        <v>464</v>
      </c>
      <c r="D7236" s="384">
        <v>23.14</v>
      </c>
      <c r="E7236" s="383" t="s">
        <v>422</v>
      </c>
    </row>
    <row r="7237" spans="1:5" s="11" customFormat="1" ht="24" customHeight="1">
      <c r="A7237" s="381">
        <v>100310</v>
      </c>
      <c r="B7237" s="382" t="s">
        <v>8958</v>
      </c>
      <c r="C7237" s="383" t="s">
        <v>780</v>
      </c>
      <c r="D7237" s="384">
        <v>6.27</v>
      </c>
      <c r="E7237" s="383" t="s">
        <v>422</v>
      </c>
    </row>
    <row r="7238" spans="1:5" s="11" customFormat="1" ht="24" customHeight="1">
      <c r="A7238" s="381">
        <v>100311</v>
      </c>
      <c r="B7238" s="382" t="s">
        <v>8959</v>
      </c>
      <c r="C7238" s="383" t="s">
        <v>780</v>
      </c>
      <c r="D7238" s="384">
        <v>69.22</v>
      </c>
      <c r="E7238" s="383" t="s">
        <v>422</v>
      </c>
    </row>
    <row r="7239" spans="1:5" s="11" customFormat="1" ht="24" customHeight="1">
      <c r="A7239" s="381">
        <v>100312</v>
      </c>
      <c r="B7239" s="382" t="s">
        <v>8960</v>
      </c>
      <c r="C7239" s="383" t="s">
        <v>780</v>
      </c>
      <c r="D7239" s="384">
        <v>93.82</v>
      </c>
      <c r="E7239" s="383" t="s">
        <v>422</v>
      </c>
    </row>
    <row r="7240" spans="1:5" s="11" customFormat="1" ht="24" customHeight="1">
      <c r="A7240" s="381">
        <v>100313</v>
      </c>
      <c r="B7240" s="382" t="s">
        <v>8961</v>
      </c>
      <c r="C7240" s="383" t="s">
        <v>780</v>
      </c>
      <c r="D7240" s="384">
        <v>109.73</v>
      </c>
      <c r="E7240" s="383" t="s">
        <v>422</v>
      </c>
    </row>
    <row r="7241" spans="1:5" s="11" customFormat="1" ht="24" customHeight="1">
      <c r="A7241" s="381">
        <v>100314</v>
      </c>
      <c r="B7241" s="382" t="s">
        <v>8962</v>
      </c>
      <c r="C7241" s="383" t="s">
        <v>780</v>
      </c>
      <c r="D7241" s="384">
        <v>123.79</v>
      </c>
      <c r="E7241" s="383" t="s">
        <v>422</v>
      </c>
    </row>
    <row r="7242" spans="1:5" s="11" customFormat="1" ht="24" customHeight="1">
      <c r="A7242" s="381">
        <v>100315</v>
      </c>
      <c r="B7242" s="382" t="s">
        <v>8963</v>
      </c>
      <c r="C7242" s="383" t="s">
        <v>780</v>
      </c>
      <c r="D7242" s="384">
        <v>41.68</v>
      </c>
      <c r="E7242" s="383" t="s">
        <v>422</v>
      </c>
    </row>
    <row r="7243" spans="1:5" s="11" customFormat="1" ht="12" customHeight="1">
      <c r="A7243" s="381">
        <v>100316</v>
      </c>
      <c r="B7243" s="382" t="s">
        <v>8949</v>
      </c>
      <c r="C7243" s="383" t="s">
        <v>780</v>
      </c>
      <c r="D7243" s="385">
        <v>2321.14</v>
      </c>
      <c r="E7243" s="383" t="s">
        <v>422</v>
      </c>
    </row>
    <row r="7244" spans="1:5" s="11" customFormat="1" ht="12" customHeight="1">
      <c r="A7244" s="381">
        <v>100317</v>
      </c>
      <c r="B7244" s="382" t="s">
        <v>8964</v>
      </c>
      <c r="C7244" s="383" t="s">
        <v>780</v>
      </c>
      <c r="D7244" s="385">
        <v>22677.3</v>
      </c>
      <c r="E7244" s="383" t="s">
        <v>422</v>
      </c>
    </row>
    <row r="7245" spans="1:5" s="11" customFormat="1" ht="12" customHeight="1">
      <c r="A7245" s="381">
        <v>100318</v>
      </c>
      <c r="B7245" s="382" t="s">
        <v>8953</v>
      </c>
      <c r="C7245" s="383" t="s">
        <v>780</v>
      </c>
      <c r="D7245" s="385">
        <v>11954.45</v>
      </c>
      <c r="E7245" s="383" t="s">
        <v>422</v>
      </c>
    </row>
    <row r="7246" spans="1:5" s="11" customFormat="1" ht="12" customHeight="1">
      <c r="A7246" s="381">
        <v>100319</v>
      </c>
      <c r="B7246" s="382" t="s">
        <v>8954</v>
      </c>
      <c r="C7246" s="383" t="s">
        <v>780</v>
      </c>
      <c r="D7246" s="385">
        <v>15842.81</v>
      </c>
      <c r="E7246" s="383" t="s">
        <v>422</v>
      </c>
    </row>
    <row r="7247" spans="1:5" s="11" customFormat="1" ht="12" customHeight="1">
      <c r="A7247" s="381">
        <v>100320</v>
      </c>
      <c r="B7247" s="382" t="s">
        <v>8955</v>
      </c>
      <c r="C7247" s="383" t="s">
        <v>780</v>
      </c>
      <c r="D7247" s="385">
        <v>17838.2</v>
      </c>
      <c r="E7247" s="383" t="s">
        <v>422</v>
      </c>
    </row>
    <row r="7248" spans="1:5" s="11" customFormat="1" ht="12" customHeight="1">
      <c r="A7248" s="381">
        <v>100321</v>
      </c>
      <c r="B7248" s="382" t="s">
        <v>8957</v>
      </c>
      <c r="C7248" s="383" t="s">
        <v>780</v>
      </c>
      <c r="D7248" s="385">
        <v>4089.18</v>
      </c>
      <c r="E7248" s="383" t="s">
        <v>422</v>
      </c>
    </row>
    <row r="7249" spans="1:5" s="11" customFormat="1" ht="12" customHeight="1">
      <c r="A7249" s="381">
        <v>100533</v>
      </c>
      <c r="B7249" s="382" t="s">
        <v>8965</v>
      </c>
      <c r="C7249" s="383" t="s">
        <v>464</v>
      </c>
      <c r="D7249" s="384">
        <v>18.79</v>
      </c>
      <c r="E7249" s="383" t="s">
        <v>422</v>
      </c>
    </row>
    <row r="7250" spans="1:5" s="11" customFormat="1" ht="12" customHeight="1">
      <c r="A7250" s="381">
        <v>100534</v>
      </c>
      <c r="B7250" s="382" t="s">
        <v>8965</v>
      </c>
      <c r="C7250" s="383" t="s">
        <v>780</v>
      </c>
      <c r="D7250" s="385">
        <v>3335.7</v>
      </c>
      <c r="E7250" s="383" t="s">
        <v>422</v>
      </c>
    </row>
    <row r="7251" spans="1:5" s="11" customFormat="1" ht="24" customHeight="1">
      <c r="A7251" s="381">
        <v>100535</v>
      </c>
      <c r="B7251" s="382" t="s">
        <v>8966</v>
      </c>
      <c r="C7251" s="383" t="s">
        <v>464</v>
      </c>
      <c r="D7251" s="384">
        <v>0.24</v>
      </c>
      <c r="E7251" s="383" t="s">
        <v>422</v>
      </c>
    </row>
    <row r="7252" spans="1:5" s="11" customFormat="1" ht="24" customHeight="1">
      <c r="A7252" s="381">
        <v>100536</v>
      </c>
      <c r="B7252" s="382" t="s">
        <v>8967</v>
      </c>
      <c r="C7252" s="383" t="s">
        <v>780</v>
      </c>
      <c r="D7252" s="384">
        <v>33.409999999999997</v>
      </c>
      <c r="E7252" s="383" t="s">
        <v>422</v>
      </c>
    </row>
    <row r="7253" spans="1:5" s="11" customFormat="1" ht="24" customHeight="1">
      <c r="A7253" s="381">
        <v>101284</v>
      </c>
      <c r="B7253" s="382" t="s">
        <v>8968</v>
      </c>
      <c r="C7253" s="383" t="s">
        <v>464</v>
      </c>
      <c r="D7253" s="384">
        <v>1.27</v>
      </c>
      <c r="E7253" s="383" t="s">
        <v>422</v>
      </c>
    </row>
    <row r="7254" spans="1:5" s="11" customFormat="1" ht="24" customHeight="1">
      <c r="A7254" s="381">
        <v>101285</v>
      </c>
      <c r="B7254" s="382" t="s">
        <v>8969</v>
      </c>
      <c r="C7254" s="383" t="s">
        <v>464</v>
      </c>
      <c r="D7254" s="384">
        <v>0.36</v>
      </c>
      <c r="E7254" s="383" t="s">
        <v>422</v>
      </c>
    </row>
    <row r="7255" spans="1:5" s="11" customFormat="1" ht="24" customHeight="1">
      <c r="A7255" s="381">
        <v>101286</v>
      </c>
      <c r="B7255" s="382" t="s">
        <v>8970</v>
      </c>
      <c r="C7255" s="383" t="s">
        <v>780</v>
      </c>
      <c r="D7255" s="384">
        <v>13.58</v>
      </c>
      <c r="E7255" s="383" t="s">
        <v>422</v>
      </c>
    </row>
    <row r="7256" spans="1:5" s="11" customFormat="1" ht="24" customHeight="1">
      <c r="A7256" s="381">
        <v>101287</v>
      </c>
      <c r="B7256" s="382" t="s">
        <v>8971</v>
      </c>
      <c r="C7256" s="383" t="s">
        <v>780</v>
      </c>
      <c r="D7256" s="384">
        <v>46.72</v>
      </c>
      <c r="E7256" s="383" t="s">
        <v>422</v>
      </c>
    </row>
    <row r="7257" spans="1:5" s="11" customFormat="1" ht="24" customHeight="1">
      <c r="A7257" s="381">
        <v>101288</v>
      </c>
      <c r="B7257" s="382" t="s">
        <v>8972</v>
      </c>
      <c r="C7257" s="383" t="s">
        <v>780</v>
      </c>
      <c r="D7257" s="384">
        <v>11.73</v>
      </c>
      <c r="E7257" s="383" t="s">
        <v>422</v>
      </c>
    </row>
    <row r="7258" spans="1:5" s="11" customFormat="1" ht="24" customHeight="1">
      <c r="A7258" s="381">
        <v>101289</v>
      </c>
      <c r="B7258" s="382" t="s">
        <v>8973</v>
      </c>
      <c r="C7258" s="383" t="s">
        <v>780</v>
      </c>
      <c r="D7258" s="384">
        <v>13.89</v>
      </c>
      <c r="E7258" s="383" t="s">
        <v>422</v>
      </c>
    </row>
    <row r="7259" spans="1:5" s="11" customFormat="1" ht="24" customHeight="1">
      <c r="A7259" s="381">
        <v>101290</v>
      </c>
      <c r="B7259" s="382" t="s">
        <v>8974</v>
      </c>
      <c r="C7259" s="383" t="s">
        <v>780</v>
      </c>
      <c r="D7259" s="384">
        <v>18.11</v>
      </c>
      <c r="E7259" s="383" t="s">
        <v>422</v>
      </c>
    </row>
    <row r="7260" spans="1:5" s="11" customFormat="1" ht="24" customHeight="1">
      <c r="A7260" s="381">
        <v>101291</v>
      </c>
      <c r="B7260" s="382" t="s">
        <v>8975</v>
      </c>
      <c r="C7260" s="383" t="s">
        <v>780</v>
      </c>
      <c r="D7260" s="384">
        <v>14.36</v>
      </c>
      <c r="E7260" s="383" t="s">
        <v>422</v>
      </c>
    </row>
    <row r="7261" spans="1:5" s="11" customFormat="1" ht="24" customHeight="1">
      <c r="A7261" s="381">
        <v>101292</v>
      </c>
      <c r="B7261" s="382" t="s">
        <v>8976</v>
      </c>
      <c r="C7261" s="383" t="s">
        <v>780</v>
      </c>
      <c r="D7261" s="384">
        <v>14.79</v>
      </c>
      <c r="E7261" s="383" t="s">
        <v>422</v>
      </c>
    </row>
    <row r="7262" spans="1:5" s="11" customFormat="1" ht="12" customHeight="1">
      <c r="A7262" s="381">
        <v>101293</v>
      </c>
      <c r="B7262" s="382" t="s">
        <v>8977</v>
      </c>
      <c r="C7262" s="383" t="s">
        <v>780</v>
      </c>
      <c r="D7262" s="384">
        <v>19.28</v>
      </c>
      <c r="E7262" s="383" t="s">
        <v>422</v>
      </c>
    </row>
    <row r="7263" spans="1:5" s="11" customFormat="1" ht="24" customHeight="1">
      <c r="A7263" s="381">
        <v>101294</v>
      </c>
      <c r="B7263" s="382" t="s">
        <v>8978</v>
      </c>
      <c r="C7263" s="383" t="s">
        <v>780</v>
      </c>
      <c r="D7263" s="384">
        <v>19.809999999999999</v>
      </c>
      <c r="E7263" s="383" t="s">
        <v>422</v>
      </c>
    </row>
    <row r="7264" spans="1:5" s="11" customFormat="1" ht="24" customHeight="1">
      <c r="A7264" s="381">
        <v>101295</v>
      </c>
      <c r="B7264" s="382" t="s">
        <v>8979</v>
      </c>
      <c r="C7264" s="383" t="s">
        <v>780</v>
      </c>
      <c r="D7264" s="384">
        <v>17.399999999999999</v>
      </c>
      <c r="E7264" s="383" t="s">
        <v>422</v>
      </c>
    </row>
    <row r="7265" spans="1:5" s="11" customFormat="1" ht="24" customHeight="1">
      <c r="A7265" s="381">
        <v>101296</v>
      </c>
      <c r="B7265" s="382" t="s">
        <v>8980</v>
      </c>
      <c r="C7265" s="383" t="s">
        <v>780</v>
      </c>
      <c r="D7265" s="384">
        <v>22.45</v>
      </c>
      <c r="E7265" s="383" t="s">
        <v>422</v>
      </c>
    </row>
    <row r="7266" spans="1:5" s="11" customFormat="1" ht="24" customHeight="1">
      <c r="A7266" s="381">
        <v>101297</v>
      </c>
      <c r="B7266" s="382" t="s">
        <v>8981</v>
      </c>
      <c r="C7266" s="383" t="s">
        <v>780</v>
      </c>
      <c r="D7266" s="384">
        <v>15.82</v>
      </c>
      <c r="E7266" s="383" t="s">
        <v>422</v>
      </c>
    </row>
    <row r="7267" spans="1:5" s="11" customFormat="1" ht="24" customHeight="1">
      <c r="A7267" s="381">
        <v>101298</v>
      </c>
      <c r="B7267" s="382" t="s">
        <v>8982</v>
      </c>
      <c r="C7267" s="383" t="s">
        <v>780</v>
      </c>
      <c r="D7267" s="384">
        <v>14.78</v>
      </c>
      <c r="E7267" s="383" t="s">
        <v>422</v>
      </c>
    </row>
    <row r="7268" spans="1:5" s="11" customFormat="1" ht="24" customHeight="1">
      <c r="A7268" s="381">
        <v>101299</v>
      </c>
      <c r="B7268" s="382" t="s">
        <v>8983</v>
      </c>
      <c r="C7268" s="383" t="s">
        <v>780</v>
      </c>
      <c r="D7268" s="384">
        <v>17.399999999999999</v>
      </c>
      <c r="E7268" s="383" t="s">
        <v>422</v>
      </c>
    </row>
    <row r="7269" spans="1:5" s="11" customFormat="1" ht="24" customHeight="1">
      <c r="A7269" s="381">
        <v>101300</v>
      </c>
      <c r="B7269" s="382" t="s">
        <v>8984</v>
      </c>
      <c r="C7269" s="383" t="s">
        <v>780</v>
      </c>
      <c r="D7269" s="384">
        <v>14.79</v>
      </c>
      <c r="E7269" s="383" t="s">
        <v>422</v>
      </c>
    </row>
    <row r="7270" spans="1:5" s="11" customFormat="1" ht="24" customHeight="1">
      <c r="A7270" s="381">
        <v>101301</v>
      </c>
      <c r="B7270" s="382" t="s">
        <v>8985</v>
      </c>
      <c r="C7270" s="383" t="s">
        <v>780</v>
      </c>
      <c r="D7270" s="384">
        <v>8.74</v>
      </c>
      <c r="E7270" s="383" t="s">
        <v>422</v>
      </c>
    </row>
    <row r="7271" spans="1:5" s="11" customFormat="1" ht="24" customHeight="1">
      <c r="A7271" s="381">
        <v>101302</v>
      </c>
      <c r="B7271" s="382" t="s">
        <v>8986</v>
      </c>
      <c r="C7271" s="383" t="s">
        <v>780</v>
      </c>
      <c r="D7271" s="384">
        <v>17.489999999999998</v>
      </c>
      <c r="E7271" s="383" t="s">
        <v>422</v>
      </c>
    </row>
    <row r="7272" spans="1:5" s="11" customFormat="1" ht="24" customHeight="1">
      <c r="A7272" s="381">
        <v>101303</v>
      </c>
      <c r="B7272" s="382" t="s">
        <v>8987</v>
      </c>
      <c r="C7272" s="383" t="s">
        <v>780</v>
      </c>
      <c r="D7272" s="384">
        <v>43.93</v>
      </c>
      <c r="E7272" s="383" t="s">
        <v>422</v>
      </c>
    </row>
    <row r="7273" spans="1:5" s="11" customFormat="1" ht="24" customHeight="1">
      <c r="A7273" s="381">
        <v>101304</v>
      </c>
      <c r="B7273" s="382" t="s">
        <v>8988</v>
      </c>
      <c r="C7273" s="383" t="s">
        <v>780</v>
      </c>
      <c r="D7273" s="384">
        <v>24.71</v>
      </c>
      <c r="E7273" s="383" t="s">
        <v>422</v>
      </c>
    </row>
    <row r="7274" spans="1:5" s="11" customFormat="1" ht="24" customHeight="1">
      <c r="A7274" s="381">
        <v>101305</v>
      </c>
      <c r="B7274" s="382" t="s">
        <v>8989</v>
      </c>
      <c r="C7274" s="383" t="s">
        <v>780</v>
      </c>
      <c r="D7274" s="384">
        <v>24.17</v>
      </c>
      <c r="E7274" s="383" t="s">
        <v>422</v>
      </c>
    </row>
    <row r="7275" spans="1:5" s="11" customFormat="1" ht="12" customHeight="1">
      <c r="A7275" s="381">
        <v>101307</v>
      </c>
      <c r="B7275" s="382" t="s">
        <v>8990</v>
      </c>
      <c r="C7275" s="383" t="s">
        <v>780</v>
      </c>
      <c r="D7275" s="384">
        <v>19.28</v>
      </c>
      <c r="E7275" s="383" t="s">
        <v>422</v>
      </c>
    </row>
    <row r="7276" spans="1:5" s="11" customFormat="1" ht="24" customHeight="1">
      <c r="A7276" s="381">
        <v>101308</v>
      </c>
      <c r="B7276" s="382" t="s">
        <v>8991</v>
      </c>
      <c r="C7276" s="383" t="s">
        <v>780</v>
      </c>
      <c r="D7276" s="384">
        <v>16.829999999999998</v>
      </c>
      <c r="E7276" s="383" t="s">
        <v>422</v>
      </c>
    </row>
    <row r="7277" spans="1:5" s="11" customFormat="1" ht="24" customHeight="1">
      <c r="A7277" s="381">
        <v>101309</v>
      </c>
      <c r="B7277" s="382" t="s">
        <v>8992</v>
      </c>
      <c r="C7277" s="383" t="s">
        <v>780</v>
      </c>
      <c r="D7277" s="384">
        <v>18.399999999999999</v>
      </c>
      <c r="E7277" s="383" t="s">
        <v>422</v>
      </c>
    </row>
    <row r="7278" spans="1:5" s="11" customFormat="1" ht="24" customHeight="1">
      <c r="A7278" s="381">
        <v>101310</v>
      </c>
      <c r="B7278" s="382" t="s">
        <v>8993</v>
      </c>
      <c r="C7278" s="383" t="s">
        <v>780</v>
      </c>
      <c r="D7278" s="384">
        <v>23.54</v>
      </c>
      <c r="E7278" s="383" t="s">
        <v>422</v>
      </c>
    </row>
    <row r="7279" spans="1:5" s="11" customFormat="1" ht="24" customHeight="1">
      <c r="A7279" s="381">
        <v>101311</v>
      </c>
      <c r="B7279" s="382" t="s">
        <v>8994</v>
      </c>
      <c r="C7279" s="383" t="s">
        <v>780</v>
      </c>
      <c r="D7279" s="384">
        <v>19.28</v>
      </c>
      <c r="E7279" s="383" t="s">
        <v>422</v>
      </c>
    </row>
    <row r="7280" spans="1:5" s="11" customFormat="1" ht="24" customHeight="1">
      <c r="A7280" s="381">
        <v>101312</v>
      </c>
      <c r="B7280" s="382" t="s">
        <v>8995</v>
      </c>
      <c r="C7280" s="383" t="s">
        <v>780</v>
      </c>
      <c r="D7280" s="384">
        <v>13.54</v>
      </c>
      <c r="E7280" s="383" t="s">
        <v>422</v>
      </c>
    </row>
    <row r="7281" spans="1:5" s="11" customFormat="1" ht="24" customHeight="1">
      <c r="A7281" s="381">
        <v>101313</v>
      </c>
      <c r="B7281" s="382" t="s">
        <v>8996</v>
      </c>
      <c r="C7281" s="383" t="s">
        <v>780</v>
      </c>
      <c r="D7281" s="384">
        <v>62.74</v>
      </c>
      <c r="E7281" s="383" t="s">
        <v>422</v>
      </c>
    </row>
    <row r="7282" spans="1:5" s="11" customFormat="1" ht="24" customHeight="1">
      <c r="A7282" s="381">
        <v>101314</v>
      </c>
      <c r="B7282" s="382" t="s">
        <v>8997</v>
      </c>
      <c r="C7282" s="383" t="s">
        <v>780</v>
      </c>
      <c r="D7282" s="384">
        <v>62.74</v>
      </c>
      <c r="E7282" s="383" t="s">
        <v>422</v>
      </c>
    </row>
    <row r="7283" spans="1:5" s="11" customFormat="1" ht="24" customHeight="1">
      <c r="A7283" s="381">
        <v>101315</v>
      </c>
      <c r="B7283" s="382" t="s">
        <v>8998</v>
      </c>
      <c r="C7283" s="383" t="s">
        <v>780</v>
      </c>
      <c r="D7283" s="384">
        <v>61</v>
      </c>
      <c r="E7283" s="383" t="s">
        <v>422</v>
      </c>
    </row>
    <row r="7284" spans="1:5" s="11" customFormat="1" ht="24" customHeight="1">
      <c r="A7284" s="381">
        <v>101316</v>
      </c>
      <c r="B7284" s="382" t="s">
        <v>8999</v>
      </c>
      <c r="C7284" s="383" t="s">
        <v>780</v>
      </c>
      <c r="D7284" s="384">
        <v>30.15</v>
      </c>
      <c r="E7284" s="383" t="s">
        <v>422</v>
      </c>
    </row>
    <row r="7285" spans="1:5" s="11" customFormat="1" ht="24" customHeight="1">
      <c r="A7285" s="381">
        <v>101317</v>
      </c>
      <c r="B7285" s="382" t="s">
        <v>9000</v>
      </c>
      <c r="C7285" s="383" t="s">
        <v>780</v>
      </c>
      <c r="D7285" s="384">
        <v>169.65</v>
      </c>
      <c r="E7285" s="383" t="s">
        <v>422</v>
      </c>
    </row>
    <row r="7286" spans="1:5" s="11" customFormat="1" ht="24" customHeight="1">
      <c r="A7286" s="381">
        <v>101318</v>
      </c>
      <c r="B7286" s="382" t="s">
        <v>9001</v>
      </c>
      <c r="C7286" s="383" t="s">
        <v>780</v>
      </c>
      <c r="D7286" s="384">
        <v>329.71</v>
      </c>
      <c r="E7286" s="383" t="s">
        <v>422</v>
      </c>
    </row>
    <row r="7287" spans="1:5" s="11" customFormat="1" ht="24" customHeight="1">
      <c r="A7287" s="381">
        <v>101319</v>
      </c>
      <c r="B7287" s="382" t="s">
        <v>9002</v>
      </c>
      <c r="C7287" s="383" t="s">
        <v>780</v>
      </c>
      <c r="D7287" s="384">
        <v>48.72</v>
      </c>
      <c r="E7287" s="383" t="s">
        <v>422</v>
      </c>
    </row>
    <row r="7288" spans="1:5" s="11" customFormat="1" ht="24" customHeight="1">
      <c r="A7288" s="381">
        <v>101320</v>
      </c>
      <c r="B7288" s="382" t="s">
        <v>9003</v>
      </c>
      <c r="C7288" s="383" t="s">
        <v>780</v>
      </c>
      <c r="D7288" s="384">
        <v>17.66</v>
      </c>
      <c r="E7288" s="383" t="s">
        <v>422</v>
      </c>
    </row>
    <row r="7289" spans="1:5" s="11" customFormat="1" ht="12" customHeight="1">
      <c r="A7289" s="381">
        <v>101322</v>
      </c>
      <c r="B7289" s="382" t="s">
        <v>9004</v>
      </c>
      <c r="C7289" s="383" t="s">
        <v>780</v>
      </c>
      <c r="D7289" s="384">
        <v>19.28</v>
      </c>
      <c r="E7289" s="383" t="s">
        <v>422</v>
      </c>
    </row>
    <row r="7290" spans="1:5" s="11" customFormat="1" ht="24" customHeight="1">
      <c r="A7290" s="381">
        <v>101323</v>
      </c>
      <c r="B7290" s="382" t="s">
        <v>9005</v>
      </c>
      <c r="C7290" s="383" t="s">
        <v>780</v>
      </c>
      <c r="D7290" s="384">
        <v>35.58</v>
      </c>
      <c r="E7290" s="383" t="s">
        <v>422</v>
      </c>
    </row>
    <row r="7291" spans="1:5" s="11" customFormat="1" ht="24" customHeight="1">
      <c r="A7291" s="381">
        <v>101324</v>
      </c>
      <c r="B7291" s="382" t="s">
        <v>9006</v>
      </c>
      <c r="C7291" s="383" t="s">
        <v>780</v>
      </c>
      <c r="D7291" s="384">
        <v>7.72</v>
      </c>
      <c r="E7291" s="383" t="s">
        <v>422</v>
      </c>
    </row>
    <row r="7292" spans="1:5" s="11" customFormat="1" ht="24" customHeight="1">
      <c r="A7292" s="381">
        <v>101325</v>
      </c>
      <c r="B7292" s="382" t="s">
        <v>9007</v>
      </c>
      <c r="C7292" s="383" t="s">
        <v>780</v>
      </c>
      <c r="D7292" s="384">
        <v>30.99</v>
      </c>
      <c r="E7292" s="383" t="s">
        <v>422</v>
      </c>
    </row>
    <row r="7293" spans="1:5" s="11" customFormat="1" ht="12" customHeight="1">
      <c r="A7293" s="381">
        <v>101326</v>
      </c>
      <c r="B7293" s="382" t="s">
        <v>9008</v>
      </c>
      <c r="C7293" s="383" t="s">
        <v>780</v>
      </c>
      <c r="D7293" s="384">
        <v>6.04</v>
      </c>
      <c r="E7293" s="383" t="s">
        <v>422</v>
      </c>
    </row>
    <row r="7294" spans="1:5" s="11" customFormat="1" ht="24" customHeight="1">
      <c r="A7294" s="381">
        <v>101327</v>
      </c>
      <c r="B7294" s="382" t="s">
        <v>9009</v>
      </c>
      <c r="C7294" s="383" t="s">
        <v>780</v>
      </c>
      <c r="D7294" s="384">
        <v>5.95</v>
      </c>
      <c r="E7294" s="383" t="s">
        <v>422</v>
      </c>
    </row>
    <row r="7295" spans="1:5" s="11" customFormat="1" ht="24" customHeight="1">
      <c r="A7295" s="381">
        <v>101328</v>
      </c>
      <c r="B7295" s="382" t="s">
        <v>9010</v>
      </c>
      <c r="C7295" s="383" t="s">
        <v>780</v>
      </c>
      <c r="D7295" s="384">
        <v>10.94</v>
      </c>
      <c r="E7295" s="383" t="s">
        <v>422</v>
      </c>
    </row>
    <row r="7296" spans="1:5" s="11" customFormat="1" ht="24" customHeight="1">
      <c r="A7296" s="381">
        <v>101329</v>
      </c>
      <c r="B7296" s="382" t="s">
        <v>9011</v>
      </c>
      <c r="C7296" s="383" t="s">
        <v>780</v>
      </c>
      <c r="D7296" s="384">
        <v>29.39</v>
      </c>
      <c r="E7296" s="383" t="s">
        <v>422</v>
      </c>
    </row>
    <row r="7297" spans="1:5" s="11" customFormat="1" ht="12" customHeight="1">
      <c r="A7297" s="381">
        <v>101330</v>
      </c>
      <c r="B7297" s="382" t="s">
        <v>9012</v>
      </c>
      <c r="C7297" s="383" t="s">
        <v>780</v>
      </c>
      <c r="D7297" s="384">
        <v>24</v>
      </c>
      <c r="E7297" s="383" t="s">
        <v>422</v>
      </c>
    </row>
    <row r="7298" spans="1:5" s="11" customFormat="1" ht="24" customHeight="1">
      <c r="A7298" s="381">
        <v>101331</v>
      </c>
      <c r="B7298" s="382" t="s">
        <v>9013</v>
      </c>
      <c r="C7298" s="383" t="s">
        <v>780</v>
      </c>
      <c r="D7298" s="384">
        <v>24.71</v>
      </c>
      <c r="E7298" s="383" t="s">
        <v>422</v>
      </c>
    </row>
    <row r="7299" spans="1:5" s="11" customFormat="1" ht="24" customHeight="1">
      <c r="A7299" s="381">
        <v>101332</v>
      </c>
      <c r="B7299" s="382" t="s">
        <v>9014</v>
      </c>
      <c r="C7299" s="383" t="s">
        <v>780</v>
      </c>
      <c r="D7299" s="384">
        <v>6.47</v>
      </c>
      <c r="E7299" s="383" t="s">
        <v>422</v>
      </c>
    </row>
    <row r="7300" spans="1:5" s="11" customFormat="1" ht="24" customHeight="1">
      <c r="A7300" s="381">
        <v>101333</v>
      </c>
      <c r="B7300" s="382" t="s">
        <v>9015</v>
      </c>
      <c r="C7300" s="383" t="s">
        <v>780</v>
      </c>
      <c r="D7300" s="384">
        <v>18.559999999999999</v>
      </c>
      <c r="E7300" s="383" t="s">
        <v>422</v>
      </c>
    </row>
    <row r="7301" spans="1:5" s="11" customFormat="1" ht="24" customHeight="1">
      <c r="A7301" s="381">
        <v>101334</v>
      </c>
      <c r="B7301" s="382" t="s">
        <v>9016</v>
      </c>
      <c r="C7301" s="383" t="s">
        <v>780</v>
      </c>
      <c r="D7301" s="384">
        <v>46.22</v>
      </c>
      <c r="E7301" s="383" t="s">
        <v>422</v>
      </c>
    </row>
    <row r="7302" spans="1:5" s="11" customFormat="1" ht="24" customHeight="1">
      <c r="A7302" s="381">
        <v>101335</v>
      </c>
      <c r="B7302" s="382" t="s">
        <v>9017</v>
      </c>
      <c r="C7302" s="383" t="s">
        <v>780</v>
      </c>
      <c r="D7302" s="384">
        <v>9.3800000000000008</v>
      </c>
      <c r="E7302" s="383" t="s">
        <v>422</v>
      </c>
    </row>
    <row r="7303" spans="1:5" s="11" customFormat="1" ht="24" customHeight="1">
      <c r="A7303" s="381">
        <v>101336</v>
      </c>
      <c r="B7303" s="382" t="s">
        <v>9018</v>
      </c>
      <c r="C7303" s="383" t="s">
        <v>780</v>
      </c>
      <c r="D7303" s="384">
        <v>26.07</v>
      </c>
      <c r="E7303" s="383" t="s">
        <v>422</v>
      </c>
    </row>
    <row r="7304" spans="1:5" s="11" customFormat="1" ht="12" customHeight="1">
      <c r="A7304" s="381">
        <v>101337</v>
      </c>
      <c r="B7304" s="382" t="s">
        <v>9019</v>
      </c>
      <c r="C7304" s="383" t="s">
        <v>780</v>
      </c>
      <c r="D7304" s="384">
        <v>11.15</v>
      </c>
      <c r="E7304" s="383" t="s">
        <v>422</v>
      </c>
    </row>
    <row r="7305" spans="1:5" s="11" customFormat="1" ht="24" customHeight="1">
      <c r="A7305" s="381">
        <v>101338</v>
      </c>
      <c r="B7305" s="382" t="s">
        <v>9020</v>
      </c>
      <c r="C7305" s="383" t="s">
        <v>780</v>
      </c>
      <c r="D7305" s="384">
        <v>13.67</v>
      </c>
      <c r="E7305" s="383" t="s">
        <v>422</v>
      </c>
    </row>
    <row r="7306" spans="1:5" s="11" customFormat="1" ht="24" customHeight="1">
      <c r="A7306" s="381">
        <v>101339</v>
      </c>
      <c r="B7306" s="382" t="s">
        <v>9021</v>
      </c>
      <c r="C7306" s="383" t="s">
        <v>780</v>
      </c>
      <c r="D7306" s="384">
        <v>12.15</v>
      </c>
      <c r="E7306" s="383" t="s">
        <v>422</v>
      </c>
    </row>
    <row r="7307" spans="1:5" s="11" customFormat="1" ht="24" customHeight="1">
      <c r="A7307" s="381">
        <v>101340</v>
      </c>
      <c r="B7307" s="382" t="s">
        <v>9022</v>
      </c>
      <c r="C7307" s="383" t="s">
        <v>780</v>
      </c>
      <c r="D7307" s="384">
        <v>11.72</v>
      </c>
      <c r="E7307" s="383" t="s">
        <v>422</v>
      </c>
    </row>
    <row r="7308" spans="1:5" s="11" customFormat="1" ht="24" customHeight="1">
      <c r="A7308" s="381">
        <v>101341</v>
      </c>
      <c r="B7308" s="382" t="s">
        <v>9023</v>
      </c>
      <c r="C7308" s="383" t="s">
        <v>780</v>
      </c>
      <c r="D7308" s="384">
        <v>12.33</v>
      </c>
      <c r="E7308" s="383" t="s">
        <v>422</v>
      </c>
    </row>
    <row r="7309" spans="1:5" s="11" customFormat="1" ht="24" customHeight="1">
      <c r="A7309" s="381">
        <v>101342</v>
      </c>
      <c r="B7309" s="382" t="s">
        <v>9024</v>
      </c>
      <c r="C7309" s="383" t="s">
        <v>780</v>
      </c>
      <c r="D7309" s="384">
        <v>14.95</v>
      </c>
      <c r="E7309" s="383" t="s">
        <v>422</v>
      </c>
    </row>
    <row r="7310" spans="1:5" s="11" customFormat="1" ht="24" customHeight="1">
      <c r="A7310" s="381">
        <v>101343</v>
      </c>
      <c r="B7310" s="382" t="s">
        <v>9025</v>
      </c>
      <c r="C7310" s="383" t="s">
        <v>780</v>
      </c>
      <c r="D7310" s="384">
        <v>22.81</v>
      </c>
      <c r="E7310" s="383" t="s">
        <v>422</v>
      </c>
    </row>
    <row r="7311" spans="1:5" s="11" customFormat="1" ht="24" customHeight="1">
      <c r="A7311" s="381">
        <v>101344</v>
      </c>
      <c r="B7311" s="382" t="s">
        <v>9026</v>
      </c>
      <c r="C7311" s="383" t="s">
        <v>780</v>
      </c>
      <c r="D7311" s="384">
        <v>21.33</v>
      </c>
      <c r="E7311" s="383" t="s">
        <v>422</v>
      </c>
    </row>
    <row r="7312" spans="1:5" s="11" customFormat="1" ht="24" customHeight="1">
      <c r="A7312" s="381">
        <v>101345</v>
      </c>
      <c r="B7312" s="382" t="s">
        <v>9027</v>
      </c>
      <c r="C7312" s="383" t="s">
        <v>780</v>
      </c>
      <c r="D7312" s="384">
        <v>43.68</v>
      </c>
      <c r="E7312" s="383" t="s">
        <v>422</v>
      </c>
    </row>
    <row r="7313" spans="1:5" s="11" customFormat="1" ht="24" customHeight="1">
      <c r="A7313" s="381">
        <v>101346</v>
      </c>
      <c r="B7313" s="382" t="s">
        <v>9028</v>
      </c>
      <c r="C7313" s="383" t="s">
        <v>780</v>
      </c>
      <c r="D7313" s="384">
        <v>20.420000000000002</v>
      </c>
      <c r="E7313" s="383" t="s">
        <v>422</v>
      </c>
    </row>
    <row r="7314" spans="1:5" s="11" customFormat="1" ht="24" customHeight="1">
      <c r="A7314" s="381">
        <v>101347</v>
      </c>
      <c r="B7314" s="382" t="s">
        <v>9029</v>
      </c>
      <c r="C7314" s="383" t="s">
        <v>780</v>
      </c>
      <c r="D7314" s="384">
        <v>16.7</v>
      </c>
      <c r="E7314" s="383" t="s">
        <v>422</v>
      </c>
    </row>
    <row r="7315" spans="1:5" s="11" customFormat="1" ht="24" customHeight="1">
      <c r="A7315" s="381">
        <v>101348</v>
      </c>
      <c r="B7315" s="382" t="s">
        <v>9030</v>
      </c>
      <c r="C7315" s="383" t="s">
        <v>780</v>
      </c>
      <c r="D7315" s="384">
        <v>10.77</v>
      </c>
      <c r="E7315" s="383" t="s">
        <v>422</v>
      </c>
    </row>
    <row r="7316" spans="1:5" s="11" customFormat="1" ht="24" customHeight="1">
      <c r="A7316" s="381">
        <v>101349</v>
      </c>
      <c r="B7316" s="382" t="s">
        <v>9031</v>
      </c>
      <c r="C7316" s="383" t="s">
        <v>780</v>
      </c>
      <c r="D7316" s="384">
        <v>15.21</v>
      </c>
      <c r="E7316" s="383" t="s">
        <v>422</v>
      </c>
    </row>
    <row r="7317" spans="1:5" s="11" customFormat="1" ht="24" customHeight="1">
      <c r="A7317" s="381">
        <v>101350</v>
      </c>
      <c r="B7317" s="382" t="s">
        <v>9032</v>
      </c>
      <c r="C7317" s="383" t="s">
        <v>780</v>
      </c>
      <c r="D7317" s="384">
        <v>18.66</v>
      </c>
      <c r="E7317" s="383" t="s">
        <v>422</v>
      </c>
    </row>
    <row r="7318" spans="1:5" s="11" customFormat="1" ht="24" customHeight="1">
      <c r="A7318" s="381">
        <v>101351</v>
      </c>
      <c r="B7318" s="382" t="s">
        <v>9033</v>
      </c>
      <c r="C7318" s="383" t="s">
        <v>780</v>
      </c>
      <c r="D7318" s="384">
        <v>13.27</v>
      </c>
      <c r="E7318" s="383" t="s">
        <v>422</v>
      </c>
    </row>
    <row r="7319" spans="1:5" s="11" customFormat="1" ht="24" customHeight="1">
      <c r="A7319" s="381">
        <v>101352</v>
      </c>
      <c r="B7319" s="382" t="s">
        <v>9034</v>
      </c>
      <c r="C7319" s="383" t="s">
        <v>780</v>
      </c>
      <c r="D7319" s="384">
        <v>15.7</v>
      </c>
      <c r="E7319" s="383" t="s">
        <v>422</v>
      </c>
    </row>
    <row r="7320" spans="1:5" s="11" customFormat="1" ht="24" customHeight="1">
      <c r="A7320" s="381">
        <v>101353</v>
      </c>
      <c r="B7320" s="382" t="s">
        <v>9035</v>
      </c>
      <c r="C7320" s="383" t="s">
        <v>780</v>
      </c>
      <c r="D7320" s="384">
        <v>10.64</v>
      </c>
      <c r="E7320" s="383" t="s">
        <v>422</v>
      </c>
    </row>
    <row r="7321" spans="1:5" s="11" customFormat="1" ht="24" customHeight="1">
      <c r="A7321" s="381">
        <v>101354</v>
      </c>
      <c r="B7321" s="382" t="s">
        <v>9036</v>
      </c>
      <c r="C7321" s="383" t="s">
        <v>780</v>
      </c>
      <c r="D7321" s="384">
        <v>18.3</v>
      </c>
      <c r="E7321" s="383" t="s">
        <v>422</v>
      </c>
    </row>
    <row r="7322" spans="1:5" s="11" customFormat="1" ht="24" customHeight="1">
      <c r="A7322" s="381">
        <v>101355</v>
      </c>
      <c r="B7322" s="382" t="s">
        <v>9037</v>
      </c>
      <c r="C7322" s="383" t="s">
        <v>780</v>
      </c>
      <c r="D7322" s="384">
        <v>13.48</v>
      </c>
      <c r="E7322" s="383" t="s">
        <v>422</v>
      </c>
    </row>
    <row r="7323" spans="1:5" s="11" customFormat="1" ht="24" customHeight="1">
      <c r="A7323" s="381">
        <v>101356</v>
      </c>
      <c r="B7323" s="382" t="s">
        <v>9038</v>
      </c>
      <c r="C7323" s="383" t="s">
        <v>780</v>
      </c>
      <c r="D7323" s="384">
        <v>24.71</v>
      </c>
      <c r="E7323" s="383" t="s">
        <v>422</v>
      </c>
    </row>
    <row r="7324" spans="1:5" s="11" customFormat="1" ht="12" customHeight="1">
      <c r="A7324" s="381">
        <v>101357</v>
      </c>
      <c r="B7324" s="382" t="s">
        <v>9039</v>
      </c>
      <c r="C7324" s="383" t="s">
        <v>780</v>
      </c>
      <c r="D7324" s="384">
        <v>35.58</v>
      </c>
      <c r="E7324" s="383" t="s">
        <v>422</v>
      </c>
    </row>
    <row r="7325" spans="1:5" s="11" customFormat="1" ht="12" customHeight="1">
      <c r="A7325" s="381">
        <v>101358</v>
      </c>
      <c r="B7325" s="382" t="s">
        <v>9040</v>
      </c>
      <c r="C7325" s="383" t="s">
        <v>780</v>
      </c>
      <c r="D7325" s="384">
        <v>24.71</v>
      </c>
      <c r="E7325" s="383" t="s">
        <v>422</v>
      </c>
    </row>
    <row r="7326" spans="1:5" s="11" customFormat="1" ht="24" customHeight="1">
      <c r="A7326" s="381">
        <v>101359</v>
      </c>
      <c r="B7326" s="382" t="s">
        <v>9041</v>
      </c>
      <c r="C7326" s="383" t="s">
        <v>780</v>
      </c>
      <c r="D7326" s="384">
        <v>24</v>
      </c>
      <c r="E7326" s="383" t="s">
        <v>422</v>
      </c>
    </row>
    <row r="7327" spans="1:5" s="11" customFormat="1" ht="24" customHeight="1">
      <c r="A7327" s="381">
        <v>101360</v>
      </c>
      <c r="B7327" s="382" t="s">
        <v>9042</v>
      </c>
      <c r="C7327" s="383" t="s">
        <v>780</v>
      </c>
      <c r="D7327" s="384">
        <v>24.71</v>
      </c>
      <c r="E7327" s="383" t="s">
        <v>422</v>
      </c>
    </row>
    <row r="7328" spans="1:5" s="11" customFormat="1" ht="24" customHeight="1">
      <c r="A7328" s="381">
        <v>101361</v>
      </c>
      <c r="B7328" s="382" t="s">
        <v>9043</v>
      </c>
      <c r="C7328" s="383" t="s">
        <v>780</v>
      </c>
      <c r="D7328" s="384">
        <v>19.71</v>
      </c>
      <c r="E7328" s="383" t="s">
        <v>422</v>
      </c>
    </row>
    <row r="7329" spans="1:5" s="11" customFormat="1" ht="12" customHeight="1">
      <c r="A7329" s="381">
        <v>101362</v>
      </c>
      <c r="B7329" s="382" t="s">
        <v>9044</v>
      </c>
      <c r="C7329" s="383" t="s">
        <v>780</v>
      </c>
      <c r="D7329" s="384">
        <v>6.45</v>
      </c>
      <c r="E7329" s="383" t="s">
        <v>422</v>
      </c>
    </row>
    <row r="7330" spans="1:5" s="11" customFormat="1" ht="24" customHeight="1">
      <c r="A7330" s="381">
        <v>101363</v>
      </c>
      <c r="B7330" s="382" t="s">
        <v>9045</v>
      </c>
      <c r="C7330" s="383" t="s">
        <v>780</v>
      </c>
      <c r="D7330" s="384">
        <v>19.28</v>
      </c>
      <c r="E7330" s="383" t="s">
        <v>422</v>
      </c>
    </row>
    <row r="7331" spans="1:5" s="11" customFormat="1" ht="24" customHeight="1">
      <c r="A7331" s="381">
        <v>101364</v>
      </c>
      <c r="B7331" s="382" t="s">
        <v>9046</v>
      </c>
      <c r="C7331" s="383" t="s">
        <v>780</v>
      </c>
      <c r="D7331" s="384">
        <v>25.84</v>
      </c>
      <c r="E7331" s="383" t="s">
        <v>422</v>
      </c>
    </row>
    <row r="7332" spans="1:5" s="11" customFormat="1" ht="12" customHeight="1">
      <c r="A7332" s="381">
        <v>101365</v>
      </c>
      <c r="B7332" s="382" t="s">
        <v>9047</v>
      </c>
      <c r="C7332" s="383" t="s">
        <v>780</v>
      </c>
      <c r="D7332" s="384">
        <v>19.28</v>
      </c>
      <c r="E7332" s="383" t="s">
        <v>422</v>
      </c>
    </row>
    <row r="7333" spans="1:5" s="11" customFormat="1" ht="24" customHeight="1">
      <c r="A7333" s="381">
        <v>101366</v>
      </c>
      <c r="B7333" s="382" t="s">
        <v>9048</v>
      </c>
      <c r="C7333" s="383" t="s">
        <v>780</v>
      </c>
      <c r="D7333" s="384">
        <v>22.66</v>
      </c>
      <c r="E7333" s="383" t="s">
        <v>422</v>
      </c>
    </row>
    <row r="7334" spans="1:5" s="11" customFormat="1" ht="24" customHeight="1">
      <c r="A7334" s="381">
        <v>101367</v>
      </c>
      <c r="B7334" s="382" t="s">
        <v>9049</v>
      </c>
      <c r="C7334" s="383" t="s">
        <v>780</v>
      </c>
      <c r="D7334" s="384">
        <v>19.28</v>
      </c>
      <c r="E7334" s="383" t="s">
        <v>422</v>
      </c>
    </row>
    <row r="7335" spans="1:5" s="11" customFormat="1" ht="24" customHeight="1">
      <c r="A7335" s="381">
        <v>101368</v>
      </c>
      <c r="B7335" s="382" t="s">
        <v>9050</v>
      </c>
      <c r="C7335" s="383" t="s">
        <v>780</v>
      </c>
      <c r="D7335" s="384">
        <v>17.73</v>
      </c>
      <c r="E7335" s="383" t="s">
        <v>422</v>
      </c>
    </row>
    <row r="7336" spans="1:5" s="11" customFormat="1" ht="24" customHeight="1">
      <c r="A7336" s="381">
        <v>101369</v>
      </c>
      <c r="B7336" s="382" t="s">
        <v>9051</v>
      </c>
      <c r="C7336" s="383" t="s">
        <v>780</v>
      </c>
      <c r="D7336" s="384">
        <v>23.65</v>
      </c>
      <c r="E7336" s="383" t="s">
        <v>422</v>
      </c>
    </row>
    <row r="7337" spans="1:5" s="11" customFormat="1" ht="12" customHeight="1">
      <c r="A7337" s="381">
        <v>101370</v>
      </c>
      <c r="B7337" s="382" t="s">
        <v>9052</v>
      </c>
      <c r="C7337" s="383" t="s">
        <v>780</v>
      </c>
      <c r="D7337" s="384">
        <v>19.05</v>
      </c>
      <c r="E7337" s="383" t="s">
        <v>422</v>
      </c>
    </row>
    <row r="7338" spans="1:5" s="11" customFormat="1" ht="12" customHeight="1">
      <c r="A7338" s="381">
        <v>101371</v>
      </c>
      <c r="B7338" s="382" t="s">
        <v>9053</v>
      </c>
      <c r="C7338" s="383" t="s">
        <v>780</v>
      </c>
      <c r="D7338" s="384">
        <v>18.8</v>
      </c>
      <c r="E7338" s="383" t="s">
        <v>422</v>
      </c>
    </row>
    <row r="7339" spans="1:5" s="11" customFormat="1" ht="24" customHeight="1">
      <c r="A7339" s="381">
        <v>101372</v>
      </c>
      <c r="B7339" s="382" t="s">
        <v>9054</v>
      </c>
      <c r="C7339" s="383" t="s">
        <v>780</v>
      </c>
      <c r="D7339" s="384">
        <v>6.11</v>
      </c>
      <c r="E7339" s="383" t="s">
        <v>422</v>
      </c>
    </row>
    <row r="7340" spans="1:5" s="11" customFormat="1" ht="12" customHeight="1">
      <c r="A7340" s="381">
        <v>101373</v>
      </c>
      <c r="B7340" s="382" t="s">
        <v>9055</v>
      </c>
      <c r="C7340" s="383" t="s">
        <v>464</v>
      </c>
      <c r="D7340" s="384">
        <v>138.13999999999999</v>
      </c>
      <c r="E7340" s="383" t="s">
        <v>422</v>
      </c>
    </row>
    <row r="7341" spans="1:5" s="11" customFormat="1" ht="12" customHeight="1">
      <c r="A7341" s="381">
        <v>101374</v>
      </c>
      <c r="B7341" s="382" t="s">
        <v>710</v>
      </c>
      <c r="C7341" s="383" t="s">
        <v>780</v>
      </c>
      <c r="D7341" s="385">
        <v>2531.8000000000002</v>
      </c>
      <c r="E7341" s="383" t="s">
        <v>422</v>
      </c>
    </row>
    <row r="7342" spans="1:5" s="11" customFormat="1" ht="12" customHeight="1">
      <c r="A7342" s="381">
        <v>101375</v>
      </c>
      <c r="B7342" s="382" t="s">
        <v>9056</v>
      </c>
      <c r="C7342" s="383" t="s">
        <v>780</v>
      </c>
      <c r="D7342" s="385">
        <v>2679.13</v>
      </c>
      <c r="E7342" s="383" t="s">
        <v>422</v>
      </c>
    </row>
    <row r="7343" spans="1:5" s="11" customFormat="1" ht="12" customHeight="1">
      <c r="A7343" s="381">
        <v>101376</v>
      </c>
      <c r="B7343" s="382" t="s">
        <v>9057</v>
      </c>
      <c r="C7343" s="383" t="s">
        <v>780</v>
      </c>
      <c r="D7343" s="385">
        <v>2069.2600000000002</v>
      </c>
      <c r="E7343" s="383" t="s">
        <v>422</v>
      </c>
    </row>
    <row r="7344" spans="1:5" s="11" customFormat="1" ht="12" customHeight="1">
      <c r="A7344" s="381">
        <v>101377</v>
      </c>
      <c r="B7344" s="382" t="s">
        <v>8752</v>
      </c>
      <c r="C7344" s="383" t="s">
        <v>780</v>
      </c>
      <c r="D7344" s="385">
        <v>2576.48</v>
      </c>
      <c r="E7344" s="383" t="s">
        <v>422</v>
      </c>
    </row>
    <row r="7345" spans="1:5" s="11" customFormat="1" ht="12" customHeight="1">
      <c r="A7345" s="381">
        <v>101378</v>
      </c>
      <c r="B7345" s="382" t="s">
        <v>8950</v>
      </c>
      <c r="C7345" s="383" t="s">
        <v>780</v>
      </c>
      <c r="D7345" s="385">
        <v>2831.73</v>
      </c>
      <c r="E7345" s="383" t="s">
        <v>422</v>
      </c>
    </row>
    <row r="7346" spans="1:5" s="11" customFormat="1" ht="12" customHeight="1">
      <c r="A7346" s="381">
        <v>101379</v>
      </c>
      <c r="B7346" s="382" t="s">
        <v>9058</v>
      </c>
      <c r="C7346" s="383" t="s">
        <v>780</v>
      </c>
      <c r="D7346" s="385">
        <v>2642.28</v>
      </c>
      <c r="E7346" s="383" t="s">
        <v>422</v>
      </c>
    </row>
    <row r="7347" spans="1:5" s="11" customFormat="1" ht="12" customHeight="1">
      <c r="A7347" s="381">
        <v>101380</v>
      </c>
      <c r="B7347" s="382" t="s">
        <v>828</v>
      </c>
      <c r="C7347" s="383" t="s">
        <v>780</v>
      </c>
      <c r="D7347" s="385">
        <v>2681.89</v>
      </c>
      <c r="E7347" s="383" t="s">
        <v>422</v>
      </c>
    </row>
    <row r="7348" spans="1:5" s="11" customFormat="1" ht="12" customHeight="1">
      <c r="A7348" s="381">
        <v>101381</v>
      </c>
      <c r="B7348" s="382" t="s">
        <v>712</v>
      </c>
      <c r="C7348" s="383" t="s">
        <v>780</v>
      </c>
      <c r="D7348" s="385">
        <v>3340.57</v>
      </c>
      <c r="E7348" s="383" t="s">
        <v>422</v>
      </c>
    </row>
    <row r="7349" spans="1:5" s="11" customFormat="1" ht="12" customHeight="1">
      <c r="A7349" s="381">
        <v>101382</v>
      </c>
      <c r="B7349" s="382" t="s">
        <v>9059</v>
      </c>
      <c r="C7349" s="383" t="s">
        <v>780</v>
      </c>
      <c r="D7349" s="385">
        <v>2601.96</v>
      </c>
      <c r="E7349" s="383" t="s">
        <v>422</v>
      </c>
    </row>
    <row r="7350" spans="1:5" s="11" customFormat="1" ht="12" customHeight="1">
      <c r="A7350" s="381">
        <v>101383</v>
      </c>
      <c r="B7350" s="382" t="s">
        <v>8952</v>
      </c>
      <c r="C7350" s="383" t="s">
        <v>780</v>
      </c>
      <c r="D7350" s="385">
        <v>2535.62</v>
      </c>
      <c r="E7350" s="383" t="s">
        <v>422</v>
      </c>
    </row>
    <row r="7351" spans="1:5" s="11" customFormat="1" ht="12" customHeight="1">
      <c r="A7351" s="381">
        <v>101384</v>
      </c>
      <c r="B7351" s="382" t="s">
        <v>1259</v>
      </c>
      <c r="C7351" s="383" t="s">
        <v>780</v>
      </c>
      <c r="D7351" s="385">
        <v>2544.34</v>
      </c>
      <c r="E7351" s="383" t="s">
        <v>422</v>
      </c>
    </row>
    <row r="7352" spans="1:5" s="11" customFormat="1" ht="24" customHeight="1">
      <c r="A7352" s="381">
        <v>101385</v>
      </c>
      <c r="B7352" s="382" t="s">
        <v>9060</v>
      </c>
      <c r="C7352" s="383" t="s">
        <v>780</v>
      </c>
      <c r="D7352" s="385">
        <v>3410.94</v>
      </c>
      <c r="E7352" s="383" t="s">
        <v>422</v>
      </c>
    </row>
    <row r="7353" spans="1:5" s="11" customFormat="1" ht="12" customHeight="1">
      <c r="A7353" s="381">
        <v>101386</v>
      </c>
      <c r="B7353" s="382" t="s">
        <v>482</v>
      </c>
      <c r="C7353" s="383" t="s">
        <v>780</v>
      </c>
      <c r="D7353" s="385">
        <v>2501.9899999999998</v>
      </c>
      <c r="E7353" s="383" t="s">
        <v>422</v>
      </c>
    </row>
    <row r="7354" spans="1:5" s="11" customFormat="1" ht="12" customHeight="1">
      <c r="A7354" s="381">
        <v>101387</v>
      </c>
      <c r="B7354" s="382" t="s">
        <v>9061</v>
      </c>
      <c r="C7354" s="383" t="s">
        <v>780</v>
      </c>
      <c r="D7354" s="385">
        <v>2535.62</v>
      </c>
      <c r="E7354" s="383" t="s">
        <v>422</v>
      </c>
    </row>
    <row r="7355" spans="1:5" s="11" customFormat="1" ht="12" customHeight="1">
      <c r="A7355" s="381">
        <v>101388</v>
      </c>
      <c r="B7355" s="382" t="s">
        <v>8756</v>
      </c>
      <c r="C7355" s="383" t="s">
        <v>780</v>
      </c>
      <c r="D7355" s="385">
        <v>2681.89</v>
      </c>
      <c r="E7355" s="383" t="s">
        <v>422</v>
      </c>
    </row>
    <row r="7356" spans="1:5" s="11" customFormat="1" ht="12" customHeight="1">
      <c r="A7356" s="381">
        <v>101389</v>
      </c>
      <c r="B7356" s="382" t="s">
        <v>8757</v>
      </c>
      <c r="C7356" s="383" t="s">
        <v>780</v>
      </c>
      <c r="D7356" s="385">
        <v>2005.98</v>
      </c>
      <c r="E7356" s="383" t="s">
        <v>422</v>
      </c>
    </row>
    <row r="7357" spans="1:5" s="11" customFormat="1" ht="12" customHeight="1">
      <c r="A7357" s="381">
        <v>101390</v>
      </c>
      <c r="B7357" s="382" t="s">
        <v>9062</v>
      </c>
      <c r="C7357" s="383" t="s">
        <v>780</v>
      </c>
      <c r="D7357" s="385">
        <v>3726.34</v>
      </c>
      <c r="E7357" s="383" t="s">
        <v>422</v>
      </c>
    </row>
    <row r="7358" spans="1:5" s="11" customFormat="1" ht="12" customHeight="1">
      <c r="A7358" s="381">
        <v>101391</v>
      </c>
      <c r="B7358" s="382" t="s">
        <v>9063</v>
      </c>
      <c r="C7358" s="383" t="s">
        <v>780</v>
      </c>
      <c r="D7358" s="385">
        <v>3346</v>
      </c>
      <c r="E7358" s="383" t="s">
        <v>422</v>
      </c>
    </row>
    <row r="7359" spans="1:5" s="11" customFormat="1" ht="12" customHeight="1">
      <c r="A7359" s="381">
        <v>101392</v>
      </c>
      <c r="B7359" s="382" t="s">
        <v>9064</v>
      </c>
      <c r="C7359" s="383" t="s">
        <v>780</v>
      </c>
      <c r="D7359" s="385">
        <v>2606.3200000000002</v>
      </c>
      <c r="E7359" s="383" t="s">
        <v>422</v>
      </c>
    </row>
    <row r="7360" spans="1:5" s="11" customFormat="1" ht="12" customHeight="1">
      <c r="A7360" s="381">
        <v>101394</v>
      </c>
      <c r="B7360" s="382" t="s">
        <v>1660</v>
      </c>
      <c r="C7360" s="383" t="s">
        <v>780</v>
      </c>
      <c r="D7360" s="385">
        <v>3340.57</v>
      </c>
      <c r="E7360" s="383" t="s">
        <v>422</v>
      </c>
    </row>
    <row r="7361" spans="1:5" s="11" customFormat="1" ht="12" customHeight="1">
      <c r="A7361" s="381">
        <v>101395</v>
      </c>
      <c r="B7361" s="382" t="s">
        <v>9065</v>
      </c>
      <c r="C7361" s="383" t="s">
        <v>780</v>
      </c>
      <c r="D7361" s="385">
        <v>2624.56</v>
      </c>
      <c r="E7361" s="383" t="s">
        <v>422</v>
      </c>
    </row>
    <row r="7362" spans="1:5" s="11" customFormat="1" ht="12" customHeight="1">
      <c r="A7362" s="381">
        <v>101396</v>
      </c>
      <c r="B7362" s="382" t="s">
        <v>9066</v>
      </c>
      <c r="C7362" s="383" t="s">
        <v>780</v>
      </c>
      <c r="D7362" s="385">
        <v>3194.7</v>
      </c>
      <c r="E7362" s="383" t="s">
        <v>422</v>
      </c>
    </row>
    <row r="7363" spans="1:5" s="11" customFormat="1" ht="12" customHeight="1">
      <c r="A7363" s="381">
        <v>101397</v>
      </c>
      <c r="B7363" s="382" t="s">
        <v>466</v>
      </c>
      <c r="C7363" s="383" t="s">
        <v>780</v>
      </c>
      <c r="D7363" s="385">
        <v>3318.81</v>
      </c>
      <c r="E7363" s="383" t="s">
        <v>422</v>
      </c>
    </row>
    <row r="7364" spans="1:5" s="11" customFormat="1" ht="12" customHeight="1">
      <c r="A7364" s="381">
        <v>101398</v>
      </c>
      <c r="B7364" s="382" t="s">
        <v>9067</v>
      </c>
      <c r="C7364" s="383" t="s">
        <v>780</v>
      </c>
      <c r="D7364" s="385">
        <v>2325.5</v>
      </c>
      <c r="E7364" s="383" t="s">
        <v>422</v>
      </c>
    </row>
    <row r="7365" spans="1:5" s="11" customFormat="1" ht="12" customHeight="1">
      <c r="A7365" s="381">
        <v>101399</v>
      </c>
      <c r="B7365" s="382" t="s">
        <v>871</v>
      </c>
      <c r="C7365" s="383" t="s">
        <v>780</v>
      </c>
      <c r="D7365" s="385">
        <v>3388.52</v>
      </c>
      <c r="E7365" s="383" t="s">
        <v>422</v>
      </c>
    </row>
    <row r="7366" spans="1:5" s="11" customFormat="1" ht="12" customHeight="1">
      <c r="A7366" s="381">
        <v>101400</v>
      </c>
      <c r="B7366" s="382" t="s">
        <v>9068</v>
      </c>
      <c r="C7366" s="383" t="s">
        <v>780</v>
      </c>
      <c r="D7366" s="385">
        <v>3388.52</v>
      </c>
      <c r="E7366" s="383" t="s">
        <v>422</v>
      </c>
    </row>
    <row r="7367" spans="1:5" s="11" customFormat="1" ht="12" customHeight="1">
      <c r="A7367" s="381">
        <v>101401</v>
      </c>
      <c r="B7367" s="382" t="s">
        <v>8763</v>
      </c>
      <c r="C7367" s="383" t="s">
        <v>780</v>
      </c>
      <c r="D7367" s="385">
        <v>3864.78</v>
      </c>
      <c r="E7367" s="383" t="s">
        <v>422</v>
      </c>
    </row>
    <row r="7368" spans="1:5" s="11" customFormat="1" ht="12" customHeight="1">
      <c r="A7368" s="381">
        <v>101402</v>
      </c>
      <c r="B7368" s="382" t="s">
        <v>1260</v>
      </c>
      <c r="C7368" s="383" t="s">
        <v>780</v>
      </c>
      <c r="D7368" s="385">
        <v>3245.41</v>
      </c>
      <c r="E7368" s="383" t="s">
        <v>422</v>
      </c>
    </row>
    <row r="7369" spans="1:5" s="11" customFormat="1" ht="12" customHeight="1">
      <c r="A7369" s="381">
        <v>101403</v>
      </c>
      <c r="B7369" s="382" t="s">
        <v>9055</v>
      </c>
      <c r="C7369" s="383" t="s">
        <v>780</v>
      </c>
      <c r="D7369" s="385">
        <v>24342.66</v>
      </c>
      <c r="E7369" s="383" t="s">
        <v>422</v>
      </c>
    </row>
    <row r="7370" spans="1:5" s="11" customFormat="1" ht="12" customHeight="1">
      <c r="A7370" s="381">
        <v>101404</v>
      </c>
      <c r="B7370" s="382" t="s">
        <v>8819</v>
      </c>
      <c r="C7370" s="383" t="s">
        <v>780</v>
      </c>
      <c r="D7370" s="385">
        <v>16308.09</v>
      </c>
      <c r="E7370" s="383" t="s">
        <v>422</v>
      </c>
    </row>
    <row r="7371" spans="1:5" s="11" customFormat="1" ht="12" customHeight="1">
      <c r="A7371" s="381">
        <v>101405</v>
      </c>
      <c r="B7371" s="382" t="s">
        <v>8820</v>
      </c>
      <c r="C7371" s="383" t="s">
        <v>780</v>
      </c>
      <c r="D7371" s="385">
        <v>16043.91</v>
      </c>
      <c r="E7371" s="383" t="s">
        <v>422</v>
      </c>
    </row>
    <row r="7372" spans="1:5" s="11" customFormat="1" ht="12" customHeight="1">
      <c r="A7372" s="381">
        <v>101407</v>
      </c>
      <c r="B7372" s="382" t="s">
        <v>1790</v>
      </c>
      <c r="C7372" s="383" t="s">
        <v>780</v>
      </c>
      <c r="D7372" s="385">
        <v>3340.57</v>
      </c>
      <c r="E7372" s="383" t="s">
        <v>422</v>
      </c>
    </row>
    <row r="7373" spans="1:5" s="11" customFormat="1" ht="12" customHeight="1">
      <c r="A7373" s="381">
        <v>101408</v>
      </c>
      <c r="B7373" s="382" t="s">
        <v>830</v>
      </c>
      <c r="C7373" s="383" t="s">
        <v>780</v>
      </c>
      <c r="D7373" s="385">
        <v>3356.87</v>
      </c>
      <c r="E7373" s="383" t="s">
        <v>422</v>
      </c>
    </row>
    <row r="7374" spans="1:5" s="11" customFormat="1" ht="12" customHeight="1">
      <c r="A7374" s="381">
        <v>101409</v>
      </c>
      <c r="B7374" s="382" t="s">
        <v>9069</v>
      </c>
      <c r="C7374" s="383" t="s">
        <v>780</v>
      </c>
      <c r="D7374" s="385">
        <v>3841.27</v>
      </c>
      <c r="E7374" s="383" t="s">
        <v>422</v>
      </c>
    </row>
    <row r="7375" spans="1:5" s="11" customFormat="1" ht="12" customHeight="1">
      <c r="A7375" s="381">
        <v>101410</v>
      </c>
      <c r="B7375" s="382" t="s">
        <v>1889</v>
      </c>
      <c r="C7375" s="383" t="s">
        <v>780</v>
      </c>
      <c r="D7375" s="385">
        <v>2560.5300000000002</v>
      </c>
      <c r="E7375" s="383" t="s">
        <v>422</v>
      </c>
    </row>
    <row r="7376" spans="1:5" s="11" customFormat="1" ht="12" customHeight="1">
      <c r="A7376" s="381">
        <v>101411</v>
      </c>
      <c r="B7376" s="382" t="s">
        <v>9070</v>
      </c>
      <c r="C7376" s="383" t="s">
        <v>780</v>
      </c>
      <c r="D7376" s="385">
        <v>2219.1</v>
      </c>
      <c r="E7376" s="383" t="s">
        <v>422</v>
      </c>
    </row>
    <row r="7377" spans="1:5" s="11" customFormat="1" ht="12" customHeight="1">
      <c r="A7377" s="381">
        <v>101412</v>
      </c>
      <c r="B7377" s="382" t="s">
        <v>9071</v>
      </c>
      <c r="C7377" s="383" t="s">
        <v>780</v>
      </c>
      <c r="D7377" s="385">
        <v>3437.2</v>
      </c>
      <c r="E7377" s="383" t="s">
        <v>422</v>
      </c>
    </row>
    <row r="7378" spans="1:5" s="11" customFormat="1" ht="12" customHeight="1">
      <c r="A7378" s="381">
        <v>101413</v>
      </c>
      <c r="B7378" s="382" t="s">
        <v>8765</v>
      </c>
      <c r="C7378" s="383" t="s">
        <v>780</v>
      </c>
      <c r="D7378" s="385">
        <v>3245.07</v>
      </c>
      <c r="E7378" s="383" t="s">
        <v>422</v>
      </c>
    </row>
    <row r="7379" spans="1:5" s="11" customFormat="1" ht="12" customHeight="1">
      <c r="A7379" s="381">
        <v>101414</v>
      </c>
      <c r="B7379" s="382" t="s">
        <v>9072</v>
      </c>
      <c r="C7379" s="383" t="s">
        <v>780</v>
      </c>
      <c r="D7379" s="385">
        <v>3346</v>
      </c>
      <c r="E7379" s="383" t="s">
        <v>422</v>
      </c>
    </row>
    <row r="7380" spans="1:5" s="11" customFormat="1" ht="12" customHeight="1">
      <c r="A7380" s="381">
        <v>101415</v>
      </c>
      <c r="B7380" s="382" t="s">
        <v>9073</v>
      </c>
      <c r="C7380" s="383" t="s">
        <v>780</v>
      </c>
      <c r="D7380" s="385">
        <v>4063.83</v>
      </c>
      <c r="E7380" s="383" t="s">
        <v>422</v>
      </c>
    </row>
    <row r="7381" spans="1:5" s="11" customFormat="1" ht="12" customHeight="1">
      <c r="A7381" s="381">
        <v>101416</v>
      </c>
      <c r="B7381" s="382" t="s">
        <v>481</v>
      </c>
      <c r="C7381" s="383" t="s">
        <v>780</v>
      </c>
      <c r="D7381" s="385">
        <v>3359.19</v>
      </c>
      <c r="E7381" s="383" t="s">
        <v>422</v>
      </c>
    </row>
    <row r="7382" spans="1:5" s="11" customFormat="1" ht="12" customHeight="1">
      <c r="A7382" s="381">
        <v>101417</v>
      </c>
      <c r="B7382" s="382" t="s">
        <v>9074</v>
      </c>
      <c r="C7382" s="383" t="s">
        <v>780</v>
      </c>
      <c r="D7382" s="385">
        <v>2953.87</v>
      </c>
      <c r="E7382" s="383" t="s">
        <v>422</v>
      </c>
    </row>
    <row r="7383" spans="1:5" s="11" customFormat="1" ht="12" customHeight="1">
      <c r="A7383" s="381">
        <v>101418</v>
      </c>
      <c r="B7383" s="382" t="s">
        <v>9075</v>
      </c>
      <c r="C7383" s="383" t="s">
        <v>780</v>
      </c>
      <c r="D7383" s="385">
        <v>2791.64</v>
      </c>
      <c r="E7383" s="383" t="s">
        <v>422</v>
      </c>
    </row>
    <row r="7384" spans="1:5" s="11" customFormat="1" ht="12" customHeight="1">
      <c r="A7384" s="381">
        <v>101419</v>
      </c>
      <c r="B7384" s="382" t="s">
        <v>9076</v>
      </c>
      <c r="C7384" s="383" t="s">
        <v>780</v>
      </c>
      <c r="D7384" s="385">
        <v>4091.39</v>
      </c>
      <c r="E7384" s="383" t="s">
        <v>422</v>
      </c>
    </row>
    <row r="7385" spans="1:5" s="11" customFormat="1" ht="12" customHeight="1">
      <c r="A7385" s="381">
        <v>101420</v>
      </c>
      <c r="B7385" s="382" t="s">
        <v>9077</v>
      </c>
      <c r="C7385" s="383" t="s">
        <v>780</v>
      </c>
      <c r="D7385" s="385">
        <v>2904.86</v>
      </c>
      <c r="E7385" s="383" t="s">
        <v>422</v>
      </c>
    </row>
    <row r="7386" spans="1:5" s="11" customFormat="1" ht="12" customHeight="1">
      <c r="A7386" s="381">
        <v>101421</v>
      </c>
      <c r="B7386" s="382" t="s">
        <v>9078</v>
      </c>
      <c r="C7386" s="383" t="s">
        <v>780</v>
      </c>
      <c r="D7386" s="385">
        <v>3944.56</v>
      </c>
      <c r="E7386" s="383" t="s">
        <v>422</v>
      </c>
    </row>
    <row r="7387" spans="1:5" s="11" customFormat="1" ht="12" customHeight="1">
      <c r="A7387" s="381">
        <v>101422</v>
      </c>
      <c r="B7387" s="382" t="s">
        <v>9079</v>
      </c>
      <c r="C7387" s="383" t="s">
        <v>780</v>
      </c>
      <c r="D7387" s="385">
        <v>2498.89</v>
      </c>
      <c r="E7387" s="383" t="s">
        <v>422</v>
      </c>
    </row>
    <row r="7388" spans="1:5" s="11" customFormat="1" ht="12" customHeight="1">
      <c r="A7388" s="381">
        <v>101423</v>
      </c>
      <c r="B7388" s="382" t="s">
        <v>9080</v>
      </c>
      <c r="C7388" s="383" t="s">
        <v>780</v>
      </c>
      <c r="D7388" s="385">
        <v>3440.61</v>
      </c>
      <c r="E7388" s="383" t="s">
        <v>422</v>
      </c>
    </row>
    <row r="7389" spans="1:5" s="11" customFormat="1" ht="12" customHeight="1">
      <c r="A7389" s="381">
        <v>101424</v>
      </c>
      <c r="B7389" s="382" t="s">
        <v>9081</v>
      </c>
      <c r="C7389" s="383" t="s">
        <v>780</v>
      </c>
      <c r="D7389" s="385">
        <v>3012.06</v>
      </c>
      <c r="E7389" s="383" t="s">
        <v>422</v>
      </c>
    </row>
    <row r="7390" spans="1:5" s="11" customFormat="1" ht="12" customHeight="1">
      <c r="A7390" s="381">
        <v>101425</v>
      </c>
      <c r="B7390" s="382" t="s">
        <v>9082</v>
      </c>
      <c r="C7390" s="383" t="s">
        <v>780</v>
      </c>
      <c r="D7390" s="385">
        <v>2481.4499999999998</v>
      </c>
      <c r="E7390" s="383" t="s">
        <v>422</v>
      </c>
    </row>
    <row r="7391" spans="1:5" s="11" customFormat="1" ht="12" customHeight="1">
      <c r="A7391" s="381">
        <v>101426</v>
      </c>
      <c r="B7391" s="382" t="s">
        <v>9083</v>
      </c>
      <c r="C7391" s="383" t="s">
        <v>780</v>
      </c>
      <c r="D7391" s="385">
        <v>3098.71</v>
      </c>
      <c r="E7391" s="383" t="s">
        <v>422</v>
      </c>
    </row>
    <row r="7392" spans="1:5" s="11" customFormat="1" ht="12" customHeight="1">
      <c r="A7392" s="381">
        <v>101427</v>
      </c>
      <c r="B7392" s="382" t="s">
        <v>8776</v>
      </c>
      <c r="C7392" s="383" t="s">
        <v>780</v>
      </c>
      <c r="D7392" s="385">
        <v>2799.31</v>
      </c>
      <c r="E7392" s="383" t="s">
        <v>422</v>
      </c>
    </row>
    <row r="7393" spans="1:5" s="11" customFormat="1" ht="12" customHeight="1">
      <c r="A7393" s="381">
        <v>101428</v>
      </c>
      <c r="B7393" s="382" t="s">
        <v>9084</v>
      </c>
      <c r="C7393" s="383" t="s">
        <v>780</v>
      </c>
      <c r="D7393" s="385">
        <v>2715.57</v>
      </c>
      <c r="E7393" s="383" t="s">
        <v>422</v>
      </c>
    </row>
    <row r="7394" spans="1:5" s="11" customFormat="1" ht="12" customHeight="1">
      <c r="A7394" s="381">
        <v>101429</v>
      </c>
      <c r="B7394" s="382" t="s">
        <v>9085</v>
      </c>
      <c r="C7394" s="383" t="s">
        <v>780</v>
      </c>
      <c r="D7394" s="385">
        <v>2834.64</v>
      </c>
      <c r="E7394" s="383" t="s">
        <v>422</v>
      </c>
    </row>
    <row r="7395" spans="1:5" s="11" customFormat="1" ht="12" customHeight="1">
      <c r="A7395" s="381">
        <v>101430</v>
      </c>
      <c r="B7395" s="382" t="s">
        <v>9086</v>
      </c>
      <c r="C7395" s="383" t="s">
        <v>780</v>
      </c>
      <c r="D7395" s="385">
        <v>3352.01</v>
      </c>
      <c r="E7395" s="383" t="s">
        <v>422</v>
      </c>
    </row>
    <row r="7396" spans="1:5" s="11" customFormat="1" ht="12" customHeight="1">
      <c r="A7396" s="381">
        <v>101431</v>
      </c>
      <c r="B7396" s="382" t="s">
        <v>8779</v>
      </c>
      <c r="C7396" s="383" t="s">
        <v>780</v>
      </c>
      <c r="D7396" s="385">
        <v>3639.83</v>
      </c>
      <c r="E7396" s="383" t="s">
        <v>422</v>
      </c>
    </row>
    <row r="7397" spans="1:5" s="11" customFormat="1" ht="12" customHeight="1">
      <c r="A7397" s="381">
        <v>101432</v>
      </c>
      <c r="B7397" s="382" t="s">
        <v>9087</v>
      </c>
      <c r="C7397" s="383" t="s">
        <v>780</v>
      </c>
      <c r="D7397" s="385">
        <v>2538.4</v>
      </c>
      <c r="E7397" s="383" t="s">
        <v>422</v>
      </c>
    </row>
    <row r="7398" spans="1:5" s="11" customFormat="1" ht="12" customHeight="1">
      <c r="A7398" s="381">
        <v>101433</v>
      </c>
      <c r="B7398" s="382" t="s">
        <v>8781</v>
      </c>
      <c r="C7398" s="383" t="s">
        <v>780</v>
      </c>
      <c r="D7398" s="385">
        <v>4773.55</v>
      </c>
      <c r="E7398" s="383" t="s">
        <v>422</v>
      </c>
    </row>
    <row r="7399" spans="1:5" s="11" customFormat="1" ht="12" customHeight="1">
      <c r="A7399" s="381">
        <v>101434</v>
      </c>
      <c r="B7399" s="382" t="s">
        <v>9088</v>
      </c>
      <c r="C7399" s="383" t="s">
        <v>780</v>
      </c>
      <c r="D7399" s="385">
        <v>3300.82</v>
      </c>
      <c r="E7399" s="383" t="s">
        <v>422</v>
      </c>
    </row>
    <row r="7400" spans="1:5" s="11" customFormat="1" ht="12" customHeight="1">
      <c r="A7400" s="381">
        <v>101435</v>
      </c>
      <c r="B7400" s="382" t="s">
        <v>9089</v>
      </c>
      <c r="C7400" s="383" t="s">
        <v>780</v>
      </c>
      <c r="D7400" s="385">
        <v>2774.26</v>
      </c>
      <c r="E7400" s="383" t="s">
        <v>422</v>
      </c>
    </row>
    <row r="7401" spans="1:5" s="11" customFormat="1" ht="12" customHeight="1">
      <c r="A7401" s="381">
        <v>101436</v>
      </c>
      <c r="B7401" s="382" t="s">
        <v>8782</v>
      </c>
      <c r="C7401" s="383" t="s">
        <v>780</v>
      </c>
      <c r="D7401" s="385">
        <v>2527.84</v>
      </c>
      <c r="E7401" s="383" t="s">
        <v>422</v>
      </c>
    </row>
    <row r="7402" spans="1:5" s="11" customFormat="1" ht="12" customHeight="1">
      <c r="A7402" s="381">
        <v>101437</v>
      </c>
      <c r="B7402" s="382" t="s">
        <v>9090</v>
      </c>
      <c r="C7402" s="383" t="s">
        <v>780</v>
      </c>
      <c r="D7402" s="385">
        <v>3402.26</v>
      </c>
      <c r="E7402" s="383" t="s">
        <v>422</v>
      </c>
    </row>
    <row r="7403" spans="1:5" s="11" customFormat="1" ht="12" customHeight="1">
      <c r="A7403" s="381">
        <v>101438</v>
      </c>
      <c r="B7403" s="382" t="s">
        <v>8784</v>
      </c>
      <c r="C7403" s="383" t="s">
        <v>780</v>
      </c>
      <c r="D7403" s="385">
        <v>4082.27</v>
      </c>
      <c r="E7403" s="383" t="s">
        <v>422</v>
      </c>
    </row>
    <row r="7404" spans="1:5" s="11" customFormat="1" ht="12" customHeight="1">
      <c r="A7404" s="381">
        <v>101439</v>
      </c>
      <c r="B7404" s="382" t="s">
        <v>8785</v>
      </c>
      <c r="C7404" s="383" t="s">
        <v>780</v>
      </c>
      <c r="D7404" s="385">
        <v>3021.02</v>
      </c>
      <c r="E7404" s="383" t="s">
        <v>422</v>
      </c>
    </row>
    <row r="7405" spans="1:5" s="11" customFormat="1" ht="12" customHeight="1">
      <c r="A7405" s="381">
        <v>101440</v>
      </c>
      <c r="B7405" s="382" t="s">
        <v>9091</v>
      </c>
      <c r="C7405" s="383" t="s">
        <v>780</v>
      </c>
      <c r="D7405" s="385">
        <v>3499.4</v>
      </c>
      <c r="E7405" s="383" t="s">
        <v>422</v>
      </c>
    </row>
    <row r="7406" spans="1:5" s="11" customFormat="1" ht="12" customHeight="1">
      <c r="A7406" s="381">
        <v>101441</v>
      </c>
      <c r="B7406" s="382" t="s">
        <v>8787</v>
      </c>
      <c r="C7406" s="383" t="s">
        <v>780</v>
      </c>
      <c r="D7406" s="385">
        <v>2503.06</v>
      </c>
      <c r="E7406" s="383" t="s">
        <v>422</v>
      </c>
    </row>
    <row r="7407" spans="1:5" s="11" customFormat="1" ht="12" customHeight="1">
      <c r="A7407" s="381">
        <v>101442</v>
      </c>
      <c r="B7407" s="382" t="s">
        <v>9092</v>
      </c>
      <c r="C7407" s="383" t="s">
        <v>780</v>
      </c>
      <c r="D7407" s="385">
        <v>3000.84</v>
      </c>
      <c r="E7407" s="383" t="s">
        <v>422</v>
      </c>
    </row>
    <row r="7408" spans="1:5" s="11" customFormat="1" ht="24" customHeight="1">
      <c r="A7408" s="381">
        <v>101443</v>
      </c>
      <c r="B7408" s="382" t="s">
        <v>8788</v>
      </c>
      <c r="C7408" s="383" t="s">
        <v>780</v>
      </c>
      <c r="D7408" s="385">
        <v>3062.26</v>
      </c>
      <c r="E7408" s="383" t="s">
        <v>422</v>
      </c>
    </row>
    <row r="7409" spans="1:5" s="11" customFormat="1" ht="12" customHeight="1">
      <c r="A7409" s="381">
        <v>101444</v>
      </c>
      <c r="B7409" s="382" t="s">
        <v>8791</v>
      </c>
      <c r="C7409" s="383" t="s">
        <v>780</v>
      </c>
      <c r="D7409" s="385">
        <v>3346</v>
      </c>
      <c r="E7409" s="383" t="s">
        <v>422</v>
      </c>
    </row>
    <row r="7410" spans="1:5" s="11" customFormat="1" ht="12" customHeight="1">
      <c r="A7410" s="381">
        <v>101445</v>
      </c>
      <c r="B7410" s="382" t="s">
        <v>539</v>
      </c>
      <c r="C7410" s="383" t="s">
        <v>780</v>
      </c>
      <c r="D7410" s="385">
        <v>3356.87</v>
      </c>
      <c r="E7410" s="383" t="s">
        <v>422</v>
      </c>
    </row>
    <row r="7411" spans="1:5" s="11" customFormat="1" ht="12" customHeight="1">
      <c r="A7411" s="381">
        <v>101446</v>
      </c>
      <c r="B7411" s="382" t="s">
        <v>1685</v>
      </c>
      <c r="C7411" s="383" t="s">
        <v>780</v>
      </c>
      <c r="D7411" s="385">
        <v>3563.85</v>
      </c>
      <c r="E7411" s="383" t="s">
        <v>422</v>
      </c>
    </row>
    <row r="7412" spans="1:5" s="11" customFormat="1" ht="12" customHeight="1">
      <c r="A7412" s="381">
        <v>101447</v>
      </c>
      <c r="B7412" s="382" t="s">
        <v>8792</v>
      </c>
      <c r="C7412" s="383" t="s">
        <v>780</v>
      </c>
      <c r="D7412" s="385">
        <v>3484.55</v>
      </c>
      <c r="E7412" s="383" t="s">
        <v>422</v>
      </c>
    </row>
    <row r="7413" spans="1:5" s="11" customFormat="1" ht="12" customHeight="1">
      <c r="A7413" s="381">
        <v>101448</v>
      </c>
      <c r="B7413" s="382" t="s">
        <v>8793</v>
      </c>
      <c r="C7413" s="383" t="s">
        <v>780</v>
      </c>
      <c r="D7413" s="385">
        <v>3563.85</v>
      </c>
      <c r="E7413" s="383" t="s">
        <v>422</v>
      </c>
    </row>
    <row r="7414" spans="1:5" s="11" customFormat="1" ht="12" customHeight="1">
      <c r="A7414" s="381">
        <v>101449</v>
      </c>
      <c r="B7414" s="382" t="s">
        <v>9093</v>
      </c>
      <c r="C7414" s="383" t="s">
        <v>780</v>
      </c>
      <c r="D7414" s="385">
        <v>1929.22</v>
      </c>
      <c r="E7414" s="383" t="s">
        <v>422</v>
      </c>
    </row>
    <row r="7415" spans="1:5" s="11" customFormat="1" ht="12" customHeight="1">
      <c r="A7415" s="381">
        <v>101450</v>
      </c>
      <c r="B7415" s="382" t="s">
        <v>8795</v>
      </c>
      <c r="C7415" s="383" t="s">
        <v>780</v>
      </c>
      <c r="D7415" s="385">
        <v>2493.66</v>
      </c>
      <c r="E7415" s="383" t="s">
        <v>422</v>
      </c>
    </row>
    <row r="7416" spans="1:5" s="11" customFormat="1" ht="12" customHeight="1">
      <c r="A7416" s="381">
        <v>101451</v>
      </c>
      <c r="B7416" s="382" t="s">
        <v>621</v>
      </c>
      <c r="C7416" s="383" t="s">
        <v>780</v>
      </c>
      <c r="D7416" s="385">
        <v>3340.57</v>
      </c>
      <c r="E7416" s="383" t="s">
        <v>422</v>
      </c>
    </row>
    <row r="7417" spans="1:5" s="11" customFormat="1" ht="12" customHeight="1">
      <c r="A7417" s="381">
        <v>101452</v>
      </c>
      <c r="B7417" s="382" t="s">
        <v>9094</v>
      </c>
      <c r="C7417" s="383" t="s">
        <v>780</v>
      </c>
      <c r="D7417" s="385">
        <v>2582.52</v>
      </c>
      <c r="E7417" s="383" t="s">
        <v>422</v>
      </c>
    </row>
    <row r="7418" spans="1:5" s="11" customFormat="1" ht="12" customHeight="1">
      <c r="A7418" s="381">
        <v>101453</v>
      </c>
      <c r="B7418" s="382" t="s">
        <v>8796</v>
      </c>
      <c r="C7418" s="383" t="s">
        <v>780</v>
      </c>
      <c r="D7418" s="385">
        <v>3495.44</v>
      </c>
      <c r="E7418" s="383" t="s">
        <v>422</v>
      </c>
    </row>
    <row r="7419" spans="1:5" s="11" customFormat="1" ht="12" customHeight="1">
      <c r="A7419" s="381">
        <v>101454</v>
      </c>
      <c r="B7419" s="382" t="s">
        <v>9095</v>
      </c>
      <c r="C7419" s="383" t="s">
        <v>780</v>
      </c>
      <c r="D7419" s="385">
        <v>3974.51</v>
      </c>
      <c r="E7419" s="383" t="s">
        <v>422</v>
      </c>
    </row>
    <row r="7420" spans="1:5" s="11" customFormat="1" ht="12" customHeight="1">
      <c r="A7420" s="381">
        <v>101455</v>
      </c>
      <c r="B7420" s="382" t="s">
        <v>8798</v>
      </c>
      <c r="C7420" s="383" t="s">
        <v>780</v>
      </c>
      <c r="D7420" s="385">
        <v>3318.81</v>
      </c>
      <c r="E7420" s="383" t="s">
        <v>422</v>
      </c>
    </row>
    <row r="7421" spans="1:5" s="11" customFormat="1" ht="12" customHeight="1">
      <c r="A7421" s="381">
        <v>101456</v>
      </c>
      <c r="B7421" s="382" t="s">
        <v>9096</v>
      </c>
      <c r="C7421" s="383" t="s">
        <v>780</v>
      </c>
      <c r="D7421" s="385">
        <v>3787.95</v>
      </c>
      <c r="E7421" s="383" t="s">
        <v>422</v>
      </c>
    </row>
    <row r="7422" spans="1:5" s="11" customFormat="1" ht="12" customHeight="1">
      <c r="A7422" s="381">
        <v>101457</v>
      </c>
      <c r="B7422" s="382" t="s">
        <v>9097</v>
      </c>
      <c r="C7422" s="383" t="s">
        <v>780</v>
      </c>
      <c r="D7422" s="385">
        <v>3758.98</v>
      </c>
      <c r="E7422" s="383" t="s">
        <v>422</v>
      </c>
    </row>
    <row r="7423" spans="1:5" s="11" customFormat="1" ht="12" customHeight="1">
      <c r="A7423" s="381">
        <v>101458</v>
      </c>
      <c r="B7423" s="382" t="s">
        <v>9098</v>
      </c>
      <c r="C7423" s="383" t="s">
        <v>780</v>
      </c>
      <c r="D7423" s="385">
        <v>3286.29</v>
      </c>
      <c r="E7423" s="383" t="s">
        <v>422</v>
      </c>
    </row>
    <row r="7424" spans="1:5" s="11" customFormat="1" ht="12" customHeight="1">
      <c r="A7424" s="381">
        <v>101459</v>
      </c>
      <c r="B7424" s="382" t="s">
        <v>566</v>
      </c>
      <c r="C7424" s="383" t="s">
        <v>780</v>
      </c>
      <c r="D7424" s="385">
        <v>2690.55</v>
      </c>
      <c r="E7424" s="383" t="s">
        <v>422</v>
      </c>
    </row>
    <row r="7425" spans="1:5" s="11" customFormat="1" ht="12" customHeight="1">
      <c r="A7425" s="381">
        <v>101460</v>
      </c>
      <c r="B7425" s="382" t="s">
        <v>8939</v>
      </c>
      <c r="C7425" s="383" t="s">
        <v>780</v>
      </c>
      <c r="D7425" s="385">
        <v>2562.94</v>
      </c>
      <c r="E7425" s="383" t="s">
        <v>422</v>
      </c>
    </row>
  </sheetData>
  <mergeCells count="7">
    <mergeCell ref="A1:E1"/>
    <mergeCell ref="A2:E2"/>
    <mergeCell ref="F2:J2"/>
    <mergeCell ref="K2:M2"/>
    <mergeCell ref="A3:E3"/>
    <mergeCell ref="F3:J3"/>
    <mergeCell ref="K3:M3"/>
  </mergeCells>
  <pageMargins left="0.31496099999999999" right="0.31496099999999999" top="0.78740200000000005" bottom="0.78740200000000005" header="0.19685" footer="0.31496099999999999"/>
  <pageSetup scale="4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Planilha2</vt:lpstr>
      <vt:lpstr>Export Summary</vt:lpstr>
      <vt:lpstr>Planilha1</vt:lpstr>
      <vt:lpstr>ATA_SERVIÇOS_ATUALIZADA_AGOST</vt:lpstr>
      <vt:lpstr>COMPOSICAO</vt:lpstr>
      <vt:lpstr>MOBILIZAÇÃO</vt:lpstr>
      <vt:lpstr>RESUMO</vt:lpstr>
      <vt:lpstr>COMP. ELASTOMÉRICO</vt:lpstr>
      <vt:lpstr>SERVIÇOS_AGOST</vt:lpstr>
      <vt:lpstr>DESMOBILIZAÇÃO</vt:lpstr>
      <vt:lpstr>ENCARGOS SOCIAIS</vt:lpstr>
      <vt:lpstr>BDI_SERVIÇOS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mb ltda</cp:lastModifiedBy>
  <dcterms:modified xsi:type="dcterms:W3CDTF">2023-01-31T17:38:56Z</dcterms:modified>
</cp:coreProperties>
</file>